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15" windowWidth="10515" windowHeight="5115" tabRatio="804" firstSheet="26" activeTab="55"/>
  </bookViews>
  <sheets>
    <sheet name="Index" sheetId="2" r:id="rId1"/>
    <sheet name="W01" sheetId="5" r:id="rId2"/>
    <sheet name="W02" sheetId="6" r:id="rId3"/>
    <sheet name="W03" sheetId="7" r:id="rId4"/>
    <sheet name="W04" sheetId="8" r:id="rId5"/>
    <sheet name="W05" sheetId="9" r:id="rId6"/>
    <sheet name="W06" sheetId="10" r:id="rId7"/>
    <sheet name="W07" sheetId="62" r:id="rId8"/>
    <sheet name="W08" sheetId="12" r:id="rId9"/>
    <sheet name="W09" sheetId="63" r:id="rId10"/>
    <sheet name="W10 " sheetId="33" r:id="rId11"/>
    <sheet name="W11" sheetId="15" r:id="rId12"/>
    <sheet name="W12" sheetId="16" r:id="rId13"/>
    <sheet name="W13" sheetId="82" r:id="rId14"/>
    <sheet name="W14" sheetId="83" r:id="rId15"/>
    <sheet name="W15" sheetId="84" r:id="rId16"/>
    <sheet name="W16" sheetId="17" r:id="rId17"/>
    <sheet name="W17" sheetId="18" r:id="rId18"/>
    <sheet name="W18" sheetId="19" r:id="rId19"/>
    <sheet name="W19" sheetId="64" r:id="rId20"/>
    <sheet name="W20" sheetId="65" r:id="rId21"/>
    <sheet name="W21" sheetId="24" r:id="rId22"/>
    <sheet name="W22" sheetId="25" r:id="rId23"/>
    <sheet name="W23" sheetId="26" r:id="rId24"/>
    <sheet name="W24" sheetId="27" r:id="rId25"/>
    <sheet name="W25" sheetId="28" r:id="rId26"/>
    <sheet name="W26" sheetId="66" r:id="rId27"/>
    <sheet name="W27" sheetId="30" r:id="rId28"/>
    <sheet name="W28" sheetId="31" r:id="rId29"/>
    <sheet name="W29" sheetId="32" r:id="rId30"/>
    <sheet name="W30" sheetId="34" r:id="rId31"/>
    <sheet name="W31" sheetId="67" r:id="rId32"/>
    <sheet name="W32" sheetId="68" r:id="rId33"/>
    <sheet name="W33" sheetId="69" r:id="rId34"/>
    <sheet name="W34" sheetId="70" r:id="rId35"/>
    <sheet name="W35" sheetId="71" r:id="rId36"/>
    <sheet name="W36" sheetId="72" r:id="rId37"/>
    <sheet name="W37" sheetId="73" r:id="rId38"/>
    <sheet name="W38" sheetId="74" r:id="rId39"/>
    <sheet name="W39" sheetId="75" r:id="rId40"/>
    <sheet name="W40" sheetId="76" r:id="rId41"/>
    <sheet name="W41" sheetId="77" r:id="rId42"/>
    <sheet name="W42" sheetId="78" r:id="rId43"/>
    <sheet name="W43" sheetId="47" r:id="rId44"/>
    <sheet name="W44" sheetId="48" r:id="rId45"/>
    <sheet name="W45" sheetId="49" r:id="rId46"/>
    <sheet name="W46" sheetId="79" r:id="rId47"/>
    <sheet name="W47" sheetId="51" r:id="rId48"/>
    <sheet name="W48" sheetId="52" r:id="rId49"/>
    <sheet name="W49" sheetId="53" r:id="rId50"/>
    <sheet name="W50" sheetId="54" r:id="rId51"/>
    <sheet name="W51" sheetId="55" r:id="rId52"/>
    <sheet name="W52" sheetId="56" r:id="rId53"/>
    <sheet name="W53" sheetId="80" r:id="rId54"/>
    <sheet name="W54" sheetId="58" r:id="rId55"/>
    <sheet name="W55" sheetId="81" r:id="rId56"/>
    <sheet name="W56" sheetId="60" r:id="rId57"/>
    <sheet name="W57" sheetId="61" r:id="rId58"/>
  </sheets>
  <externalReferences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xlnm._FilterDatabase" localSheetId="0" hidden="1">Index!$A$3:$E$72</definedName>
    <definedName name="_MailAutoSig" localSheetId="20">'W20'!$R$35</definedName>
    <definedName name="_WRK1">#REF!</definedName>
    <definedName name="_WRK2">#REF!</definedName>
    <definedName name="AllocFactors" localSheetId="3">[1]Table!$G$6:$H$13</definedName>
    <definedName name="AllocFactors" localSheetId="5">[1]Table!$G$6:$H$13</definedName>
    <definedName name="AllocFactors" localSheetId="31">[1]Table!$G$6:$H$13</definedName>
    <definedName name="AllocFactors" localSheetId="32">[1]Table!$G$6:$H$13</definedName>
    <definedName name="AllocFactors" localSheetId="33">[1]Table!$G$6:$H$13</definedName>
    <definedName name="AllocFactors" localSheetId="34">[1]Table!$G$6:$H$13</definedName>
    <definedName name="AllocFactors" localSheetId="35">[1]Table!$G$6:$H$13</definedName>
    <definedName name="AllocFactors" localSheetId="36">[1]Table!$G$6:$H$13</definedName>
    <definedName name="AllocFactors" localSheetId="37">[1]Table!$G$6:$H$13</definedName>
    <definedName name="AllocFactors" localSheetId="38">[1]Table!$G$6:$H$13</definedName>
    <definedName name="AllocFactors" localSheetId="39">[1]Table!$G$6:$H$13</definedName>
    <definedName name="AllocFactors" localSheetId="42">[1]Table!$G$6:$H$13</definedName>
    <definedName name="AllocFactors" localSheetId="51">[1]Table!$G$6:$H$13</definedName>
    <definedName name="AllocFactors">[2]Table!$G$6:$H$13</definedName>
    <definedName name="ASD">#REF!</definedName>
    <definedName name="Begin_Print1" localSheetId="3">'[3]Big Sandy Detail'!#REF!</definedName>
    <definedName name="Begin_Print1" localSheetId="31">'[3]Big Sandy Detail'!#REF!</definedName>
    <definedName name="Begin_Print1" localSheetId="32">'[3]Big Sandy Detail'!#REF!</definedName>
    <definedName name="Begin_Print1" localSheetId="33">'[3]Big Sandy Detail'!#REF!</definedName>
    <definedName name="Begin_Print1" localSheetId="34">'[3]Big Sandy Detail'!#REF!</definedName>
    <definedName name="Begin_Print1" localSheetId="35">'[3]Big Sandy Detail'!#REF!</definedName>
    <definedName name="Begin_Print1" localSheetId="36">'[3]Big Sandy Detail'!#REF!</definedName>
    <definedName name="Begin_Print1" localSheetId="37">'[3]Big Sandy Detail'!#REF!</definedName>
    <definedName name="Begin_Print1" localSheetId="38">'[3]Big Sandy Detail'!#REF!</definedName>
    <definedName name="Begin_Print1" localSheetId="39">'[3]Big Sandy Detail'!#REF!</definedName>
    <definedName name="Begin_Print1" localSheetId="42">'[3]Big Sandy Detail'!#REF!</definedName>
    <definedName name="Begin_Print1" localSheetId="51">'[3]Big Sandy Detail'!#REF!</definedName>
    <definedName name="Begin_Print1">'[3]Big Sandy Detail'!#REF!</definedName>
    <definedName name="Begin_Print2" localSheetId="3">'[3]Big Sandy Detail'!#REF!</definedName>
    <definedName name="Begin_Print2" localSheetId="31">'[3]Big Sandy Detail'!#REF!</definedName>
    <definedName name="Begin_Print2" localSheetId="32">'[3]Big Sandy Detail'!#REF!</definedName>
    <definedName name="Begin_Print2" localSheetId="33">'[3]Big Sandy Detail'!#REF!</definedName>
    <definedName name="Begin_Print2" localSheetId="34">'[3]Big Sandy Detail'!#REF!</definedName>
    <definedName name="Begin_Print2" localSheetId="35">'[3]Big Sandy Detail'!#REF!</definedName>
    <definedName name="Begin_Print2" localSheetId="36">'[3]Big Sandy Detail'!#REF!</definedName>
    <definedName name="Begin_Print2" localSheetId="37">'[3]Big Sandy Detail'!#REF!</definedName>
    <definedName name="Begin_Print2" localSheetId="38">'[3]Big Sandy Detail'!#REF!</definedName>
    <definedName name="Begin_Print2" localSheetId="39">'[3]Big Sandy Detail'!#REF!</definedName>
    <definedName name="Begin_Print2" localSheetId="42">'[3]Big Sandy Detail'!#REF!</definedName>
    <definedName name="Begin_Print2" localSheetId="51">'[3]Big Sandy Detail'!#REF!</definedName>
    <definedName name="Begin_Print2">'[3]Big Sandy Detail'!#REF!</definedName>
    <definedName name="CSA">#REF!</definedName>
    <definedName name="CSO">#REF!</definedName>
    <definedName name="End_of_Report" localSheetId="3">'[3]Big Sandy Detail'!#REF!</definedName>
    <definedName name="End_of_Report" localSheetId="31">'[3]Big Sandy Detail'!#REF!</definedName>
    <definedName name="End_of_Report" localSheetId="32">'[3]Big Sandy Detail'!#REF!</definedName>
    <definedName name="End_of_Report" localSheetId="33">'[3]Big Sandy Detail'!#REF!</definedName>
    <definedName name="End_of_Report" localSheetId="34">'[3]Big Sandy Detail'!#REF!</definedName>
    <definedName name="End_of_Report" localSheetId="35">'[3]Big Sandy Detail'!#REF!</definedName>
    <definedName name="End_of_Report" localSheetId="36">'[3]Big Sandy Detail'!#REF!</definedName>
    <definedName name="End_of_Report" localSheetId="37">'[3]Big Sandy Detail'!#REF!</definedName>
    <definedName name="End_of_Report" localSheetId="38">'[3]Big Sandy Detail'!#REF!</definedName>
    <definedName name="End_of_Report" localSheetId="39">'[3]Big Sandy Detail'!#REF!</definedName>
    <definedName name="End_of_Report" localSheetId="42">'[3]Big Sandy Detail'!#REF!</definedName>
    <definedName name="End_of_Report" localSheetId="51">'[3]Big Sandy Detail'!#REF!</definedName>
    <definedName name="End_of_Report">'[3]Big Sandy Detail'!#REF!</definedName>
    <definedName name="End_Print1" localSheetId="3">'[3]Big Sandy Detail'!#REF!</definedName>
    <definedName name="End_Print1" localSheetId="31">'[3]Big Sandy Detail'!#REF!</definedName>
    <definedName name="End_Print1" localSheetId="32">'[3]Big Sandy Detail'!#REF!</definedName>
    <definedName name="End_Print1" localSheetId="33">'[3]Big Sandy Detail'!#REF!</definedName>
    <definedName name="End_Print1" localSheetId="34">'[3]Big Sandy Detail'!#REF!</definedName>
    <definedName name="End_Print1" localSheetId="35">'[3]Big Sandy Detail'!#REF!</definedName>
    <definedName name="End_Print1" localSheetId="36">'[3]Big Sandy Detail'!#REF!</definedName>
    <definedName name="End_Print1" localSheetId="37">'[3]Big Sandy Detail'!#REF!</definedName>
    <definedName name="End_Print1" localSheetId="38">'[3]Big Sandy Detail'!#REF!</definedName>
    <definedName name="End_Print1" localSheetId="39">'[3]Big Sandy Detail'!#REF!</definedName>
    <definedName name="End_Print1" localSheetId="42">'[3]Big Sandy Detail'!#REF!</definedName>
    <definedName name="End_Print1" localSheetId="51">'[3]Big Sandy Detail'!#REF!</definedName>
    <definedName name="End_Print1">'[3]Big Sandy Detail'!#REF!</definedName>
    <definedName name="End_Print2" localSheetId="3">'[3]Big Sandy Detail'!#REF!</definedName>
    <definedName name="End_Print2">'[3]Big Sandy Detail'!#REF!</definedName>
    <definedName name="KPCO_408">#REF!</definedName>
    <definedName name="Marshall_Rate">'[4]Property Tax'!$B$2</definedName>
    <definedName name="Nicknames" hidden="1">[5]Weekly!$A:$A</definedName>
    <definedName name="NOTBALANCED">#REF!</definedName>
    <definedName name="NvsASD" localSheetId="3">"V2013-03-31"</definedName>
    <definedName name="NvsASD" localSheetId="5">"V2013-03-31"</definedName>
    <definedName name="NvsASD" localSheetId="31">"V2013-03-31"</definedName>
    <definedName name="NvsASD" localSheetId="32">"V2013-03-31"</definedName>
    <definedName name="NvsASD" localSheetId="33">"V2013-03-31"</definedName>
    <definedName name="NvsASD" localSheetId="34">"V2013-03-31"</definedName>
    <definedName name="NvsASD" localSheetId="35">"V2013-03-31"</definedName>
    <definedName name="NvsASD" localSheetId="36">"V2013-03-31"</definedName>
    <definedName name="NvsASD" localSheetId="37">"V2013-03-31"</definedName>
    <definedName name="NvsASD" localSheetId="38">"V2013-03-31"</definedName>
    <definedName name="NvsASD" localSheetId="39">"V2013-03-31"</definedName>
    <definedName name="NvsASD" localSheetId="42">"V2013-03-31"</definedName>
    <definedName name="NvsASD" localSheetId="51">"V2013-03-31"</definedName>
    <definedName name="NvsASD">"V2005-07-31"</definedName>
    <definedName name="NvsAutoDrillOk">"VN"</definedName>
    <definedName name="NvsElapsedTime" localSheetId="3">0.000115740738692693</definedName>
    <definedName name="NvsElapsedTime" localSheetId="5">0.000115740738692693</definedName>
    <definedName name="NvsElapsedTime" localSheetId="31">0.000115740738692693</definedName>
    <definedName name="NvsElapsedTime" localSheetId="32">0.000115740738692693</definedName>
    <definedName name="NvsElapsedTime" localSheetId="33">0.000115740738692693</definedName>
    <definedName name="NvsElapsedTime" localSheetId="34">0.000115740738692693</definedName>
    <definedName name="NvsElapsedTime" localSheetId="35">0.000115740738692693</definedName>
    <definedName name="NvsElapsedTime" localSheetId="36">0.000115740738692693</definedName>
    <definedName name="NvsElapsedTime" localSheetId="37">0.000115740738692693</definedName>
    <definedName name="NvsElapsedTime" localSheetId="38">0.000115740738692693</definedName>
    <definedName name="NvsElapsedTime" localSheetId="39">0.000115740738692693</definedName>
    <definedName name="NvsElapsedTime" localSheetId="42">0.000115740738692693</definedName>
    <definedName name="NvsElapsedTime" localSheetId="51">0.000115740738692693</definedName>
    <definedName name="NvsElapsedTime">0.000104166669188999</definedName>
    <definedName name="NvsEndTime" localSheetId="3">41370.633587963</definedName>
    <definedName name="NvsEndTime" localSheetId="5">41370.633587963</definedName>
    <definedName name="NvsEndTime" localSheetId="31">41370.633587963</definedName>
    <definedName name="NvsEndTime" localSheetId="32">41370.633587963</definedName>
    <definedName name="NvsEndTime" localSheetId="33">41370.633587963</definedName>
    <definedName name="NvsEndTime" localSheetId="34">41370.633587963</definedName>
    <definedName name="NvsEndTime" localSheetId="35">41370.633587963</definedName>
    <definedName name="NvsEndTime" localSheetId="36">41370.633587963</definedName>
    <definedName name="NvsEndTime" localSheetId="37">41370.633587963</definedName>
    <definedName name="NvsEndTime" localSheetId="38">41370.633587963</definedName>
    <definedName name="NvsEndTime" localSheetId="39">41370.633587963</definedName>
    <definedName name="NvsEndTime" localSheetId="42">41370.633587963</definedName>
    <definedName name="NvsEndTime" localSheetId="51">41370.633587963</definedName>
    <definedName name="NvsEndTime">38513.5880671296</definedName>
    <definedName name="NvsInstanceHook">"""nvsMacro"""</definedName>
    <definedName name="NvsInstLang">"VENG"</definedName>
    <definedName name="NvsInstSpec" localSheetId="3">"%,FBUSINESS_UNIT,V117"</definedName>
    <definedName name="NvsInstSpec" localSheetId="5">"%,FBUSINESS_UNIT,V117"</definedName>
    <definedName name="NvsInstSpec" localSheetId="31">"%,FBUSINESS_UNIT,V117"</definedName>
    <definedName name="NvsInstSpec" localSheetId="32">"%,FBUSINESS_UNIT,V117"</definedName>
    <definedName name="NvsInstSpec" localSheetId="33">"%,FBUSINESS_UNIT,V117"</definedName>
    <definedName name="NvsInstSpec" localSheetId="34">"%,FBUSINESS_UNIT,V117"</definedName>
    <definedName name="NvsInstSpec" localSheetId="35">"%,FBUSINESS_UNIT,V117"</definedName>
    <definedName name="NvsInstSpec" localSheetId="36">"%,FBUSINESS_UNIT,V117"</definedName>
    <definedName name="NvsInstSpec" localSheetId="37">"%,FBUSINESS_UNIT,V117"</definedName>
    <definedName name="NvsInstSpec" localSheetId="38">"%,FBUSINESS_UNIT,V117"</definedName>
    <definedName name="NvsInstSpec" localSheetId="39">"%,FBUSINESS_UNIT,V117"</definedName>
    <definedName name="NvsInstSpec" localSheetId="42">"%,FBUSINESS_UNIT,V117"</definedName>
    <definedName name="NvsInstSpec" localSheetId="51">"%,FBUSINESS_UNIT,V117"</definedName>
    <definedName name="NvsInstSpec">"%,FBUSINESS_UNIT,V110"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 localSheetId="3">"%,X,RZF.ACCOUNT.,CNF.."</definedName>
    <definedName name="NvsNplSpec" localSheetId="5">"%,X,RZF.ACCOUNT.,CNF.."</definedName>
    <definedName name="NvsNplSpec" localSheetId="31">"%,X,RZF.ACCOUNT.,CNF.."</definedName>
    <definedName name="NvsNplSpec" localSheetId="32">"%,X,RZF.ACCOUNT.,CNF.."</definedName>
    <definedName name="NvsNplSpec" localSheetId="33">"%,X,RZF.ACCOUNT.,CNF.."</definedName>
    <definedName name="NvsNplSpec" localSheetId="34">"%,X,RZF.ACCOUNT.,CNF.."</definedName>
    <definedName name="NvsNplSpec" localSheetId="35">"%,X,RZF.ACCOUNT.,CNF.."</definedName>
    <definedName name="NvsNplSpec" localSheetId="36">"%,X,RZF.ACCOUNT.,CNF.."</definedName>
    <definedName name="NvsNplSpec" localSheetId="37">"%,X,RZF.ACCOUNT.,CNF.."</definedName>
    <definedName name="NvsNplSpec" localSheetId="38">"%,X,RZF.ACCOUNT.,CNF.."</definedName>
    <definedName name="NvsNplSpec" localSheetId="39">"%,X,RZF.ACCOUNT.,CNF.."</definedName>
    <definedName name="NvsNplSpec" localSheetId="42">"%,X,RZF.ACCOUNT.,CNF.."</definedName>
    <definedName name="NvsNplSpec" localSheetId="51">"%,X,RZF.ACCOUNT.,CNF.."</definedName>
    <definedName name="NvsNplSpec">"%,X,RZF..,CZF.."</definedName>
    <definedName name="NvsPanelBusUnit" localSheetId="3">"V100"</definedName>
    <definedName name="NvsPanelBusUnit" localSheetId="5">"V100"</definedName>
    <definedName name="NvsPanelBusUnit" localSheetId="31">"V100"</definedName>
    <definedName name="NvsPanelBusUnit" localSheetId="32">"V100"</definedName>
    <definedName name="NvsPanelBusUnit" localSheetId="33">"V100"</definedName>
    <definedName name="NvsPanelBusUnit" localSheetId="34">"V100"</definedName>
    <definedName name="NvsPanelBusUnit" localSheetId="35">"V100"</definedName>
    <definedName name="NvsPanelBusUnit" localSheetId="36">"V100"</definedName>
    <definedName name="NvsPanelBusUnit" localSheetId="37">"V100"</definedName>
    <definedName name="NvsPanelBusUnit" localSheetId="38">"V100"</definedName>
    <definedName name="NvsPanelBusUnit" localSheetId="39">"V100"</definedName>
    <definedName name="NvsPanelBusUnit" localSheetId="42">"V100"</definedName>
    <definedName name="NvsPanelBusUnit" localSheetId="51">"V100"</definedName>
    <definedName name="NvsPanelBusUnit">"V"</definedName>
    <definedName name="NvsPanelEffdt" localSheetId="3">"V2099-01-01"</definedName>
    <definedName name="NvsPanelEffdt" localSheetId="5">"V2099-01-01"</definedName>
    <definedName name="NvsPanelEffdt" localSheetId="31">"V2099-01-01"</definedName>
    <definedName name="NvsPanelEffdt" localSheetId="32">"V2099-01-01"</definedName>
    <definedName name="NvsPanelEffdt" localSheetId="33">"V2099-01-01"</definedName>
    <definedName name="NvsPanelEffdt" localSheetId="34">"V2099-01-01"</definedName>
    <definedName name="NvsPanelEffdt" localSheetId="35">"V2099-01-01"</definedName>
    <definedName name="NvsPanelEffdt" localSheetId="36">"V2099-01-01"</definedName>
    <definedName name="NvsPanelEffdt" localSheetId="37">"V2099-01-01"</definedName>
    <definedName name="NvsPanelEffdt" localSheetId="38">"V2099-01-01"</definedName>
    <definedName name="NvsPanelEffdt" localSheetId="39">"V2099-01-01"</definedName>
    <definedName name="NvsPanelEffdt" localSheetId="42">"V2099-01-01"</definedName>
    <definedName name="NvsPanelEffdt" localSheetId="51">"V2099-01-01"</definedName>
    <definedName name="NvsPanelEffdt">"V2000-06-01"</definedName>
    <definedName name="NvsPanelSetid">"VAEP"</definedName>
    <definedName name="NvsReqBU" localSheetId="3">"VX999"</definedName>
    <definedName name="NvsReqBU" localSheetId="5">"VX999"</definedName>
    <definedName name="NvsReqBU" localSheetId="31">"VX999"</definedName>
    <definedName name="NvsReqBU" localSheetId="32">"VX999"</definedName>
    <definedName name="NvsReqBU" localSheetId="33">"VX999"</definedName>
    <definedName name="NvsReqBU" localSheetId="34">"VX999"</definedName>
    <definedName name="NvsReqBU" localSheetId="35">"VX999"</definedName>
    <definedName name="NvsReqBU" localSheetId="36">"VX999"</definedName>
    <definedName name="NvsReqBU" localSheetId="37">"VX999"</definedName>
    <definedName name="NvsReqBU" localSheetId="38">"VX999"</definedName>
    <definedName name="NvsReqBU" localSheetId="39">"VX999"</definedName>
    <definedName name="NvsReqBU" localSheetId="42">"VX999"</definedName>
    <definedName name="NvsReqBU" localSheetId="51">"VX999"</definedName>
    <definedName name="NvsReqBU">"V100"</definedName>
    <definedName name="NvsReqBUOnly">"VN"</definedName>
    <definedName name="NvsTransLed">"VN"</definedName>
    <definedName name="NvsTree.GL_PRPT_CONS">"NNNNN"</definedName>
    <definedName name="NvsTreeASD" localSheetId="3">"V2099-01-01"</definedName>
    <definedName name="NvsTreeASD" localSheetId="5">"V2099-01-01"</definedName>
    <definedName name="NvsTreeASD" localSheetId="31">"V2099-01-01"</definedName>
    <definedName name="NvsTreeASD" localSheetId="32">"V2099-01-01"</definedName>
    <definedName name="NvsTreeASD" localSheetId="33">"V2099-01-01"</definedName>
    <definedName name="NvsTreeASD" localSheetId="34">"V2099-01-01"</definedName>
    <definedName name="NvsTreeASD" localSheetId="35">"V2099-01-01"</definedName>
    <definedName name="NvsTreeASD" localSheetId="36">"V2099-01-01"</definedName>
    <definedName name="NvsTreeASD" localSheetId="37">"V2099-01-01"</definedName>
    <definedName name="NvsTreeASD" localSheetId="38">"V2099-01-01"</definedName>
    <definedName name="NvsTreeASD" localSheetId="39">"V2099-01-01"</definedName>
    <definedName name="NvsTreeASD" localSheetId="42">"V2099-01-01"</definedName>
    <definedName name="NvsTreeASD" localSheetId="51">"V2099-01-01"</definedName>
    <definedName name="NvsTreeASD">"V2005-07-31"</definedName>
    <definedName name="NvsValTbl.ACCOUNT">"GL_ACCOUNT_TBL"</definedName>
    <definedName name="NvsValTbl.CURRENCY_CD">"CURRENCY_CD_TBL"</definedName>
    <definedName name="PC_Percent">'[4]Property Tax'!$B$6</definedName>
    <definedName name="_xlnm.Print_Area" localSheetId="0">Index!$A$3:$E$72</definedName>
    <definedName name="_xlnm.Print_Area" localSheetId="1">'W01'!$A$1:$K$40</definedName>
    <definedName name="_xlnm.Print_Area" localSheetId="2">'W02'!$A$1:$L$32</definedName>
    <definedName name="_xlnm.Print_Area" localSheetId="3">'W03'!$A$1:$Q$29</definedName>
    <definedName name="_xlnm.Print_Area" localSheetId="4">'W04'!$A$1:$J$30</definedName>
    <definedName name="_xlnm.Print_Area" localSheetId="6">'W06'!$A$1:$E$49</definedName>
    <definedName name="_xlnm.Print_Area" localSheetId="7">'W07'!$A$1:$F$30</definedName>
    <definedName name="_xlnm.Print_Area" localSheetId="8">'W08'!$A$1:$L$16</definedName>
    <definedName name="_xlnm.Print_Area" localSheetId="9">'W09'!$A$1:$E$30</definedName>
    <definedName name="_xlnm.Print_Area" localSheetId="11">'W11'!$A$1:$E$26</definedName>
    <definedName name="_xlnm.Print_Area" localSheetId="12">'W12'!$A$1:$E$25</definedName>
    <definedName name="_xlnm.Print_Area" localSheetId="13">'W13'!$A$1:$E$28</definedName>
    <definedName name="_xlnm.Print_Area" localSheetId="14">'W14'!$A$1:$E$29</definedName>
    <definedName name="_xlnm.Print_Area" localSheetId="15">'W15'!$A$1:$E$29</definedName>
    <definedName name="_xlnm.Print_Area" localSheetId="16">'W16'!$A$1:$E$29</definedName>
    <definedName name="_xlnm.Print_Area" localSheetId="17">'W17'!$A$1:$K$40</definedName>
    <definedName name="_xlnm.Print_Area" localSheetId="18">'W18'!$A$1:$E$35</definedName>
    <definedName name="_xlnm.Print_Area" localSheetId="19">'W19'!$A$1:$H$39</definedName>
    <definedName name="_xlnm.Print_Area" localSheetId="20">'W20'!$A$1:$E$31</definedName>
    <definedName name="_xlnm.Print_Area" localSheetId="21">'W21'!$A$1:$E$23</definedName>
    <definedName name="_xlnm.Print_Area" localSheetId="26">'W26'!$A$1:$M$17</definedName>
    <definedName name="_xlnm.Print_Area" localSheetId="29">'W29'!$A$1:$L$30</definedName>
    <definedName name="_xlnm.Print_Area" localSheetId="30">'W30'!$A$1:$E$25</definedName>
    <definedName name="_xlnm.Print_Area" localSheetId="35">'W35'!$A$1:$Q$58</definedName>
    <definedName name="_xlnm.Print_Area" localSheetId="41">'W41'!$A$1:$L$56</definedName>
    <definedName name="_xlnm.Print_Area" localSheetId="42">'W42'!$A$1:$Q$103</definedName>
    <definedName name="_xlnm.Print_Area" localSheetId="43">'W43'!$A$1:$K$25</definedName>
    <definedName name="_xlnm.Print_Area" localSheetId="45">'W45'!$A$1:$E$17</definedName>
    <definedName name="_xlnm.Print_Area" localSheetId="46">'W46'!$A$1:$G$34</definedName>
    <definedName name="_xlnm.Print_Area" localSheetId="51">'W51'!$A$1:$I$45</definedName>
    <definedName name="_xlnm.Print_Area" localSheetId="52">'W52'!$A$1:$D$20</definedName>
    <definedName name="_xlnm.Print_Area" localSheetId="53">'W53'!$A$1:$H$15</definedName>
    <definedName name="_xlnm.Print_Area" localSheetId="56">'W56'!$A$1:$E$24</definedName>
    <definedName name="_xlnm.Print_Area" localSheetId="57">'W57'!$A$1:$E$25</definedName>
    <definedName name="Print_Area_1" localSheetId="6">#REF!</definedName>
    <definedName name="Print_Area_1" localSheetId="10">#REF!</definedName>
    <definedName name="Print_Area_1" localSheetId="11">#REF!</definedName>
    <definedName name="Print_Area_1" localSheetId="12">#REF!</definedName>
    <definedName name="Print_Area_1">#REF!</definedName>
    <definedName name="Print_Area_2" localSheetId="6">#REF!</definedName>
    <definedName name="Print_Area_2" localSheetId="10">#REF!</definedName>
    <definedName name="Print_Area_2" localSheetId="11">#REF!</definedName>
    <definedName name="Print_Area_2" localSheetId="12">#REF!</definedName>
    <definedName name="Print_Area_2">#REF!</definedName>
    <definedName name="_xlnm.Print_Titles" localSheetId="42">'W42'!$1:$9</definedName>
    <definedName name="_xlnm.Print_Titles" localSheetId="43">'W43'!$1:$8</definedName>
    <definedName name="PRINTJE1">#REF!</definedName>
    <definedName name="PRINTJE2">#REF!</definedName>
    <definedName name="PRTWORK">#REF!</definedName>
    <definedName name="Query1">#REF!</definedName>
    <definedName name="_xlnm.Recorder">#REF!</definedName>
    <definedName name="Reserved_Section" localSheetId="42">#REF!</definedName>
    <definedName name="Reserved_Section">#REF!</definedName>
    <definedName name="Rev_End">[6]IS!#REF!</definedName>
    <definedName name="search_directory_name">"R:\fcm90prd\nvision\rpts\Fin_Reports\"</definedName>
    <definedName name="tim" localSheetId="4">#REF!</definedName>
    <definedName name="tim">#REF!</definedName>
    <definedName name="WORKSHEET">#REF!</definedName>
    <definedName name="WV_List">'[4]Property Tax'!$B$4</definedName>
  </definedNames>
  <calcPr calcId="145621" calcOnSave="0"/>
</workbook>
</file>

<file path=xl/calcChain.xml><?xml version="1.0" encoding="utf-8"?>
<calcChain xmlns="http://schemas.openxmlformats.org/spreadsheetml/2006/main">
  <c r="G13" i="79" l="1"/>
  <c r="G23" i="79"/>
  <c r="C25" i="84" l="1"/>
  <c r="E14" i="84"/>
  <c r="E16" i="84" s="1"/>
  <c r="E20" i="84" s="1"/>
  <c r="C25" i="83"/>
  <c r="E14" i="83"/>
  <c r="E16" i="83" s="1"/>
  <c r="E20" i="83" s="1"/>
  <c r="E22" i="82"/>
  <c r="E24" i="82" s="1"/>
  <c r="A11" i="82"/>
  <c r="A14" i="82" s="1"/>
  <c r="A15" i="82" s="1"/>
  <c r="A16" i="82" s="1"/>
  <c r="A17" i="82" s="1"/>
  <c r="A18" i="82" s="1"/>
  <c r="A19" i="82" s="1"/>
  <c r="A22" i="82" s="1"/>
  <c r="M36" i="81" l="1"/>
  <c r="M40" i="81" s="1"/>
  <c r="M42" i="81" s="1"/>
  <c r="M12" i="81" s="1"/>
  <c r="M16" i="81" s="1"/>
  <c r="M20" i="81" s="1"/>
  <c r="M24" i="81" s="1"/>
  <c r="E11" i="80"/>
  <c r="H9" i="80"/>
  <c r="H11" i="80" s="1"/>
  <c r="A11" i="80"/>
  <c r="G27" i="79" l="1"/>
  <c r="G17" i="79"/>
  <c r="G29" i="79" s="1"/>
  <c r="M85" i="78" l="1"/>
  <c r="L85" i="78"/>
  <c r="K85" i="78"/>
  <c r="E85" i="78"/>
  <c r="D85" i="78"/>
  <c r="N84" i="78"/>
  <c r="F84" i="78"/>
  <c r="N83" i="78"/>
  <c r="G83" i="78"/>
  <c r="J83" i="78" s="1"/>
  <c r="O83" i="78" s="1"/>
  <c r="Q83" i="78" s="1"/>
  <c r="N82" i="78"/>
  <c r="G82" i="78"/>
  <c r="J82" i="78" s="1"/>
  <c r="O82" i="78" s="1"/>
  <c r="Q82" i="78" s="1"/>
  <c r="N81" i="78"/>
  <c r="G81" i="78"/>
  <c r="J81" i="78" s="1"/>
  <c r="N80" i="78"/>
  <c r="G80" i="78"/>
  <c r="J80" i="78" s="1"/>
  <c r="O80" i="78" s="1"/>
  <c r="Q80" i="78" s="1"/>
  <c r="N79" i="78"/>
  <c r="G79" i="78"/>
  <c r="J79" i="78" s="1"/>
  <c r="N78" i="78"/>
  <c r="G78" i="78"/>
  <c r="J78" i="78" s="1"/>
  <c r="N77" i="78"/>
  <c r="G77" i="78"/>
  <c r="J77" i="78" s="1"/>
  <c r="N76" i="78"/>
  <c r="G76" i="78"/>
  <c r="J76" i="78" s="1"/>
  <c r="N75" i="78"/>
  <c r="O75" i="78" s="1"/>
  <c r="Q75" i="78" s="1"/>
  <c r="G75" i="78"/>
  <c r="N74" i="78"/>
  <c r="G74" i="78"/>
  <c r="J74" i="78" s="1"/>
  <c r="N73" i="78"/>
  <c r="G73" i="78"/>
  <c r="J73" i="78" s="1"/>
  <c r="O73" i="78" s="1"/>
  <c r="Q73" i="78" s="1"/>
  <c r="N72" i="78"/>
  <c r="G72" i="78"/>
  <c r="J72" i="78" s="1"/>
  <c r="O72" i="78" s="1"/>
  <c r="Q72" i="78" s="1"/>
  <c r="M68" i="78"/>
  <c r="L68" i="78"/>
  <c r="K68" i="78"/>
  <c r="F68" i="78"/>
  <c r="E68" i="78"/>
  <c r="D68" i="78"/>
  <c r="N67" i="78"/>
  <c r="G67" i="78"/>
  <c r="J67" i="78" s="1"/>
  <c r="O67" i="78" s="1"/>
  <c r="Q67" i="78" s="1"/>
  <c r="N66" i="78"/>
  <c r="G66" i="78"/>
  <c r="J66" i="78" s="1"/>
  <c r="N65" i="78"/>
  <c r="G65" i="78"/>
  <c r="J65" i="78" s="1"/>
  <c r="O65" i="78" s="1"/>
  <c r="Q65" i="78" s="1"/>
  <c r="N64" i="78"/>
  <c r="G64" i="78"/>
  <c r="J64" i="78" s="1"/>
  <c r="N63" i="78"/>
  <c r="G63" i="78"/>
  <c r="J63" i="78" s="1"/>
  <c r="O63" i="78" s="1"/>
  <c r="Q63" i="78" s="1"/>
  <c r="N62" i="78"/>
  <c r="G62" i="78"/>
  <c r="J62" i="78" s="1"/>
  <c r="N61" i="78"/>
  <c r="G61" i="78"/>
  <c r="J61" i="78" s="1"/>
  <c r="N60" i="78"/>
  <c r="G60" i="78"/>
  <c r="J60" i="78" s="1"/>
  <c r="O60" i="78" s="1"/>
  <c r="Q60" i="78" s="1"/>
  <c r="N59" i="78"/>
  <c r="G59" i="78"/>
  <c r="J59" i="78" s="1"/>
  <c r="N58" i="78"/>
  <c r="G58" i="78"/>
  <c r="J58" i="78" s="1"/>
  <c r="N57" i="78"/>
  <c r="G57" i="78"/>
  <c r="J57" i="78" s="1"/>
  <c r="N56" i="78"/>
  <c r="G56" i="78"/>
  <c r="J56" i="78" s="1"/>
  <c r="O56" i="78" s="1"/>
  <c r="Q56" i="78" s="1"/>
  <c r="N55" i="78"/>
  <c r="G55" i="78"/>
  <c r="M52" i="78"/>
  <c r="L52" i="78"/>
  <c r="K52" i="78"/>
  <c r="F52" i="78"/>
  <c r="E52" i="78"/>
  <c r="D52" i="78"/>
  <c r="N51" i="78"/>
  <c r="G51" i="78"/>
  <c r="J51" i="78" s="1"/>
  <c r="N50" i="78"/>
  <c r="G50" i="78"/>
  <c r="J50" i="78" s="1"/>
  <c r="N49" i="78"/>
  <c r="G49" i="78"/>
  <c r="J49" i="78" s="1"/>
  <c r="N48" i="78"/>
  <c r="G48" i="78"/>
  <c r="J48" i="78" s="1"/>
  <c r="O48" i="78" s="1"/>
  <c r="Q48" i="78" s="1"/>
  <c r="N47" i="78"/>
  <c r="G47" i="78"/>
  <c r="J47" i="78" s="1"/>
  <c r="O47" i="78" s="1"/>
  <c r="Q47" i="78" s="1"/>
  <c r="N46" i="78"/>
  <c r="G46" i="78"/>
  <c r="J46" i="78" s="1"/>
  <c r="N45" i="78"/>
  <c r="G45" i="78"/>
  <c r="J45" i="78" s="1"/>
  <c r="O45" i="78" s="1"/>
  <c r="Q45" i="78" s="1"/>
  <c r="N44" i="78"/>
  <c r="G44" i="78"/>
  <c r="J44" i="78" s="1"/>
  <c r="N43" i="78"/>
  <c r="G43" i="78"/>
  <c r="M38" i="78"/>
  <c r="L38" i="78"/>
  <c r="K38" i="78"/>
  <c r="E38" i="78"/>
  <c r="D38" i="78"/>
  <c r="D40" i="78" s="1"/>
  <c r="N37" i="78"/>
  <c r="O37" i="78" s="1"/>
  <c r="Q37" i="78" s="1"/>
  <c r="G37" i="78"/>
  <c r="F37" i="78"/>
  <c r="F38" i="78" s="1"/>
  <c r="N36" i="78"/>
  <c r="G36" i="78"/>
  <c r="J36" i="78" s="1"/>
  <c r="N35" i="78"/>
  <c r="J35" i="78"/>
  <c r="O35" i="78" s="1"/>
  <c r="Q35" i="78" s="1"/>
  <c r="G35" i="78"/>
  <c r="N34" i="78"/>
  <c r="G34" i="78"/>
  <c r="J34" i="78" s="1"/>
  <c r="N33" i="78"/>
  <c r="G33" i="78"/>
  <c r="J33" i="78" s="1"/>
  <c r="N32" i="78"/>
  <c r="G32" i="78"/>
  <c r="J32" i="78" s="1"/>
  <c r="N31" i="78"/>
  <c r="G31" i="78"/>
  <c r="J31" i="78" s="1"/>
  <c r="N30" i="78"/>
  <c r="N38" i="78" s="1"/>
  <c r="G30" i="78"/>
  <c r="J30" i="78" s="1"/>
  <c r="M27" i="78"/>
  <c r="L27" i="78"/>
  <c r="L40" i="78" s="1"/>
  <c r="K27" i="78"/>
  <c r="E27" i="78"/>
  <c r="D27" i="78"/>
  <c r="N26" i="78"/>
  <c r="F26" i="78"/>
  <c r="F27" i="78" s="1"/>
  <c r="F40" i="78" s="1"/>
  <c r="N25" i="78"/>
  <c r="G25" i="78"/>
  <c r="J25" i="78" s="1"/>
  <c r="N24" i="78"/>
  <c r="J24" i="78"/>
  <c r="O24" i="78" s="1"/>
  <c r="Q24" i="78" s="1"/>
  <c r="G24" i="78"/>
  <c r="N23" i="78"/>
  <c r="G23" i="78"/>
  <c r="J23" i="78" s="1"/>
  <c r="N22" i="78"/>
  <c r="G22" i="78"/>
  <c r="J22" i="78" s="1"/>
  <c r="N21" i="78"/>
  <c r="G21" i="78"/>
  <c r="J21" i="78" s="1"/>
  <c r="N20" i="78"/>
  <c r="G20" i="78"/>
  <c r="J20" i="78" s="1"/>
  <c r="N19" i="78"/>
  <c r="G19" i="78"/>
  <c r="J19" i="78" s="1"/>
  <c r="M13" i="78"/>
  <c r="L13" i="78"/>
  <c r="F13" i="78"/>
  <c r="E13" i="78"/>
  <c r="D13" i="78"/>
  <c r="K12" i="78"/>
  <c r="K13" i="78" s="1"/>
  <c r="G12" i="78"/>
  <c r="J12" i="78" s="1"/>
  <c r="N11" i="78"/>
  <c r="O11" i="78" s="1"/>
  <c r="G11" i="78"/>
  <c r="A11" i="78"/>
  <c r="A12" i="78" s="1"/>
  <c r="A13" i="78" s="1"/>
  <c r="A14" i="78" s="1"/>
  <c r="A15" i="78" s="1"/>
  <c r="A16" i="78" s="1"/>
  <c r="A17" i="78" s="1"/>
  <c r="A18" i="78" s="1"/>
  <c r="A19" i="78" s="1"/>
  <c r="A20" i="78" s="1"/>
  <c r="A21" i="78" s="1"/>
  <c r="A22" i="78" s="1"/>
  <c r="A23" i="78" s="1"/>
  <c r="A24" i="78" s="1"/>
  <c r="A25" i="78" s="1"/>
  <c r="A26" i="78" s="1"/>
  <c r="A27" i="78" s="1"/>
  <c r="A28" i="78" s="1"/>
  <c r="A29" i="78" s="1"/>
  <c r="A30" i="78" s="1"/>
  <c r="A31" i="78" s="1"/>
  <c r="A32" i="78" s="1"/>
  <c r="A33" i="78" s="1"/>
  <c r="A34" i="78" s="1"/>
  <c r="A35" i="78" s="1"/>
  <c r="A36" i="78" s="1"/>
  <c r="A37" i="78" s="1"/>
  <c r="A38" i="78" s="1"/>
  <c r="A39" i="78" s="1"/>
  <c r="A40" i="78" s="1"/>
  <c r="A41" i="78" s="1"/>
  <c r="A42" i="78" s="1"/>
  <c r="A43" i="78" s="1"/>
  <c r="A44" i="78" s="1"/>
  <c r="A45" i="78" s="1"/>
  <c r="A46" i="78" s="1"/>
  <c r="A47" i="78" s="1"/>
  <c r="A48" i="78" s="1"/>
  <c r="A49" i="78" s="1"/>
  <c r="A50" i="78" s="1"/>
  <c r="A51" i="78" s="1"/>
  <c r="A52" i="78" s="1"/>
  <c r="A53" i="78" s="1"/>
  <c r="A54" i="78" s="1"/>
  <c r="A55" i="78" s="1"/>
  <c r="A56" i="78" s="1"/>
  <c r="A57" i="78" s="1"/>
  <c r="A58" i="78" s="1"/>
  <c r="A59" i="78" s="1"/>
  <c r="A60" i="78" s="1"/>
  <c r="A61" i="78" s="1"/>
  <c r="A62" i="78" s="1"/>
  <c r="A63" i="78" s="1"/>
  <c r="A64" i="78" s="1"/>
  <c r="A65" i="78" s="1"/>
  <c r="A66" i="78" s="1"/>
  <c r="A67" i="78" s="1"/>
  <c r="A68" i="78" s="1"/>
  <c r="A69" i="78" s="1"/>
  <c r="A70" i="78" s="1"/>
  <c r="A71" i="78" s="1"/>
  <c r="A72" i="78" s="1"/>
  <c r="A73" i="78" s="1"/>
  <c r="A74" i="78" s="1"/>
  <c r="A75" i="78" s="1"/>
  <c r="A76" i="78" s="1"/>
  <c r="A77" i="78" s="1"/>
  <c r="A78" i="78" s="1"/>
  <c r="A79" i="78" s="1"/>
  <c r="A80" i="78" s="1"/>
  <c r="A81" i="78" s="1"/>
  <c r="A82" i="78" s="1"/>
  <c r="A83" i="78" s="1"/>
  <c r="A84" i="78" s="1"/>
  <c r="A85" i="78" s="1"/>
  <c r="A86" i="78" s="1"/>
  <c r="A87" i="78" s="1"/>
  <c r="A88" i="78" s="1"/>
  <c r="A89" i="78" s="1"/>
  <c r="A90" i="78" s="1"/>
  <c r="A91" i="78" s="1"/>
  <c r="A92" i="78" s="1"/>
  <c r="A93" i="78" s="1"/>
  <c r="A94" i="78" s="1"/>
  <c r="A95" i="78" s="1"/>
  <c r="A96" i="78" s="1"/>
  <c r="A97" i="78" s="1"/>
  <c r="A98" i="78" s="1"/>
  <c r="A99" i="78" s="1"/>
  <c r="A100" i="78" s="1"/>
  <c r="A101" i="78" s="1"/>
  <c r="A102" i="78" s="1"/>
  <c r="A103" i="78" s="1"/>
  <c r="O32" i="78" l="1"/>
  <c r="Q32" i="78" s="1"/>
  <c r="O34" i="78"/>
  <c r="Q34" i="78" s="1"/>
  <c r="O74" i="78"/>
  <c r="Q74" i="78" s="1"/>
  <c r="O76" i="78"/>
  <c r="Q76" i="78" s="1"/>
  <c r="O21" i="78"/>
  <c r="Q21" i="78" s="1"/>
  <c r="O31" i="78"/>
  <c r="Q31" i="78" s="1"/>
  <c r="O33" i="78"/>
  <c r="Q33" i="78" s="1"/>
  <c r="N68" i="78"/>
  <c r="O36" i="78"/>
  <c r="Q36" i="78" s="1"/>
  <c r="G38" i="78"/>
  <c r="O22" i="78"/>
  <c r="Q22" i="78" s="1"/>
  <c r="M40" i="78"/>
  <c r="O44" i="78"/>
  <c r="Q44" i="78" s="1"/>
  <c r="O57" i="78"/>
  <c r="Q57" i="78" s="1"/>
  <c r="O59" i="78"/>
  <c r="Q59" i="78" s="1"/>
  <c r="O61" i="78"/>
  <c r="Q61" i="78" s="1"/>
  <c r="O64" i="78"/>
  <c r="Q64" i="78" s="1"/>
  <c r="O78" i="78"/>
  <c r="Q78" i="78" s="1"/>
  <c r="N52" i="78"/>
  <c r="K40" i="78"/>
  <c r="O77" i="78"/>
  <c r="Q77" i="78" s="1"/>
  <c r="G13" i="78"/>
  <c r="D87" i="78"/>
  <c r="D92" i="78" s="1"/>
  <c r="D95" i="78" s="1"/>
  <c r="O20" i="78"/>
  <c r="Q20" i="78" s="1"/>
  <c r="O23" i="78"/>
  <c r="Q23" i="78" s="1"/>
  <c r="O25" i="78"/>
  <c r="Q25" i="78" s="1"/>
  <c r="O49" i="78"/>
  <c r="Q49" i="78" s="1"/>
  <c r="O51" i="78"/>
  <c r="Q51" i="78" s="1"/>
  <c r="O62" i="78"/>
  <c r="Q62" i="78" s="1"/>
  <c r="J13" i="78"/>
  <c r="Q11" i="78"/>
  <c r="J38" i="78"/>
  <c r="O30" i="78"/>
  <c r="L87" i="78"/>
  <c r="N12" i="78"/>
  <c r="N13" i="78" s="1"/>
  <c r="G26" i="78"/>
  <c r="J26" i="78" s="1"/>
  <c r="O26" i="78" s="1"/>
  <c r="Q26" i="78" s="1"/>
  <c r="M87" i="78"/>
  <c r="O19" i="78"/>
  <c r="O46" i="78"/>
  <c r="Q46" i="78" s="1"/>
  <c r="O50" i="78"/>
  <c r="Q50" i="78" s="1"/>
  <c r="G68" i="78"/>
  <c r="J55" i="78"/>
  <c r="O58" i="78"/>
  <c r="Q58" i="78" s="1"/>
  <c r="O66" i="78"/>
  <c r="Q66" i="78" s="1"/>
  <c r="K87" i="78"/>
  <c r="K92" i="78" s="1"/>
  <c r="K95" i="78" s="1"/>
  <c r="O81" i="78"/>
  <c r="Q81" i="78" s="1"/>
  <c r="E40" i="78"/>
  <c r="E87" i="78" s="1"/>
  <c r="N27" i="78"/>
  <c r="N40" i="78" s="1"/>
  <c r="G27" i="78"/>
  <c r="G40" i="78" s="1"/>
  <c r="G52" i="78"/>
  <c r="J43" i="78"/>
  <c r="N85" i="78"/>
  <c r="O79" i="78"/>
  <c r="Q79" i="78" s="1"/>
  <c r="F85" i="78"/>
  <c r="F87" i="78" s="1"/>
  <c r="G84" i="78"/>
  <c r="J84" i="78" s="1"/>
  <c r="O84" i="78" s="1"/>
  <c r="Q84" i="78" s="1"/>
  <c r="N87" i="78" l="1"/>
  <c r="J85" i="78"/>
  <c r="G85" i="78"/>
  <c r="G87" i="78" s="1"/>
  <c r="O43" i="78"/>
  <c r="J52" i="78"/>
  <c r="J68" i="78"/>
  <c r="O55" i="78"/>
  <c r="O27" i="78"/>
  <c r="Q19" i="78"/>
  <c r="Q27" i="78" s="1"/>
  <c r="J27" i="78"/>
  <c r="J40" i="78" s="1"/>
  <c r="Q30" i="78"/>
  <c r="Q38" i="78" s="1"/>
  <c r="O38" i="78"/>
  <c r="O40" i="78" s="1"/>
  <c r="O85" i="78"/>
  <c r="Q85" i="78" s="1"/>
  <c r="O12" i="78"/>
  <c r="Q12" i="78" l="1"/>
  <c r="Q13" i="78" s="1"/>
  <c r="O13" i="78"/>
  <c r="J87" i="78"/>
  <c r="Q40" i="78"/>
  <c r="O68" i="78"/>
  <c r="Q55" i="78"/>
  <c r="Q68" i="78" s="1"/>
  <c r="O52" i="78"/>
  <c r="Q43" i="78"/>
  <c r="Q52" i="78" s="1"/>
  <c r="Q89" i="78" l="1"/>
  <c r="O87" i="78"/>
  <c r="A18" i="76" l="1"/>
  <c r="J16" i="76"/>
  <c r="J14" i="76"/>
  <c r="J12" i="76"/>
  <c r="J11" i="76"/>
  <c r="J9" i="76"/>
  <c r="L17" i="75"/>
  <c r="J17" i="75"/>
  <c r="H17" i="75"/>
  <c r="J14" i="75"/>
  <c r="J16" i="75" s="1"/>
  <c r="J18" i="75" s="1"/>
  <c r="J20" i="75" s="1"/>
  <c r="F14" i="75"/>
  <c r="L14" i="75" s="1"/>
  <c r="L16" i="75" s="1"/>
  <c r="A12" i="75"/>
  <c r="A13" i="75" s="1"/>
  <c r="A14" i="75" s="1"/>
  <c r="A16" i="75" s="1"/>
  <c r="A17" i="75" s="1"/>
  <c r="A18" i="75" s="1"/>
  <c r="A19" i="75" s="1"/>
  <c r="A20" i="75" s="1"/>
  <c r="A22" i="75" s="1"/>
  <c r="A23" i="75" s="1"/>
  <c r="A24" i="75" s="1"/>
  <c r="A25" i="75" s="1"/>
  <c r="L17" i="74"/>
  <c r="L18" i="74" s="1"/>
  <c r="L20" i="74" s="1"/>
  <c r="L22" i="74" s="1"/>
  <c r="J17" i="74"/>
  <c r="J18" i="74" s="1"/>
  <c r="H17" i="74"/>
  <c r="H18" i="74" s="1"/>
  <c r="L13" i="74"/>
  <c r="J13" i="74"/>
  <c r="H13" i="74"/>
  <c r="A10" i="74"/>
  <c r="A11" i="74" s="1"/>
  <c r="A12" i="74" s="1"/>
  <c r="A13" i="74" s="1"/>
  <c r="A15" i="74" s="1"/>
  <c r="A16" i="74" s="1"/>
  <c r="A17" i="74" s="1"/>
  <c r="A18" i="74" s="1"/>
  <c r="A20" i="74" s="1"/>
  <c r="A21" i="74" s="1"/>
  <c r="A22" i="74" s="1"/>
  <c r="A24" i="74" s="1"/>
  <c r="A25" i="74" s="1"/>
  <c r="A26" i="74" s="1"/>
  <c r="A27" i="74" s="1"/>
  <c r="K15" i="73"/>
  <c r="I15" i="73"/>
  <c r="K14" i="73"/>
  <c r="I14" i="73"/>
  <c r="G14" i="73"/>
  <c r="G16" i="73" s="1"/>
  <c r="A11" i="73"/>
  <c r="A12" i="73" s="1"/>
  <c r="A13" i="73" s="1"/>
  <c r="A14" i="73" s="1"/>
  <c r="A15" i="73" s="1"/>
  <c r="A16" i="73" s="1"/>
  <c r="A18" i="73" s="1"/>
  <c r="A19" i="73" s="1"/>
  <c r="A20" i="73" s="1"/>
  <c r="A21" i="73" s="1"/>
  <c r="L13" i="72"/>
  <c r="L15" i="72" s="1"/>
  <c r="J13" i="72"/>
  <c r="J15" i="72" s="1"/>
  <c r="H13" i="72"/>
  <c r="H15" i="72" s="1"/>
  <c r="A10" i="72"/>
  <c r="A11" i="72" s="1"/>
  <c r="A12" i="72" s="1"/>
  <c r="A13" i="72" s="1"/>
  <c r="A14" i="72" s="1"/>
  <c r="A15" i="72" s="1"/>
  <c r="A17" i="72" s="1"/>
  <c r="A18" i="72" s="1"/>
  <c r="A19" i="72" s="1"/>
  <c r="A20" i="72" s="1"/>
  <c r="A23" i="72" s="1"/>
  <c r="N39" i="71"/>
  <c r="O39" i="71" s="1"/>
  <c r="O33" i="71"/>
  <c r="K33" i="71"/>
  <c r="L43" i="71" s="1"/>
  <c r="H33" i="71"/>
  <c r="I43" i="71" s="1"/>
  <c r="N19" i="71"/>
  <c r="O19" i="71" s="1"/>
  <c r="O14" i="71"/>
  <c r="K14" i="71"/>
  <c r="L23" i="71" s="1"/>
  <c r="L25" i="71" s="1"/>
  <c r="H14" i="71"/>
  <c r="I23" i="71" s="1"/>
  <c r="I25" i="71" s="1"/>
  <c r="A12" i="71"/>
  <c r="A13" i="71" s="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A26" i="71" s="1"/>
  <c r="A27" i="71" s="1"/>
  <c r="A28" i="71" s="1"/>
  <c r="A29" i="71" s="1"/>
  <c r="A30" i="71" s="1"/>
  <c r="A31" i="71" s="1"/>
  <c r="A32" i="71" s="1"/>
  <c r="A33" i="71" s="1"/>
  <c r="A34" i="71" s="1"/>
  <c r="A35" i="71" s="1"/>
  <c r="A36" i="71" s="1"/>
  <c r="A37" i="71" s="1"/>
  <c r="A38" i="71" s="1"/>
  <c r="A39" i="71" s="1"/>
  <c r="A40" i="71" s="1"/>
  <c r="A41" i="71" s="1"/>
  <c r="A42" i="71" s="1"/>
  <c r="A43" i="71" s="1"/>
  <c r="A44" i="71" s="1"/>
  <c r="A45" i="71" s="1"/>
  <c r="A46" i="71" s="1"/>
  <c r="A47" i="71" s="1"/>
  <c r="A48" i="71" s="1"/>
  <c r="A49" i="71" s="1"/>
  <c r="A50" i="71" s="1"/>
  <c r="A51" i="71" s="1"/>
  <c r="A52" i="71" s="1"/>
  <c r="A53" i="71" s="1"/>
  <c r="A54" i="71" s="1"/>
  <c r="A55" i="71" s="1"/>
  <c r="A11" i="71"/>
  <c r="K32" i="70"/>
  <c r="L22" i="70"/>
  <c r="L32" i="70" s="1"/>
  <c r="K22" i="70"/>
  <c r="I22" i="70"/>
  <c r="I32" i="70" s="1"/>
  <c r="G22" i="70"/>
  <c r="G32" i="70" s="1"/>
  <c r="K21" i="70"/>
  <c r="K31" i="70" s="1"/>
  <c r="I21" i="70"/>
  <c r="I31" i="70" s="1"/>
  <c r="G21" i="70"/>
  <c r="G31" i="70" s="1"/>
  <c r="K20" i="70"/>
  <c r="K30" i="70" s="1"/>
  <c r="I20" i="70"/>
  <c r="I30" i="70" s="1"/>
  <c r="G20" i="70"/>
  <c r="G30" i="70" s="1"/>
  <c r="L17" i="70"/>
  <c r="L16" i="70"/>
  <c r="L21" i="70" s="1"/>
  <c r="L31" i="70" s="1"/>
  <c r="L15" i="70"/>
  <c r="L20" i="70" s="1"/>
  <c r="L30" i="70" s="1"/>
  <c r="L33" i="70" s="1"/>
  <c r="A10" i="70"/>
  <c r="A11" i="70" s="1"/>
  <c r="A12" i="70" s="1"/>
  <c r="A13" i="70" s="1"/>
  <c r="A14" i="70" s="1"/>
  <c r="A15" i="70" s="1"/>
  <c r="A16" i="70" s="1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A28" i="70" s="1"/>
  <c r="A29" i="70" s="1"/>
  <c r="A30" i="70" s="1"/>
  <c r="A31" i="70" s="1"/>
  <c r="A32" i="70" s="1"/>
  <c r="A33" i="70" s="1"/>
  <c r="A34" i="70" s="1"/>
  <c r="A35" i="70" s="1"/>
  <c r="A36" i="70" s="1"/>
  <c r="A37" i="70" s="1"/>
  <c r="A38" i="70" s="1"/>
  <c r="A39" i="70" s="1"/>
  <c r="A40" i="70" s="1"/>
  <c r="A41" i="70" s="1"/>
  <c r="A42" i="70" s="1"/>
  <c r="A43" i="70" s="1"/>
  <c r="A44" i="70" s="1"/>
  <c r="A45" i="70" s="1"/>
  <c r="A46" i="70" s="1"/>
  <c r="A47" i="70" s="1"/>
  <c r="I59" i="69"/>
  <c r="G59" i="69"/>
  <c r="O56" i="69"/>
  <c r="N56" i="69"/>
  <c r="J56" i="69"/>
  <c r="H56" i="69"/>
  <c r="O55" i="69"/>
  <c r="N55" i="69"/>
  <c r="J55" i="69"/>
  <c r="H55" i="69"/>
  <c r="O54" i="69"/>
  <c r="N54" i="69"/>
  <c r="J54" i="69"/>
  <c r="H54" i="69"/>
  <c r="O53" i="69"/>
  <c r="N53" i="69"/>
  <c r="J53" i="69"/>
  <c r="H53" i="69"/>
  <c r="O52" i="69"/>
  <c r="N52" i="69"/>
  <c r="J52" i="69"/>
  <c r="H52" i="69"/>
  <c r="O51" i="69"/>
  <c r="P51" i="69" s="1"/>
  <c r="Q51" i="69" s="1"/>
  <c r="N51" i="69"/>
  <c r="J51" i="69"/>
  <c r="H51" i="69"/>
  <c r="O50" i="69"/>
  <c r="N50" i="69"/>
  <c r="J50" i="69"/>
  <c r="H50" i="69"/>
  <c r="O49" i="69"/>
  <c r="N49" i="69"/>
  <c r="J49" i="69"/>
  <c r="H49" i="69"/>
  <c r="O48" i="69"/>
  <c r="N48" i="69"/>
  <c r="J48" i="69"/>
  <c r="H48" i="69"/>
  <c r="O47" i="69"/>
  <c r="P47" i="69" s="1"/>
  <c r="Q47" i="69" s="1"/>
  <c r="N47" i="69"/>
  <c r="J47" i="69"/>
  <c r="H47" i="69"/>
  <c r="O46" i="69"/>
  <c r="N46" i="69"/>
  <c r="J46" i="69"/>
  <c r="H46" i="69"/>
  <c r="O45" i="69"/>
  <c r="N45" i="69"/>
  <c r="J45" i="69"/>
  <c r="H45" i="69"/>
  <c r="O41" i="69"/>
  <c r="N41" i="69"/>
  <c r="J41" i="69"/>
  <c r="H41" i="69"/>
  <c r="O40" i="69"/>
  <c r="N40" i="69"/>
  <c r="J40" i="69"/>
  <c r="H40" i="69"/>
  <c r="O39" i="69"/>
  <c r="N39" i="69"/>
  <c r="J39" i="69"/>
  <c r="H39" i="69"/>
  <c r="O38" i="69"/>
  <c r="N38" i="69"/>
  <c r="J38" i="69"/>
  <c r="H38" i="69"/>
  <c r="O37" i="69"/>
  <c r="N37" i="69"/>
  <c r="J37" i="69"/>
  <c r="H37" i="69"/>
  <c r="P36" i="69"/>
  <c r="Q36" i="69" s="1"/>
  <c r="O36" i="69"/>
  <c r="N36" i="69"/>
  <c r="J36" i="69"/>
  <c r="H36" i="69"/>
  <c r="O35" i="69"/>
  <c r="N35" i="69"/>
  <c r="J35" i="69"/>
  <c r="H35" i="69"/>
  <c r="O34" i="69"/>
  <c r="N34" i="69"/>
  <c r="J34" i="69"/>
  <c r="H34" i="69"/>
  <c r="O33" i="69"/>
  <c r="N33" i="69"/>
  <c r="J33" i="69"/>
  <c r="H33" i="69"/>
  <c r="O32" i="69"/>
  <c r="N32" i="69"/>
  <c r="J32" i="69"/>
  <c r="H32" i="69"/>
  <c r="O31" i="69"/>
  <c r="N31" i="69"/>
  <c r="J31" i="69"/>
  <c r="H31" i="69"/>
  <c r="O30" i="69"/>
  <c r="N30" i="69"/>
  <c r="J30" i="69"/>
  <c r="H30" i="69"/>
  <c r="O26" i="69"/>
  <c r="N26" i="69"/>
  <c r="J26" i="69"/>
  <c r="H26" i="69"/>
  <c r="O25" i="69"/>
  <c r="N25" i="69"/>
  <c r="J25" i="69"/>
  <c r="H25" i="69"/>
  <c r="O24" i="69"/>
  <c r="N24" i="69"/>
  <c r="J24" i="69"/>
  <c r="H24" i="69"/>
  <c r="O23" i="69"/>
  <c r="N23" i="69"/>
  <c r="J23" i="69"/>
  <c r="H23" i="69"/>
  <c r="O22" i="69"/>
  <c r="N22" i="69"/>
  <c r="J22" i="69"/>
  <c r="H22" i="69"/>
  <c r="O21" i="69"/>
  <c r="N21" i="69"/>
  <c r="J21" i="69"/>
  <c r="H21" i="69"/>
  <c r="O20" i="69"/>
  <c r="N20" i="69"/>
  <c r="J20" i="69"/>
  <c r="H20" i="69"/>
  <c r="O19" i="69"/>
  <c r="N19" i="69"/>
  <c r="J19" i="69"/>
  <c r="H19" i="69"/>
  <c r="O18" i="69"/>
  <c r="N18" i="69"/>
  <c r="J18" i="69"/>
  <c r="H18" i="69"/>
  <c r="O17" i="69"/>
  <c r="N17" i="69"/>
  <c r="J17" i="69"/>
  <c r="H17" i="69"/>
  <c r="O16" i="69"/>
  <c r="N16" i="69"/>
  <c r="J16" i="69"/>
  <c r="H16" i="69"/>
  <c r="O15" i="69"/>
  <c r="N15" i="69"/>
  <c r="J15" i="69"/>
  <c r="H15" i="69"/>
  <c r="A15" i="69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A27" i="69" s="1"/>
  <c r="A29" i="69" s="1"/>
  <c r="A30" i="69" s="1"/>
  <c r="A31" i="69" s="1"/>
  <c r="A32" i="69" s="1"/>
  <c r="A33" i="69" s="1"/>
  <c r="A34" i="69" s="1"/>
  <c r="A35" i="69" s="1"/>
  <c r="A36" i="69" s="1"/>
  <c r="A37" i="69" s="1"/>
  <c r="A38" i="69" s="1"/>
  <c r="A39" i="69" s="1"/>
  <c r="A40" i="69" s="1"/>
  <c r="A41" i="69" s="1"/>
  <c r="A42" i="69" s="1"/>
  <c r="A44" i="69" s="1"/>
  <c r="I50" i="68"/>
  <c r="G50" i="68"/>
  <c r="K48" i="68"/>
  <c r="K50" i="68" s="1"/>
  <c r="I45" i="68"/>
  <c r="I52" i="68" s="1"/>
  <c r="G45" i="68"/>
  <c r="K43" i="68"/>
  <c r="K45" i="68" s="1"/>
  <c r="I34" i="68"/>
  <c r="G34" i="68"/>
  <c r="K32" i="68"/>
  <c r="K34" i="68" s="1"/>
  <c r="I29" i="68"/>
  <c r="G29" i="68"/>
  <c r="G36" i="68" s="1"/>
  <c r="K27" i="68"/>
  <c r="K29" i="68" s="1"/>
  <c r="I18" i="68"/>
  <c r="G18" i="68"/>
  <c r="K16" i="68"/>
  <c r="K18" i="68" s="1"/>
  <c r="I13" i="68"/>
  <c r="I20" i="68" s="1"/>
  <c r="G13" i="68"/>
  <c r="K11" i="68"/>
  <c r="K13" i="68" s="1"/>
  <c r="A10" i="68"/>
  <c r="A11" i="68" s="1"/>
  <c r="A12" i="68" s="1"/>
  <c r="A13" i="68" s="1"/>
  <c r="A15" i="68" s="1"/>
  <c r="A16" i="68" s="1"/>
  <c r="A17" i="68" s="1"/>
  <c r="A18" i="68" s="1"/>
  <c r="A20" i="68" s="1"/>
  <c r="A25" i="68" s="1"/>
  <c r="A26" i="68" s="1"/>
  <c r="A27" i="68" s="1"/>
  <c r="E23" i="67"/>
  <c r="E14" i="67"/>
  <c r="A14" i="67"/>
  <c r="A19" i="67" s="1"/>
  <c r="A21" i="67" s="1"/>
  <c r="A23" i="67" s="1"/>
  <c r="H14" i="75" l="1"/>
  <c r="H16" i="75" s="1"/>
  <c r="H18" i="75" s="1"/>
  <c r="H20" i="75" s="1"/>
  <c r="K39" i="70"/>
  <c r="F16" i="75"/>
  <c r="F18" i="75" s="1"/>
  <c r="F20" i="75" s="1"/>
  <c r="J18" i="76"/>
  <c r="I33" i="70"/>
  <c r="I16" i="73"/>
  <c r="P55" i="69"/>
  <c r="Q55" i="69" s="1"/>
  <c r="P56" i="69"/>
  <c r="Q56" i="69" s="1"/>
  <c r="K33" i="70"/>
  <c r="K42" i="70" s="1"/>
  <c r="G39" i="70"/>
  <c r="I36" i="68"/>
  <c r="I54" i="68" s="1"/>
  <c r="G20" i="68"/>
  <c r="G52" i="68"/>
  <c r="P15" i="69"/>
  <c r="P16" i="69"/>
  <c r="Q16" i="69" s="1"/>
  <c r="P17" i="69"/>
  <c r="Q17" i="69" s="1"/>
  <c r="P18" i="69"/>
  <c r="Q18" i="69" s="1"/>
  <c r="P19" i="69"/>
  <c r="Q19" i="69" s="1"/>
  <c r="P20" i="69"/>
  <c r="Q20" i="69" s="1"/>
  <c r="P24" i="69"/>
  <c r="Q24" i="69" s="1"/>
  <c r="P31" i="69"/>
  <c r="Q31" i="69" s="1"/>
  <c r="P33" i="69"/>
  <c r="Q33" i="69" s="1"/>
  <c r="I39" i="70"/>
  <c r="I42" i="70" s="1"/>
  <c r="L45" i="71"/>
  <c r="K16" i="73"/>
  <c r="H20" i="74"/>
  <c r="H22" i="74" s="1"/>
  <c r="L18" i="75"/>
  <c r="L19" i="75" s="1"/>
  <c r="L20" i="75" s="1"/>
  <c r="N20" i="75" s="1"/>
  <c r="N23" i="75" s="1"/>
  <c r="N25" i="75" s="1"/>
  <c r="P23" i="69"/>
  <c r="Q23" i="69" s="1"/>
  <c r="P34" i="69"/>
  <c r="Q34" i="69" s="1"/>
  <c r="P35" i="69"/>
  <c r="Q35" i="69" s="1"/>
  <c r="J27" i="69"/>
  <c r="J64" i="69" s="1"/>
  <c r="J67" i="69" s="1"/>
  <c r="H42" i="69"/>
  <c r="H65" i="69" s="1"/>
  <c r="P32" i="69"/>
  <c r="Q32" i="69" s="1"/>
  <c r="P37" i="69"/>
  <c r="Q37" i="69" s="1"/>
  <c r="P38" i="69"/>
  <c r="Q38" i="69" s="1"/>
  <c r="P39" i="69"/>
  <c r="Q39" i="69" s="1"/>
  <c r="P40" i="69"/>
  <c r="Q40" i="69" s="1"/>
  <c r="P48" i="69"/>
  <c r="Q48" i="69" s="1"/>
  <c r="J42" i="69"/>
  <c r="J65" i="69" s="1"/>
  <c r="H57" i="69"/>
  <c r="H66" i="69" s="1"/>
  <c r="O59" i="69"/>
  <c r="P25" i="69"/>
  <c r="Q25" i="69" s="1"/>
  <c r="P26" i="69"/>
  <c r="Q26" i="69" s="1"/>
  <c r="P30" i="69"/>
  <c r="Q30" i="69" s="1"/>
  <c r="J57" i="69"/>
  <c r="J66" i="69" s="1"/>
  <c r="P49" i="69"/>
  <c r="Q49" i="69" s="1"/>
  <c r="P50" i="69"/>
  <c r="Q50" i="69" s="1"/>
  <c r="H27" i="69"/>
  <c r="H64" i="69" s="1"/>
  <c r="P21" i="69"/>
  <c r="Q21" i="69" s="1"/>
  <c r="P22" i="69"/>
  <c r="Q22" i="69" s="1"/>
  <c r="P41" i="69"/>
  <c r="Q41" i="69" s="1"/>
  <c r="P45" i="69"/>
  <c r="Q45" i="69" s="1"/>
  <c r="P46" i="69"/>
  <c r="Q46" i="69" s="1"/>
  <c r="P52" i="69"/>
  <c r="Q52" i="69" s="1"/>
  <c r="P53" i="69"/>
  <c r="Q53" i="69" s="1"/>
  <c r="P54" i="69"/>
  <c r="Q54" i="69" s="1"/>
  <c r="L39" i="70"/>
  <c r="L42" i="70" s="1"/>
  <c r="J20" i="74"/>
  <c r="J22" i="74" s="1"/>
  <c r="N22" i="74" s="1"/>
  <c r="N25" i="74" s="1"/>
  <c r="N27" i="74" s="1"/>
  <c r="N13" i="74"/>
  <c r="M16" i="73"/>
  <c r="M19" i="73" s="1"/>
  <c r="M21" i="73" s="1"/>
  <c r="M14" i="73"/>
  <c r="N15" i="72"/>
  <c r="N18" i="72" s="1"/>
  <c r="N20" i="72" s="1"/>
  <c r="N13" i="72"/>
  <c r="P23" i="71"/>
  <c r="P25" i="71" s="1"/>
  <c r="Q25" i="71" s="1"/>
  <c r="P43" i="71"/>
  <c r="Q43" i="71" s="1"/>
  <c r="I45" i="71"/>
  <c r="G33" i="70"/>
  <c r="G42" i="70" s="1"/>
  <c r="H67" i="69"/>
  <c r="A46" i="69"/>
  <c r="A45" i="69"/>
  <c r="Q15" i="69"/>
  <c r="A29" i="68"/>
  <c r="A31" i="68" s="1"/>
  <c r="A32" i="68" s="1"/>
  <c r="A33" i="68" s="1"/>
  <c r="A34" i="68" s="1"/>
  <c r="A36" i="68" s="1"/>
  <c r="A41" i="68" s="1"/>
  <c r="A42" i="68" s="1"/>
  <c r="A43" i="68" s="1"/>
  <c r="A28" i="68"/>
  <c r="K20" i="68"/>
  <c r="K52" i="68"/>
  <c r="G54" i="68"/>
  <c r="K36" i="68"/>
  <c r="Q45" i="71" l="1"/>
  <c r="Q48" i="71" s="1"/>
  <c r="Q51" i="71" s="1"/>
  <c r="Q53" i="71" s="1"/>
  <c r="Q42" i="69"/>
  <c r="Q65" i="69" s="1"/>
  <c r="Q57" i="69"/>
  <c r="Q66" i="69" s="1"/>
  <c r="Q27" i="69"/>
  <c r="Q64" i="69" s="1"/>
  <c r="P59" i="69"/>
  <c r="N42" i="70"/>
  <c r="N45" i="70" s="1"/>
  <c r="N47" i="70" s="1"/>
  <c r="P45" i="71"/>
  <c r="A48" i="69"/>
  <c r="A47" i="69"/>
  <c r="K54" i="68"/>
  <c r="M54" i="68" s="1"/>
  <c r="M57" i="68" s="1"/>
  <c r="M59" i="68" s="1"/>
  <c r="A45" i="68"/>
  <c r="A47" i="68" s="1"/>
  <c r="A48" i="68" s="1"/>
  <c r="A49" i="68" s="1"/>
  <c r="A50" i="68" s="1"/>
  <c r="A52" i="68" s="1"/>
  <c r="A54" i="68" s="1"/>
  <c r="A56" i="68" s="1"/>
  <c r="A57" i="68" s="1"/>
  <c r="A58" i="68" s="1"/>
  <c r="A59" i="68" s="1"/>
  <c r="A44" i="68"/>
  <c r="Q67" i="69" l="1"/>
  <c r="Q70" i="69" s="1"/>
  <c r="Q72" i="69" s="1"/>
  <c r="Q74" i="69" s="1"/>
  <c r="A49" i="69"/>
  <c r="A50" i="69"/>
  <c r="A52" i="69" l="1"/>
  <c r="A51" i="69"/>
  <c r="A54" i="69" l="1"/>
  <c r="A53" i="69"/>
  <c r="A56" i="69" l="1"/>
  <c r="A57" i="69" s="1"/>
  <c r="A59" i="69" s="1"/>
  <c r="A63" i="69" s="1"/>
  <c r="A64" i="69" s="1"/>
  <c r="A65" i="69" s="1"/>
  <c r="A66" i="69" s="1"/>
  <c r="A67" i="69" s="1"/>
  <c r="A70" i="69" s="1"/>
  <c r="A71" i="69" s="1"/>
  <c r="A72" i="69" s="1"/>
  <c r="A73" i="69" s="1"/>
  <c r="A74" i="69" s="1"/>
  <c r="A55" i="69"/>
  <c r="I11" i="66" l="1"/>
  <c r="E13" i="65" l="1"/>
  <c r="E17" i="65" s="1"/>
  <c r="H22" i="64"/>
  <c r="H26" i="64" s="1"/>
  <c r="H30" i="64" s="1"/>
  <c r="H34" i="64" s="1"/>
  <c r="E14" i="63" l="1"/>
  <c r="E18" i="63" s="1"/>
  <c r="E16" i="62" l="1"/>
  <c r="E22" i="62"/>
  <c r="C15" i="61" l="1"/>
  <c r="D17" i="61" s="1"/>
  <c r="D11" i="61"/>
  <c r="D19" i="61" l="1"/>
  <c r="D21" i="61" s="1"/>
  <c r="A18" i="60"/>
  <c r="D14" i="60"/>
  <c r="D18" i="60" s="1"/>
  <c r="I11" i="58"/>
  <c r="D14" i="56" l="1"/>
  <c r="A14" i="56"/>
  <c r="A38" i="55"/>
  <c r="A36" i="55"/>
  <c r="E16" i="55"/>
  <c r="E28" i="55" s="1"/>
  <c r="E14" i="55"/>
  <c r="E26" i="55" s="1"/>
  <c r="I12" i="55"/>
  <c r="E12" i="55"/>
  <c r="E20" i="55" s="1"/>
  <c r="I10" i="55"/>
  <c r="E10" i="55"/>
  <c r="G10" i="55" s="1"/>
  <c r="G26" i="55" s="1"/>
  <c r="C8" i="55"/>
  <c r="E8" i="55" s="1"/>
  <c r="G8" i="55" s="1"/>
  <c r="I8" i="55" s="1"/>
  <c r="E30" i="55" l="1"/>
  <c r="I26" i="55"/>
  <c r="I30" i="55" s="1"/>
  <c r="E32" i="55"/>
  <c r="G12" i="55"/>
  <c r="G28" i="55" s="1"/>
  <c r="I28" i="55" s="1"/>
  <c r="I32" i="55" s="1"/>
  <c r="E18" i="55"/>
  <c r="I34" i="55" l="1"/>
  <c r="I38" i="55" s="1"/>
  <c r="E34" i="55"/>
  <c r="G24" i="54" l="1"/>
  <c r="G18" i="54"/>
  <c r="E12" i="54"/>
  <c r="E16" i="54" s="1"/>
  <c r="E25" i="53"/>
  <c r="E19" i="53"/>
  <c r="E11" i="53"/>
  <c r="E21" i="53" s="1"/>
  <c r="E27" i="53" s="1"/>
  <c r="E29" i="53" l="1"/>
  <c r="E31" i="53" s="1"/>
  <c r="E33" i="53" s="1"/>
  <c r="E20" i="54"/>
  <c r="G20" i="54" s="1"/>
  <c r="E30" i="54"/>
  <c r="E33" i="54" s="1"/>
  <c r="E22" i="54" s="1"/>
  <c r="G16" i="54"/>
  <c r="E35" i="53" l="1"/>
  <c r="E26" i="54"/>
  <c r="G26" i="54" s="1"/>
  <c r="G22" i="54"/>
  <c r="A28" i="52" l="1"/>
  <c r="C24" i="52"/>
  <c r="C28" i="52" s="1"/>
  <c r="I36" i="51" l="1"/>
  <c r="K36" i="51" s="1"/>
  <c r="I34" i="51"/>
  <c r="K34" i="51" s="1"/>
  <c r="I32" i="51"/>
  <c r="K32" i="51" s="1"/>
  <c r="I30" i="51"/>
  <c r="K30" i="51" s="1"/>
  <c r="I28" i="51"/>
  <c r="K28" i="51" s="1"/>
  <c r="I26" i="51"/>
  <c r="K26" i="51" s="1"/>
  <c r="I24" i="51"/>
  <c r="K24" i="51" s="1"/>
  <c r="I22" i="51"/>
  <c r="K22" i="51" s="1"/>
  <c r="I20" i="51"/>
  <c r="K20" i="51" s="1"/>
  <c r="I18" i="51"/>
  <c r="K18" i="51" s="1"/>
  <c r="I16" i="51"/>
  <c r="K16" i="51" s="1"/>
  <c r="I14" i="51"/>
  <c r="K14" i="51" s="1"/>
  <c r="E14" i="49"/>
  <c r="A14" i="49"/>
  <c r="K38" i="51" l="1"/>
  <c r="K42" i="51" s="1"/>
  <c r="A14" i="48"/>
  <c r="D14" i="48"/>
  <c r="H18" i="47" l="1"/>
  <c r="H20" i="47" s="1"/>
  <c r="D18" i="47"/>
  <c r="D20" i="47" s="1"/>
  <c r="G17" i="47"/>
  <c r="I17" i="47" s="1"/>
  <c r="K17" i="47" s="1"/>
  <c r="G16" i="47"/>
  <c r="I16" i="47" s="1"/>
  <c r="K16" i="47" s="1"/>
  <c r="G15" i="47"/>
  <c r="I15" i="47" s="1"/>
  <c r="K15" i="47" s="1"/>
  <c r="I14" i="47"/>
  <c r="K14" i="47" s="1"/>
  <c r="G14" i="47"/>
  <c r="G13" i="47"/>
  <c r="I13" i="47" s="1"/>
  <c r="K13" i="47" s="1"/>
  <c r="G12" i="47"/>
  <c r="G18" i="47" s="1"/>
  <c r="G20" i="47" s="1"/>
  <c r="I20" i="47" s="1"/>
  <c r="G11" i="47"/>
  <c r="I11" i="47" s="1"/>
  <c r="A11" i="47"/>
  <c r="A12" i="47" s="1"/>
  <c r="A13" i="47" s="1"/>
  <c r="A14" i="47" s="1"/>
  <c r="A15" i="47" s="1"/>
  <c r="A16" i="47" s="1"/>
  <c r="A17" i="47" s="1"/>
  <c r="A18" i="47" s="1"/>
  <c r="A19" i="47" s="1"/>
  <c r="A20" i="47" s="1"/>
  <c r="A21" i="47" s="1"/>
  <c r="A22" i="47" s="1"/>
  <c r="A23" i="47" s="1"/>
  <c r="A24" i="47" s="1"/>
  <c r="A25" i="47" s="1"/>
  <c r="I12" i="47" l="1"/>
  <c r="K12" i="47" s="1"/>
  <c r="K11" i="47"/>
  <c r="K22" i="47" s="1"/>
  <c r="I18" i="47" l="1"/>
  <c r="E13" i="34"/>
  <c r="E17" i="34" s="1"/>
  <c r="E21" i="34" s="1"/>
  <c r="G28" i="33"/>
  <c r="G32" i="33" s="1"/>
  <c r="G15" i="33"/>
  <c r="G19" i="33" s="1"/>
  <c r="A11" i="33"/>
  <c r="A12" i="33" s="1"/>
  <c r="A13" i="33" s="1"/>
  <c r="A14" i="33" s="1"/>
  <c r="A15" i="33" s="1"/>
  <c r="A17" i="33" s="1"/>
  <c r="A19" i="33" s="1"/>
  <c r="A24" i="33" s="1"/>
  <c r="A25" i="33" s="1"/>
  <c r="A26" i="33" s="1"/>
  <c r="A27" i="33" s="1"/>
  <c r="A28" i="33" s="1"/>
  <c r="A30" i="33" s="1"/>
  <c r="A32" i="33" s="1"/>
  <c r="I13" i="32" l="1"/>
  <c r="I12" i="32"/>
  <c r="E14" i="32"/>
  <c r="I11" i="32" l="1"/>
  <c r="I14" i="32" s="1"/>
  <c r="I15" i="31" l="1"/>
  <c r="I14" i="31"/>
  <c r="I13" i="31"/>
  <c r="I12" i="31"/>
  <c r="E16" i="31"/>
  <c r="I11" i="31" l="1"/>
  <c r="I16" i="31" s="1"/>
  <c r="I11" i="30" l="1"/>
  <c r="I10" i="28" l="1"/>
  <c r="I22" i="28" s="1"/>
  <c r="C12" i="27" l="1"/>
  <c r="C15" i="27" s="1"/>
  <c r="C18" i="27" s="1"/>
  <c r="C21" i="27" s="1"/>
  <c r="A11" i="27"/>
  <c r="A12" i="27" s="1"/>
  <c r="A14" i="27" s="1"/>
  <c r="A15" i="27" s="1"/>
  <c r="A17" i="27" s="1"/>
  <c r="A18" i="27" s="1"/>
  <c r="A20" i="27" s="1"/>
  <c r="A21" i="27" s="1"/>
  <c r="K42" i="26" l="1"/>
  <c r="K41" i="26"/>
  <c r="K35" i="26"/>
  <c r="K34" i="26"/>
  <c r="K25" i="26"/>
  <c r="K24" i="26"/>
  <c r="K26" i="26"/>
  <c r="L28" i="26" s="1"/>
  <c r="K18" i="26"/>
  <c r="K17" i="26"/>
  <c r="K19" i="26" s="1"/>
  <c r="L21" i="26" s="1"/>
  <c r="M13" i="26"/>
  <c r="A10" i="26"/>
  <c r="A11" i="26" s="1"/>
  <c r="A12" i="26" s="1"/>
  <c r="A13" i="26" s="1"/>
  <c r="A15" i="26" s="1"/>
  <c r="A16" i="26" s="1"/>
  <c r="A17" i="26" s="1"/>
  <c r="A18" i="26" s="1"/>
  <c r="A19" i="26" s="1"/>
  <c r="A20" i="26" s="1"/>
  <c r="A21" i="26" s="1"/>
  <c r="A23" i="26" s="1"/>
  <c r="A24" i="26" s="1"/>
  <c r="A25" i="26" s="1"/>
  <c r="A26" i="26" s="1"/>
  <c r="A27" i="26" s="1"/>
  <c r="A28" i="26" s="1"/>
  <c r="A29" i="26" s="1"/>
  <c r="A30" i="26" s="1"/>
  <c r="A32" i="26" s="1"/>
  <c r="A33" i="26" s="1"/>
  <c r="A34" i="26" s="1"/>
  <c r="A35" i="26" s="1"/>
  <c r="A36" i="26" s="1"/>
  <c r="A37" i="26" s="1"/>
  <c r="A38" i="26" s="1"/>
  <c r="A40" i="26" s="1"/>
  <c r="A41" i="26" s="1"/>
  <c r="A42" i="26" s="1"/>
  <c r="A43" i="26" s="1"/>
  <c r="A44" i="26" s="1"/>
  <c r="A45" i="26" s="1"/>
  <c r="A46" i="26" s="1"/>
  <c r="A48" i="26" s="1"/>
  <c r="A50" i="26" s="1"/>
  <c r="A51" i="26" s="1"/>
  <c r="A52" i="26" s="1"/>
  <c r="A53" i="26" s="1"/>
  <c r="K36" i="26" l="1"/>
  <c r="L38" i="26" s="1"/>
  <c r="M46" i="26" s="1"/>
  <c r="M29" i="26"/>
  <c r="M30" i="26" s="1"/>
  <c r="K43" i="26"/>
  <c r="L45" i="26" s="1"/>
  <c r="M48" i="26" l="1"/>
  <c r="M51" i="26" s="1"/>
  <c r="M53" i="26" s="1"/>
  <c r="D52" i="25"/>
  <c r="E52" i="25" s="1"/>
  <c r="H52" i="25" s="1"/>
  <c r="D51" i="25"/>
  <c r="E51" i="25" s="1"/>
  <c r="H51" i="25" s="1"/>
  <c r="D50" i="25"/>
  <c r="E50" i="25" s="1"/>
  <c r="H50" i="25" s="1"/>
  <c r="D49" i="25"/>
  <c r="E49" i="25" s="1"/>
  <c r="H49" i="25" s="1"/>
  <c r="D48" i="25"/>
  <c r="E48" i="25" s="1"/>
  <c r="H48" i="25" s="1"/>
  <c r="D47" i="25"/>
  <c r="E47" i="25" s="1"/>
  <c r="H47" i="25" s="1"/>
  <c r="D46" i="25"/>
  <c r="E46" i="25" s="1"/>
  <c r="H46" i="25" s="1"/>
  <c r="D45" i="25"/>
  <c r="E45" i="25" s="1"/>
  <c r="H45" i="25" s="1"/>
  <c r="D44" i="25"/>
  <c r="E44" i="25" s="1"/>
  <c r="H44" i="25" s="1"/>
  <c r="D43" i="25"/>
  <c r="E43" i="25" s="1"/>
  <c r="H43" i="25" s="1"/>
  <c r="D42" i="25"/>
  <c r="E42" i="25" s="1"/>
  <c r="H42" i="25" s="1"/>
  <c r="D41" i="25"/>
  <c r="E41" i="25" s="1"/>
  <c r="H41" i="25" s="1"/>
  <c r="D40" i="25"/>
  <c r="E40" i="25" s="1"/>
  <c r="H40" i="25" s="1"/>
  <c r="H39" i="25"/>
  <c r="D39" i="25"/>
  <c r="E39" i="25" s="1"/>
  <c r="D38" i="25"/>
  <c r="E38" i="25" s="1"/>
  <c r="H38" i="25" s="1"/>
  <c r="D37" i="25"/>
  <c r="E37" i="25" s="1"/>
  <c r="H37" i="25" s="1"/>
  <c r="E36" i="25"/>
  <c r="H36" i="25" s="1"/>
  <c r="D36" i="25"/>
  <c r="D35" i="25"/>
  <c r="E35" i="25" s="1"/>
  <c r="H35" i="25" s="1"/>
  <c r="D34" i="25"/>
  <c r="E34" i="25" s="1"/>
  <c r="H34" i="25" s="1"/>
  <c r="D33" i="25"/>
  <c r="E33" i="25" s="1"/>
  <c r="H33" i="25" s="1"/>
  <c r="D32" i="25"/>
  <c r="E32" i="25" s="1"/>
  <c r="H32" i="25" s="1"/>
  <c r="D31" i="25"/>
  <c r="D30" i="25"/>
  <c r="E30" i="25" s="1"/>
  <c r="H30" i="25" s="1"/>
  <c r="D29" i="25"/>
  <c r="E29" i="25" s="1"/>
  <c r="H29" i="25" s="1"/>
  <c r="D28" i="25"/>
  <c r="E28" i="25" s="1"/>
  <c r="H28" i="25" s="1"/>
  <c r="D27" i="25"/>
  <c r="D26" i="25"/>
  <c r="E26" i="25" s="1"/>
  <c r="H26" i="25" s="1"/>
  <c r="D25" i="25"/>
  <c r="E25" i="25" s="1"/>
  <c r="H25" i="25" s="1"/>
  <c r="D24" i="25"/>
  <c r="E24" i="25" s="1"/>
  <c r="H24" i="25" s="1"/>
  <c r="D23" i="25"/>
  <c r="E23" i="25" s="1"/>
  <c r="H23" i="25" s="1"/>
  <c r="D22" i="25"/>
  <c r="E22" i="25" s="1"/>
  <c r="H22" i="25" s="1"/>
  <c r="D21" i="25"/>
  <c r="E21" i="25" s="1"/>
  <c r="H21" i="25" s="1"/>
  <c r="D20" i="25"/>
  <c r="E20" i="25" s="1"/>
  <c r="H20" i="25" s="1"/>
  <c r="D19" i="25"/>
  <c r="D18" i="25"/>
  <c r="E18" i="25" s="1"/>
  <c r="H18" i="25" s="1"/>
  <c r="D17" i="25"/>
  <c r="E17" i="25" s="1"/>
  <c r="H17" i="25" s="1"/>
  <c r="D16" i="25"/>
  <c r="E16" i="25" s="1"/>
  <c r="H16" i="25" s="1"/>
  <c r="D15" i="25"/>
  <c r="D14" i="25"/>
  <c r="E14" i="25" s="1"/>
  <c r="H14" i="25" s="1"/>
  <c r="D13" i="25"/>
  <c r="E13" i="25" s="1"/>
  <c r="H13" i="25" s="1"/>
  <c r="D12" i="25"/>
  <c r="E12" i="25" s="1"/>
  <c r="H12" i="25" s="1"/>
  <c r="D11" i="25"/>
  <c r="D10" i="25"/>
  <c r="E10" i="25" s="1"/>
  <c r="H10" i="25" s="1"/>
  <c r="D9" i="25"/>
  <c r="E9" i="25" s="1"/>
  <c r="H9" i="25" s="1"/>
  <c r="D8" i="25"/>
  <c r="E8" i="25" s="1"/>
  <c r="H8" i="25" s="1"/>
  <c r="D7" i="25"/>
  <c r="E7" i="25" l="1"/>
  <c r="E19" i="25"/>
  <c r="H19" i="25" s="1"/>
  <c r="E15" i="25"/>
  <c r="H15" i="25" s="1"/>
  <c r="E31" i="25"/>
  <c r="H31" i="25" s="1"/>
  <c r="E11" i="25"/>
  <c r="H11" i="25" s="1"/>
  <c r="E27" i="25"/>
  <c r="H27" i="25" s="1"/>
  <c r="E54" i="25" l="1"/>
  <c r="H7" i="25"/>
  <c r="H54" i="25" s="1"/>
  <c r="E16" i="24" l="1"/>
  <c r="E20" i="19" l="1"/>
  <c r="E13" i="19"/>
  <c r="E23" i="19" s="1"/>
  <c r="E27" i="19" s="1"/>
  <c r="E31" i="19" s="1"/>
  <c r="E30" i="18"/>
  <c r="E12" i="18" s="1"/>
  <c r="K12" i="18" s="1"/>
  <c r="K14" i="18"/>
  <c r="G14" i="18"/>
  <c r="G12" i="18"/>
  <c r="K10" i="18"/>
  <c r="G10" i="18"/>
  <c r="E14" i="17"/>
  <c r="E18" i="17" s="1"/>
  <c r="E22" i="17" s="1"/>
  <c r="K16" i="18" l="1"/>
  <c r="K18" i="18" s="1"/>
  <c r="K22" i="18" s="1"/>
  <c r="K26" i="18" s="1"/>
  <c r="E22" i="16"/>
  <c r="E14" i="16"/>
  <c r="A12" i="16"/>
  <c r="A14" i="16" s="1"/>
  <c r="A18" i="16" s="1"/>
  <c r="A20" i="16" s="1"/>
  <c r="A22" i="16" s="1"/>
  <c r="E23" i="15" l="1"/>
  <c r="A21" i="15"/>
  <c r="A23" i="15" s="1"/>
  <c r="E17" i="15"/>
  <c r="A15" i="15"/>
  <c r="A17" i="15" s="1"/>
  <c r="J20" i="8" l="1"/>
  <c r="I16" i="8"/>
  <c r="I14" i="8"/>
  <c r="I12" i="8"/>
  <c r="J18" i="8" l="1"/>
  <c r="E13" i="12" l="1"/>
  <c r="I12" i="12"/>
  <c r="I14" i="12" s="1"/>
  <c r="I11" i="12"/>
  <c r="E46" i="10" l="1"/>
  <c r="E38" i="10"/>
  <c r="E30" i="10"/>
  <c r="E22" i="10"/>
  <c r="A12" i="10"/>
  <c r="A14" i="10" s="1"/>
  <c r="A18" i="10" s="1"/>
  <c r="A20" i="10" s="1"/>
  <c r="A22" i="10" s="1"/>
  <c r="A26" i="10" s="1"/>
  <c r="A28" i="10" s="1"/>
  <c r="A30" i="10" s="1"/>
  <c r="A34" i="10" s="1"/>
  <c r="A36" i="10" s="1"/>
  <c r="A38" i="10" s="1"/>
  <c r="A42" i="10" s="1"/>
  <c r="A44" i="10" s="1"/>
  <c r="A46" i="10" s="1"/>
  <c r="E14" i="10"/>
  <c r="I20" i="9" l="1"/>
  <c r="G20" i="9"/>
  <c r="J20" i="9" s="1"/>
  <c r="I19" i="9"/>
  <c r="G19" i="9"/>
  <c r="I18" i="9"/>
  <c r="G18" i="9"/>
  <c r="J18" i="9" s="1"/>
  <c r="G17" i="9"/>
  <c r="J17" i="9" s="1"/>
  <c r="G16" i="9"/>
  <c r="J16" i="9" s="1"/>
  <c r="G15" i="9"/>
  <c r="J15" i="9" s="1"/>
  <c r="A15" i="9"/>
  <c r="A16" i="9" s="1"/>
  <c r="A17" i="9" s="1"/>
  <c r="A18" i="9" s="1"/>
  <c r="A19" i="9" s="1"/>
  <c r="A20" i="9" s="1"/>
  <c r="G14" i="9"/>
  <c r="J14" i="9" s="1"/>
  <c r="E12" i="9"/>
  <c r="A10" i="9"/>
  <c r="A11" i="9" s="1"/>
  <c r="A12" i="9" s="1"/>
  <c r="O20" i="7"/>
  <c r="M20" i="7"/>
  <c r="K20" i="7"/>
  <c r="I20" i="7"/>
  <c r="G20" i="7"/>
  <c r="E20" i="7"/>
  <c r="A20" i="7"/>
  <c r="A21" i="7" s="1"/>
  <c r="A22" i="7" s="1"/>
  <c r="A23" i="7" s="1"/>
  <c r="O19" i="7"/>
  <c r="M19" i="7"/>
  <c r="K19" i="7"/>
  <c r="I19" i="7"/>
  <c r="G19" i="7"/>
  <c r="E19" i="7"/>
  <c r="P23" i="7"/>
  <c r="O23" i="7"/>
  <c r="N23" i="7"/>
  <c r="M23" i="7"/>
  <c r="L23" i="7"/>
  <c r="K23" i="7"/>
  <c r="J23" i="7"/>
  <c r="I23" i="7"/>
  <c r="H23" i="7"/>
  <c r="G23" i="7"/>
  <c r="F23" i="7"/>
  <c r="E23" i="7"/>
  <c r="P22" i="7"/>
  <c r="O22" i="7"/>
  <c r="N22" i="7"/>
  <c r="M22" i="7"/>
  <c r="L22" i="7"/>
  <c r="K22" i="7"/>
  <c r="J22" i="7"/>
  <c r="I22" i="7"/>
  <c r="H22" i="7"/>
  <c r="G22" i="7"/>
  <c r="F22" i="7"/>
  <c r="E22" i="7"/>
  <c r="P21" i="7"/>
  <c r="O21" i="7"/>
  <c r="N21" i="7"/>
  <c r="M21" i="7"/>
  <c r="L21" i="7"/>
  <c r="K15" i="7"/>
  <c r="J21" i="7"/>
  <c r="I21" i="7"/>
  <c r="H21" i="7"/>
  <c r="G21" i="7"/>
  <c r="F21" i="7"/>
  <c r="E21" i="7"/>
  <c r="P20" i="7"/>
  <c r="N20" i="7"/>
  <c r="L20" i="7"/>
  <c r="J20" i="7"/>
  <c r="H20" i="7"/>
  <c r="F20" i="7"/>
  <c r="P19" i="7"/>
  <c r="N19" i="7"/>
  <c r="L19" i="7"/>
  <c r="J19" i="7"/>
  <c r="H19" i="7"/>
  <c r="F19" i="7"/>
  <c r="J19" i="9" l="1"/>
  <c r="J21" i="9"/>
  <c r="Q20" i="7"/>
  <c r="Q22" i="7"/>
  <c r="Q23" i="7"/>
  <c r="Q19" i="7"/>
  <c r="G15" i="7"/>
  <c r="O15" i="7"/>
  <c r="K21" i="7"/>
  <c r="Q21" i="7" s="1"/>
  <c r="H15" i="7"/>
  <c r="L15" i="7"/>
  <c r="P15" i="7"/>
  <c r="M15" i="7"/>
  <c r="E15" i="7"/>
  <c r="I15" i="7"/>
  <c r="F15" i="7"/>
  <c r="J15" i="7"/>
  <c r="N15" i="7"/>
  <c r="Q25" i="7" l="1"/>
  <c r="L28" i="6" l="1"/>
  <c r="L26" i="6"/>
  <c r="L24" i="6"/>
  <c r="L22" i="6"/>
  <c r="L20" i="6"/>
  <c r="L19" i="6"/>
  <c r="L18" i="6"/>
  <c r="L17" i="6"/>
  <c r="L16" i="6"/>
  <c r="L15" i="6"/>
  <c r="L14" i="6"/>
  <c r="A14" i="6"/>
  <c r="A13" i="6"/>
  <c r="A15" i="6" s="1"/>
  <c r="A16" i="6" s="1"/>
  <c r="A17" i="6" s="1"/>
  <c r="A18" i="6" s="1"/>
  <c r="A19" i="6" s="1"/>
  <c r="L11" i="6"/>
  <c r="A22" i="6" l="1"/>
  <c r="A24" i="6" s="1"/>
  <c r="A26" i="6" s="1"/>
  <c r="A28" i="6" s="1"/>
  <c r="A20" i="6"/>
  <c r="I11" i="5" l="1"/>
  <c r="A67" i="2" l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<sst xmlns="http://schemas.openxmlformats.org/spreadsheetml/2006/main" count="1982" uniqueCount="933">
  <si>
    <t>Adjustment</t>
  </si>
  <si>
    <t>Tyler Ross</t>
  </si>
  <si>
    <t>Jeff Bartsch</t>
  </si>
  <si>
    <t>Amy Elliott</t>
  </si>
  <si>
    <t>Alex Vaughan</t>
  </si>
  <si>
    <t>Ranie Wohnhas</t>
  </si>
  <si>
    <t>John Rogness</t>
  </si>
  <si>
    <t>Customer Annualization Adjustment</t>
  </si>
  <si>
    <t>O&amp;M Expense Interest on Customer Deposit</t>
  </si>
  <si>
    <t>Rate Case Expense</t>
  </si>
  <si>
    <t>Annualization of Lease Costs</t>
  </si>
  <si>
    <t>Amortization of NERC Cost Deferral</t>
  </si>
  <si>
    <t>Update of Big Sandy Unit 1 Depreciation</t>
  </si>
  <si>
    <t>KPSC Maintenance Assessment</t>
  </si>
  <si>
    <t>Interest Synchronization Adjustment</t>
  </si>
  <si>
    <t>AFUDC Offset Adjustment</t>
  </si>
  <si>
    <t>#</t>
  </si>
  <si>
    <t>Annualize PJM Admin Charges</t>
  </si>
  <si>
    <t>Social Security Tax Expense Adjustment</t>
  </si>
  <si>
    <t>Medicare Tax Expense Adjustment</t>
  </si>
  <si>
    <t>Adjust Pension and OPEB Expense</t>
  </si>
  <si>
    <t>Witness</t>
  </si>
  <si>
    <t>Eliminate Advertising Expense</t>
  </si>
  <si>
    <t>Annualize NITS/PJM LSE OATT Expense</t>
  </si>
  <si>
    <t>Employee Complement Increase</t>
  </si>
  <si>
    <t>Reduce Firm Sales</t>
  </si>
  <si>
    <t>Specific</t>
  </si>
  <si>
    <t>Retail Revenue</t>
  </si>
  <si>
    <t>44x</t>
  </si>
  <si>
    <t>KENTUCKY PSC RETAIL JURISDICTION ADJUSTMENT</t>
  </si>
  <si>
    <t>ALLOCATION FACTOR</t>
  </si>
  <si>
    <t>ALLOCATION METHOD</t>
  </si>
  <si>
    <t>KPCO TOTAL COMPANY ADJUSTMENT</t>
  </si>
  <si>
    <t>DESCRIPTION</t>
  </si>
  <si>
    <t>LINE   NO.</t>
  </si>
  <si>
    <t>Test Year Twelve Months Ended 2/28/2017</t>
  </si>
  <si>
    <t>Adjustment to remove capacity charge revenues</t>
  </si>
  <si>
    <t>Kentucky Power Company</t>
  </si>
  <si>
    <t>Removal of Effects of Decommissioning Rider</t>
  </si>
  <si>
    <t>Revenue and Expense</t>
  </si>
  <si>
    <t>Test Year Ended 2/28/2017</t>
  </si>
  <si>
    <t>Line</t>
  </si>
  <si>
    <t>Description</t>
  </si>
  <si>
    <t>Amount</t>
  </si>
  <si>
    <t>Allocation
Factor</t>
  </si>
  <si>
    <t>Factor</t>
  </si>
  <si>
    <t>KPSC
Jurisdictional
Amount</t>
  </si>
  <si>
    <t>No.</t>
  </si>
  <si>
    <t>(a)</t>
  </si>
  <si>
    <t>(b)</t>
  </si>
  <si>
    <t>(c)</t>
  </si>
  <si>
    <t>(d)</t>
  </si>
  <si>
    <t>(b * c)</t>
  </si>
  <si>
    <t>Decrease Test Year Revenue to Remove Decommissioning Rider Revenues - Account 44x</t>
  </si>
  <si>
    <t>Direct</t>
  </si>
  <si>
    <t>Decrease Test Year O&amp;M Expense for Big Sandy Coal O&amp;M Costs:</t>
  </si>
  <si>
    <t>5000000</t>
  </si>
  <si>
    <t>Engineering Expenses</t>
  </si>
  <si>
    <t>PDAF</t>
  </si>
  <si>
    <t>5000001</t>
  </si>
  <si>
    <t>5060000</t>
  </si>
  <si>
    <t>Steam Power Expenses</t>
  </si>
  <si>
    <t>5110000</t>
  </si>
  <si>
    <t>Structure Maintenance</t>
  </si>
  <si>
    <t>5120000</t>
  </si>
  <si>
    <t>Boiler Maintenance</t>
  </si>
  <si>
    <t>PDAF/EAF</t>
  </si>
  <si>
    <t>5130000</t>
  </si>
  <si>
    <t>Plant Maintenance</t>
  </si>
  <si>
    <t>5140000</t>
  </si>
  <si>
    <t>Misc Plant Maintenance</t>
  </si>
  <si>
    <t>Increase Test Year O&amp;M Expense for Big Sandy Coal O&amp;M Deferral - Account 5120034</t>
  </si>
  <si>
    <t>Decrease Test Year ARO Accretion Expense for Big Sandy Coal - Account 4111005</t>
  </si>
  <si>
    <t>Increase Test Year ARO Accretion Expense for Big Sandy Coal ARO Deferral - Account 4111005</t>
  </si>
  <si>
    <t>Decrease Test Year Amortization Expense for Big Sandy Coal Amortization - Account 4073014</t>
  </si>
  <si>
    <t>Witness: T. H. Ross</t>
  </si>
  <si>
    <t>Eliminate Mitchell FGD Operating Expenses</t>
  </si>
  <si>
    <r>
      <t xml:space="preserve">Line </t>
    </r>
    <r>
      <rPr>
        <u/>
        <sz val="10"/>
        <rFont val="Arial"/>
        <family val="2"/>
      </rPr>
      <t>No.</t>
    </r>
  </si>
  <si>
    <t xml:space="preserve"> </t>
  </si>
  <si>
    <t>Total Operating Expense</t>
  </si>
  <si>
    <t>Jan-17</t>
  </si>
  <si>
    <t>Feb-17</t>
  </si>
  <si>
    <t>Total</t>
  </si>
  <si>
    <t>502X-Consumables</t>
  </si>
  <si>
    <t>408100515--Property Tax</t>
  </si>
  <si>
    <t>4030001--Depreciation</t>
  </si>
  <si>
    <t>5010027--Gypsum Disposal</t>
  </si>
  <si>
    <t>5120000--FGD Maintenance Expense</t>
  </si>
  <si>
    <t>Total Mitchell FGD Operating Expenses</t>
  </si>
  <si>
    <t xml:space="preserve">Retail Allocation Factor </t>
  </si>
  <si>
    <t>Retail Allocation of  FGD Expenses</t>
  </si>
  <si>
    <t>Total FGD Operating Expense Adjustment</t>
  </si>
  <si>
    <t>Witness: Amy J. Elliott</t>
  </si>
  <si>
    <t>Adjustments to Remove Mitchell Plant FGD and Consumable Inventory from Rate Base</t>
  </si>
  <si>
    <t>Line No.</t>
  </si>
  <si>
    <r>
      <t xml:space="preserve">KPCO Total Company </t>
    </r>
    <r>
      <rPr>
        <u/>
        <sz val="10"/>
        <rFont val="Arial"/>
        <family val="2"/>
      </rPr>
      <t>Adjustment</t>
    </r>
  </si>
  <si>
    <r>
      <t xml:space="preserve">Allocation </t>
    </r>
    <r>
      <rPr>
        <u/>
        <sz val="10"/>
        <rFont val="Arial"/>
        <family val="2"/>
      </rPr>
      <t>Code</t>
    </r>
  </si>
  <si>
    <r>
      <t>Allocation</t>
    </r>
    <r>
      <rPr>
        <u/>
        <sz val="10"/>
        <rFont val="Arial"/>
        <family val="2"/>
      </rPr>
      <t xml:space="preserve"> Factors</t>
    </r>
  </si>
  <si>
    <r>
      <t xml:space="preserve">Kentucky PSC Retail </t>
    </r>
    <r>
      <rPr>
        <u/>
        <sz val="10"/>
        <rFont val="Arial"/>
        <family val="2"/>
      </rPr>
      <t>Jurisdiction Adjustment</t>
    </r>
  </si>
  <si>
    <t>FGD</t>
  </si>
  <si>
    <t xml:space="preserve">Mitchell FGD Electric Plant In Service </t>
  </si>
  <si>
    <t xml:space="preserve">Less Accum. Prov. For Depreciation </t>
  </si>
  <si>
    <t>Less Accumulated Deferred Income Tax</t>
  </si>
  <si>
    <t>Net Rate Base Reduction  (Ln 1 - Ln 2 - Ln 3)</t>
  </si>
  <si>
    <t xml:space="preserve">Remove FGD Consumable Inventory </t>
  </si>
  <si>
    <t>EAF</t>
  </si>
  <si>
    <t>Removal of Mitchell FGD Environmental Surcharge Rider Revenues</t>
  </si>
  <si>
    <t>Calendar Year 2016 Billed &amp; Accrued Environmental Surcharge Revenues</t>
  </si>
  <si>
    <t>Tariff ES</t>
  </si>
  <si>
    <t>Calendar Year 2016  Environmental Base Revenue</t>
  </si>
  <si>
    <t>Non-FGD Retail  Revenues to Remain in Base Rates</t>
  </si>
  <si>
    <t>Subtotal Environmental Cost Recovery Revenues (1+2-3)</t>
  </si>
  <si>
    <t>Reduce Base Revenues</t>
  </si>
  <si>
    <t>Less Deferrals:</t>
  </si>
  <si>
    <t>Allocated Adj Amount</t>
  </si>
  <si>
    <t>Deferred ENV Depreciation</t>
  </si>
  <si>
    <t>Emission Allow KY Env Surch</t>
  </si>
  <si>
    <t>Deferred ENV Property Tax</t>
  </si>
  <si>
    <t>GP-TOT</t>
  </si>
  <si>
    <t>Environmental Over/Under Consumables</t>
  </si>
  <si>
    <t>PDAF/EAF Hybrid</t>
  </si>
  <si>
    <t>Environmental Over/Under O&amp;M E</t>
  </si>
  <si>
    <t>KY Env Sur - Purchase Power</t>
  </si>
  <si>
    <t>Stephen Sharp</t>
  </si>
  <si>
    <t>Remove Big Sandy Unit 1 Operation Rider Deferrals</t>
  </si>
  <si>
    <t>Test Year Ended February 28, 2017</t>
  </si>
  <si>
    <t>Total Amount</t>
  </si>
  <si>
    <t>Increase in Test Year Depreciation Expense due to Removal of BS1OR Depreciation Over-/Under Recovery Adjustment - Account 4030001</t>
  </si>
  <si>
    <t>Allocation Factor - Direct</t>
  </si>
  <si>
    <t>KPSC Jurisdictional Amount (Ln 1 X Ln 2)</t>
  </si>
  <si>
    <t>Increase in Test Year Property Tax Expense due to Removal of Property Tax Over-/Under-Recovery Adjustment - Account 408100515</t>
  </si>
  <si>
    <t>KPSC Jurisdictional Amount (Ln 4 X Ln 5)</t>
  </si>
  <si>
    <t>Decrease in Test Year Operation Expense due to Removal of BS1OR Over-/Under-Recovery Adjustment - Account 5060012</t>
  </si>
  <si>
    <t>KPSC Jurisdictional Amount (Ln 7 X Ln 8)</t>
  </si>
  <si>
    <t>Decrease in Test Year Maintenance Expense due to Removal of BS1OR Over-/Under-Recovery Adjustment - Account 5120035</t>
  </si>
  <si>
    <t>KPSC Jurisdictional Amount (Ln 10 X Ln 11)</t>
  </si>
  <si>
    <t xml:space="preserve">Decrease in Test Year Purchased Power Expense due to Removal of BS1OR Over-/Under-Recovery Adjustment - Account 5550143 </t>
  </si>
  <si>
    <t>KPSC Jurisdictional Amount (Ln 13 X Ln 14)</t>
  </si>
  <si>
    <t>Witness: T.H. Ross</t>
  </si>
  <si>
    <t>Allocation Factor - SPECIFIC</t>
  </si>
  <si>
    <t>Witness: John A. Rogness</t>
  </si>
  <si>
    <t>Adjustment to reset OSS margin baseline to 2016 test year OSS margins.</t>
  </si>
  <si>
    <t>Off System Sales</t>
  </si>
  <si>
    <t>Non-Firm Sales</t>
  </si>
  <si>
    <t>Reduce Non-Firm Sales</t>
  </si>
  <si>
    <t>Deferred Fuel</t>
  </si>
  <si>
    <t>Increase Fuel Expense</t>
  </si>
  <si>
    <t>PPA Rider Synchronization Adjustment</t>
  </si>
  <si>
    <t>PPA Rider Revenues (KY Retail)</t>
  </si>
  <si>
    <t>PPA Rider Net Cost (KY Retail)</t>
  </si>
  <si>
    <t>Adjustment to Operating Expense (Ln 2 - Ln 1)</t>
  </si>
  <si>
    <t>Adjustment To Test Year Expense (Ln 3 * Ln 4)</t>
  </si>
  <si>
    <t>Account 555</t>
  </si>
  <si>
    <t xml:space="preserve">Remove PPA (Over)/Under Recovery </t>
  </si>
  <si>
    <t>Account 5550141</t>
  </si>
  <si>
    <t>Remove DSM Revenue, Expense</t>
  </si>
  <si>
    <t>Line
No.</t>
  </si>
  <si>
    <t>Decrease Test Year Other Electric Revenue in Account 4560007:</t>
  </si>
  <si>
    <t>Remove DSM Rider Revenue</t>
  </si>
  <si>
    <t>Remove DSM Incentive Revenue Accrued</t>
  </si>
  <si>
    <t>Remove DSM Lost Revenue Accrued</t>
  </si>
  <si>
    <t>Remove DSM Revenue Recovery of Incentives, Lost Revenue</t>
  </si>
  <si>
    <t>Net Decrease in Test Year Other Electric Revenue - Account 4560007</t>
  </si>
  <si>
    <t>KPSC Jurisdictional Amount (Ln 6 X Ln 7)</t>
  </si>
  <si>
    <t>Test Year O&amp;M Expense Related to Program Costs in Account 9080009:</t>
  </si>
  <si>
    <t>Remove DSM O&amp;M for Revenue Recovery of Program Costs</t>
  </si>
  <si>
    <t>Remove DSM O&amp;M for Program Costs Expense</t>
  </si>
  <si>
    <t>Remove DSM O&amp;M Credits for Program Costs Deferred</t>
  </si>
  <si>
    <t>Net Decrease in Test Year O&amp;M Expense Related to Program Costs - Account 9080009</t>
  </si>
  <si>
    <t>Remove HEAP Revenue and Expense</t>
  </si>
  <si>
    <t>LINE       NO.</t>
  </si>
  <si>
    <t>Decrease in Test Year Retail Revenue for HEAP Revenue Recorded in Account 44x</t>
  </si>
  <si>
    <t>Decrease in Test Year O&amp;M Expense Related to HEAP Amortization Recorded in Account 9080000</t>
  </si>
  <si>
    <t>Remove Economic Development Surcharge Revenue and Expense</t>
  </si>
  <si>
    <t>Decrease in Retail Revenue for Economic Development Revenue Recorded in Account 44x</t>
  </si>
  <si>
    <t>Decrease Test Year O&amp;M Expense for Economic Development Surcharge Expense Recorded to Account 9080000</t>
  </si>
  <si>
    <t>Adjustment to include in Test Year Operating Expense</t>
  </si>
  <si>
    <t>the Interest Expense Associated with Customer Deposits</t>
  </si>
  <si>
    <t>Test Year Ended 02/28/2017</t>
  </si>
  <si>
    <t>Line No</t>
  </si>
  <si>
    <t>Customer Deposits at 02/28/17</t>
  </si>
  <si>
    <r>
      <t>Interest at 0.66%</t>
    </r>
    <r>
      <rPr>
        <sz val="8"/>
        <rFont val="Arial"/>
        <family val="2"/>
      </rPr>
      <t xml:space="preserve"> (Ln 1 X .66%)</t>
    </r>
  </si>
  <si>
    <t>Test Year Interest on Customer Deposits</t>
  </si>
  <si>
    <r>
      <t>Difference</t>
    </r>
    <r>
      <rPr>
        <sz val="8"/>
        <rFont val="Arial"/>
        <family val="2"/>
      </rPr>
      <t xml:space="preserve"> (Ln 2 - Ln 3)</t>
    </r>
  </si>
  <si>
    <r>
      <t xml:space="preserve">KPSC Jurisdiction Amount </t>
    </r>
    <r>
      <rPr>
        <sz val="8"/>
        <rFont val="Arial"/>
        <family val="2"/>
      </rPr>
      <t>(Ln 4 X Ln 5)</t>
    </r>
  </si>
  <si>
    <t>Witness: Stephen L. Sharp Jr.</t>
  </si>
  <si>
    <t>Normalization of Storm Damage Expense</t>
  </si>
  <si>
    <t>Twelve Months Ended</t>
  </si>
  <si>
    <t>Storm Damage Expense Ecluding In-House Labor</t>
  </si>
  <si>
    <r>
      <t xml:space="preserve">Handy -Whitman Index </t>
    </r>
    <r>
      <rPr>
        <sz val="8"/>
        <rFont val="Arial"/>
        <family val="2"/>
      </rPr>
      <t>(*2)</t>
    </r>
  </si>
  <si>
    <r>
      <t xml:space="preserve">Constant Dollar Index </t>
    </r>
    <r>
      <rPr>
        <sz val="8"/>
        <rFont val="Arial"/>
        <family val="2"/>
      </rPr>
      <t>(*2)</t>
    </r>
  </si>
  <si>
    <t>Constant Dollar Expense</t>
  </si>
  <si>
    <t>(Col. 3 * Col. 5)</t>
  </si>
  <si>
    <t>12 Months Ended 02/28/17</t>
  </si>
  <si>
    <t>12 Months Ended 02/29/16</t>
  </si>
  <si>
    <t>(*1)</t>
  </si>
  <si>
    <t>12 Months Ended 02/28/15</t>
  </si>
  <si>
    <r>
      <t xml:space="preserve">3-Year Total Storm Damage </t>
    </r>
    <r>
      <rPr>
        <sz val="8"/>
        <rFont val="Arial"/>
        <family val="2"/>
      </rPr>
      <t>(Ln 1 + Ln 2 + Ln 3)</t>
    </r>
  </si>
  <si>
    <r>
      <t xml:space="preserve">3-Year Average </t>
    </r>
    <r>
      <rPr>
        <sz val="8"/>
        <rFont val="Arial"/>
        <family val="2"/>
      </rPr>
      <t>(Ln 4 / 3 yrs)</t>
    </r>
  </si>
  <si>
    <t xml:space="preserve">Test Year Storm Damage </t>
  </si>
  <si>
    <r>
      <t xml:space="preserve">Adjustment to O&amp;M for Storm Damage Normalization </t>
    </r>
    <r>
      <rPr>
        <sz val="8"/>
        <rFont val="Arial"/>
        <family val="2"/>
      </rPr>
      <t>(Ln 5 - Ln 6)</t>
    </r>
  </si>
  <si>
    <t>Allocation Factor - GP-DIST</t>
  </si>
  <si>
    <r>
      <t xml:space="preserve">KPSC Jurisdictional Amount </t>
    </r>
    <r>
      <rPr>
        <sz val="8"/>
        <rFont val="Arial"/>
        <family val="2"/>
      </rPr>
      <t>(Ln 7 x Ln 8)</t>
    </r>
  </si>
  <si>
    <t>Actual:</t>
  </si>
  <si>
    <t>Less Deferral 2016-00180:</t>
  </si>
  <si>
    <t>FERC Account 5930010</t>
  </si>
  <si>
    <t>(*2)</t>
  </si>
  <si>
    <t>Handy-Whitman Contract Labor Index</t>
  </si>
  <si>
    <t>Reference E-2 Line 42</t>
  </si>
  <si>
    <t>2017/Jan</t>
  </si>
  <si>
    <t>2016/Jan</t>
  </si>
  <si>
    <t>2015/Jan</t>
  </si>
  <si>
    <t>Witness:  R. K. Wohnhas</t>
  </si>
  <si>
    <t>Amortization of Major Storm Cost Deferral</t>
  </si>
  <si>
    <t>Storm Cost Deferral Excludes In-House Labor</t>
  </si>
  <si>
    <t>Deferral Amount Authorized By Order Dated January 7, 2013 in Case No. 2012-00445</t>
  </si>
  <si>
    <t>Number of Amortization Periods</t>
  </si>
  <si>
    <r>
      <t xml:space="preserve">Annual Amortization Amount </t>
    </r>
    <r>
      <rPr>
        <sz val="8"/>
        <rFont val="Arial"/>
        <family val="2"/>
      </rPr>
      <t>(Ln 1 / Ln 2)</t>
    </r>
  </si>
  <si>
    <t>Deferral Amount Authorized By Order Dated November 3, 2016 in Case No. 2016-00180</t>
  </si>
  <si>
    <r>
      <t xml:space="preserve">Annual Amortization Amount </t>
    </r>
    <r>
      <rPr>
        <sz val="8"/>
        <rFont val="Arial"/>
        <family val="2"/>
      </rPr>
      <t>(Ln 4 / Ln 5)</t>
    </r>
  </si>
  <si>
    <r>
      <t xml:space="preserve">Total Annual Amortization Amount </t>
    </r>
    <r>
      <rPr>
        <sz val="8"/>
        <rFont val="Arial"/>
        <family val="2"/>
      </rPr>
      <t>(Ln 3 + Ln 6)</t>
    </r>
  </si>
  <si>
    <t>Test Year Amortization</t>
  </si>
  <si>
    <r>
      <t xml:space="preserve">Amortization Adjustment </t>
    </r>
    <r>
      <rPr>
        <sz val="8"/>
        <rFont val="Arial"/>
        <family val="2"/>
      </rPr>
      <t>(Ln 7 - Ln 8)</t>
    </r>
  </si>
  <si>
    <t>KPSC Jurisdictional Amount (Ln 9 X Ln 10)</t>
  </si>
  <si>
    <t xml:space="preserve">Witness: R. K. Wohnhas </t>
  </si>
  <si>
    <t>Amortization of Rate Case Expense</t>
  </si>
  <si>
    <t>Estimated Cost:</t>
  </si>
  <si>
    <t>Legal Expense</t>
  </si>
  <si>
    <t>Other Professional Services</t>
  </si>
  <si>
    <t>KPCo Overtime and Out of Pocket Costs</t>
  </si>
  <si>
    <t>Total Estimated Costs (Ln 1 + Ln 2 + Ln 3 + Ln 4)</t>
  </si>
  <si>
    <t>Number of Years of Amortization</t>
  </si>
  <si>
    <t>Annual Average Rate Case Costs (Ln 5 / Ln 6)</t>
  </si>
  <si>
    <t>Less:   Rate Case Expense in Test Year</t>
  </si>
  <si>
    <t>Adjustment to Test Year O&amp;M Expense (Ln 7- Ln 8)</t>
  </si>
  <si>
    <t>KPSC Jurisdiction Amount (Ln 9 X Ln 10)</t>
  </si>
  <si>
    <t>Account 928000</t>
  </si>
  <si>
    <t>Year</t>
  </si>
  <si>
    <t>Account</t>
  </si>
  <si>
    <t>510</t>
  </si>
  <si>
    <t>Adjustment for Postage Rate Decrease</t>
  </si>
  <si>
    <t>Test Year Ended 02/28/17</t>
  </si>
  <si>
    <t>Number of Bills, Notices and Letters Mailed                             March 1st, 2016 through January 22, 2017</t>
  </si>
  <si>
    <r>
      <t xml:space="preserve">Postage Rate Decrease per Mailed Item </t>
    </r>
    <r>
      <rPr>
        <sz val="8"/>
        <rFont val="Arial"/>
        <family val="2"/>
      </rPr>
      <t>(a)</t>
    </r>
  </si>
  <si>
    <r>
      <t>Adjustment to O&amp;M for Postage Increase</t>
    </r>
    <r>
      <rPr>
        <sz val="8"/>
        <rFont val="Arial"/>
        <family val="2"/>
      </rPr>
      <t xml:space="preserve"> (Ln 1 X Ln 2)</t>
    </r>
  </si>
  <si>
    <r>
      <t>KPSC Jurisdictional Amount</t>
    </r>
    <r>
      <rPr>
        <sz val="8"/>
        <rFont val="Arial"/>
        <family val="2"/>
      </rPr>
      <t xml:space="preserve"> (Ln 3 X Ln 4)</t>
    </r>
  </si>
  <si>
    <t>Effective Date of Postage Decrease was January 22, 2017</t>
  </si>
  <si>
    <t>Witness:  Stephen L. Sharp Jr.</t>
  </si>
  <si>
    <t>Adjustment to Eliminate Advertising Expense</t>
  </si>
  <si>
    <t>Test Year Advertising Expense</t>
  </si>
  <si>
    <t>Amount of Advertising to be Eliminated</t>
  </si>
  <si>
    <r>
      <t>KPSC Jurisdictional Amount</t>
    </r>
    <r>
      <rPr>
        <sz val="8"/>
        <rFont val="Arial"/>
        <family val="2"/>
      </rPr>
      <t xml:space="preserve"> (Ln 2 X Ln 3)</t>
    </r>
  </si>
  <si>
    <t>FERC Account</t>
  </si>
  <si>
    <t>Annual Total</t>
  </si>
  <si>
    <t>February 2017 Expense</t>
  </si>
  <si>
    <t>Annualized Total</t>
  </si>
  <si>
    <t xml:space="preserve">Adjustment Needed </t>
  </si>
  <si>
    <t>Allocated Amount</t>
  </si>
  <si>
    <t>500</t>
  </si>
  <si>
    <t>501</t>
  </si>
  <si>
    <t>502</t>
  </si>
  <si>
    <t>505</t>
  </si>
  <si>
    <t>506</t>
  </si>
  <si>
    <t>511</t>
  </si>
  <si>
    <t>512</t>
  </si>
  <si>
    <t>513</t>
  </si>
  <si>
    <t>514</t>
  </si>
  <si>
    <t>571</t>
  </si>
  <si>
    <t>GP-TRANS</t>
  </si>
  <si>
    <t>580</t>
  </si>
  <si>
    <t>GP-DIST</t>
  </si>
  <si>
    <t>583</t>
  </si>
  <si>
    <t>584</t>
  </si>
  <si>
    <t>585</t>
  </si>
  <si>
    <t>586</t>
  </si>
  <si>
    <t>587</t>
  </si>
  <si>
    <t>588</t>
  </si>
  <si>
    <t>590</t>
  </si>
  <si>
    <t>593</t>
  </si>
  <si>
    <t>594</t>
  </si>
  <si>
    <t>595</t>
  </si>
  <si>
    <t>596</t>
  </si>
  <si>
    <t>597</t>
  </si>
  <si>
    <t>598</t>
  </si>
  <si>
    <t>901</t>
  </si>
  <si>
    <t>CUST</t>
  </si>
  <si>
    <t>902</t>
  </si>
  <si>
    <t>903</t>
  </si>
  <si>
    <t>905</t>
  </si>
  <si>
    <t>907</t>
  </si>
  <si>
    <t>908</t>
  </si>
  <si>
    <t>910</t>
  </si>
  <si>
    <t>920</t>
  </si>
  <si>
    <t>PDAF/EAF AG</t>
  </si>
  <si>
    <t>921</t>
  </si>
  <si>
    <t>925</t>
  </si>
  <si>
    <t>926</t>
  </si>
  <si>
    <t>928</t>
  </si>
  <si>
    <t>930</t>
  </si>
  <si>
    <t>935</t>
  </si>
  <si>
    <t>Total Adjustment</t>
  </si>
  <si>
    <t>Pension and OPEB Expense</t>
  </si>
  <si>
    <t>For the Test Year End 02/28/2017</t>
  </si>
  <si>
    <t>Mitchell Plant Actuarial Estimates</t>
  </si>
  <si>
    <t>Annual Actuarial Estimates and Test Year Costs of Service</t>
  </si>
  <si>
    <t>Actuarial Estimates Compared to
Test Year Costs</t>
  </si>
  <si>
    <t>(e)</t>
  </si>
  <si>
    <t>(f)</t>
  </si>
  <si>
    <t>1</t>
  </si>
  <si>
    <t>Pension Costs</t>
  </si>
  <si>
    <t>SERP (Distribution - Account 9260037)</t>
  </si>
  <si>
    <t>Annual Actuarial Estimate - Received March 2017</t>
  </si>
  <si>
    <t>Test Year SERP Costs</t>
  </si>
  <si>
    <t>Adjustment for SERP Costs</t>
  </si>
  <si>
    <t>Other Pension Cost (9260003)</t>
  </si>
  <si>
    <t xml:space="preserve"> Less:  </t>
  </si>
  <si>
    <t>Mitchell - Actives</t>
  </si>
  <si>
    <t>Mitchell - Inactives</t>
  </si>
  <si>
    <t>Net Estimated Pension Cost</t>
  </si>
  <si>
    <t>Kammer</t>
  </si>
  <si>
    <t>Actuarial Estimated Pension Costs</t>
  </si>
  <si>
    <t>Test Year Costs Recorded</t>
  </si>
  <si>
    <t>Net Actuarial Pension Cost</t>
  </si>
  <si>
    <t>Test Year Pension Cost</t>
  </si>
  <si>
    <t>Adjustment for Other Pension Cost</t>
  </si>
  <si>
    <t>Total Adjustment for Pension Costs</t>
  </si>
  <si>
    <t>OPEB Costs (9260021)</t>
  </si>
  <si>
    <t>Annual Actuarial Estimate - Received in March 2017</t>
  </si>
  <si>
    <t>Net Estimated OPEB Cost</t>
  </si>
  <si>
    <t>Actuarial Estimated OPEB Costs</t>
  </si>
  <si>
    <t>Net Actuarial Pension Costs</t>
  </si>
  <si>
    <t>Test Year OPEB Costs</t>
  </si>
  <si>
    <t>Adjustment for OPEB Costs</t>
  </si>
  <si>
    <t>Total Adjustment to Increase Costs for Pension and OPEB Actuarial Estimates</t>
  </si>
  <si>
    <t xml:space="preserve">KPCo O&amp;M% </t>
  </si>
  <si>
    <t>Adjustment to Increase O&amp;M Expense for Pension and OPEB Actuarial Estimates</t>
  </si>
  <si>
    <t>KYJurisdictional Factor - OML</t>
  </si>
  <si>
    <t>KPSC Jurisdictional Adjustment to Increase O&amp;M Expense for Pension and OPEB Actuarial Estimates</t>
  </si>
  <si>
    <t>Employee Related Group Benefit Expenses</t>
  </si>
  <si>
    <t>For the Test Year Ending 2/28/17</t>
  </si>
  <si>
    <t>2017 Total Calculated Costs (Account 926)</t>
  </si>
  <si>
    <t>2017 Mitchell Calculated Cost, Billed to WPCo</t>
  </si>
  <si>
    <t>2017 Net Calculated Costs</t>
  </si>
  <si>
    <t>Test Year Net Employee Related Expenses</t>
  </si>
  <si>
    <t>Adjusted Employee Related Group Benefit Expenses</t>
  </si>
  <si>
    <t>Cost Applicable to O&amp;M</t>
  </si>
  <si>
    <t>Group Benefit Costs Applicable to O&amp;M</t>
  </si>
  <si>
    <t>Allocation Factor - OML</t>
  </si>
  <si>
    <t>KPSC Jurisdictional Amount</t>
  </si>
  <si>
    <t>Witness:  T. H. Ross</t>
  </si>
  <si>
    <t>Adjustment to remove PJM BLIs from base for FAC inclusion</t>
  </si>
  <si>
    <t>4470116</t>
  </si>
  <si>
    <t>PJM Meter Corrections-LSE</t>
  </si>
  <si>
    <t>Reduce non-firm sales</t>
  </si>
  <si>
    <t>5550001</t>
  </si>
  <si>
    <t>PJM Load Reconciliation-LSE</t>
  </si>
  <si>
    <t>Reduce purchased power expense</t>
  </si>
  <si>
    <t>5550040</t>
  </si>
  <si>
    <t>PJM Inadvertent Mtr Res-LSE</t>
  </si>
  <si>
    <t>Increase purchased power expense</t>
  </si>
  <si>
    <t>5550041</t>
  </si>
  <si>
    <t>PJM Ancillary Serv.-Sync</t>
  </si>
  <si>
    <t>5550078</t>
  </si>
  <si>
    <t>PJM Regulation-Charge</t>
  </si>
  <si>
    <t>5550079</t>
  </si>
  <si>
    <t>PJM Regulation-Credit</t>
  </si>
  <si>
    <t>5550083</t>
  </si>
  <si>
    <t>PJM Spinning Reserve-Charge</t>
  </si>
  <si>
    <t>5550084</t>
  </si>
  <si>
    <t>PJM Spinning Reserve-Credit</t>
  </si>
  <si>
    <t>5550123</t>
  </si>
  <si>
    <t>PJM OpRes-LSE-Charge</t>
  </si>
  <si>
    <t>5550124</t>
  </si>
  <si>
    <t>PJM Implicit Congestion-LSE</t>
  </si>
  <si>
    <t>5550132</t>
  </si>
  <si>
    <t>PJM FTR Revenue-LSE</t>
  </si>
  <si>
    <t>5550137</t>
  </si>
  <si>
    <t>PJM OpRes-LSE-Credit</t>
  </si>
  <si>
    <t>Net decrease in base rate COS</t>
  </si>
  <si>
    <t>Purchase Power Expense</t>
  </si>
  <si>
    <t>Increase Purchase Power Expense</t>
  </si>
  <si>
    <t>Adjustment to include forced outage purchase power limitation in base rates</t>
  </si>
  <si>
    <t>Test Year Twelve Months Ended 2/28/17</t>
  </si>
  <si>
    <t>Adjustment to Increase PJM LSE OATT expense to reflect 2017 approved rates</t>
  </si>
  <si>
    <t>LSE OATT CHARGE ACCOUNTS</t>
  </si>
  <si>
    <t>PJM Affiliated Trans NITS Cost</t>
  </si>
  <si>
    <t>Reduce Other Operating Revenues</t>
  </si>
  <si>
    <t>Affil PJM Trans Enhancmnt Cost</t>
  </si>
  <si>
    <t>Increase Other Operating Revenues</t>
  </si>
  <si>
    <t>PJM Trans Enhancement Charge</t>
  </si>
  <si>
    <t>Decrease Transmission Expense</t>
  </si>
  <si>
    <t>PJM NITS Expense - Affiliated</t>
  </si>
  <si>
    <t>Increase Transmission Expense</t>
  </si>
  <si>
    <t>Affil PJM Trans Enhncement Exp</t>
  </si>
  <si>
    <t>Net Increase in LSE OATT Expense</t>
  </si>
  <si>
    <t>Adjustment to reflect FERC approved 7.5% PJM Administrative Fee increase in 2017</t>
  </si>
  <si>
    <t>PJM Admin Fees</t>
  </si>
  <si>
    <t>5757001</t>
  </si>
  <si>
    <t>PJM Admin Fees LSE</t>
  </si>
  <si>
    <t>Increase PJM Admin Expense</t>
  </si>
  <si>
    <t>5614001</t>
  </si>
  <si>
    <t>5618001</t>
  </si>
  <si>
    <t>Amortization of NERC Compliance and Cybersecurity Cost Deferral</t>
  </si>
  <si>
    <t>Deferral Amount post June 30, 2015 through February 28, 2017 as Authorized By Order Dated June 22, 2015 in Case No. 2014-00396</t>
  </si>
  <si>
    <t xml:space="preserve">Allocation Factor </t>
  </si>
  <si>
    <t>FERC Account 403 or 407 for depreciation</t>
  </si>
  <si>
    <t>FERC Account 421 or 431 for WACC recovery</t>
  </si>
  <si>
    <t>Decrease in Expense Account 5060000 to Remove Severance Adjustments Made during the Test Year</t>
  </si>
  <si>
    <t>Allocation Factor - PDAF</t>
  </si>
  <si>
    <t>KPSC Jurisdictional Adjustment to Decrease O&amp;M Expense for Severance Adjustment</t>
  </si>
  <si>
    <t>Inccrease Tax Expense (4081002) to Remove Tax Relatd Severance Adjustments Made during the Test Year</t>
  </si>
  <si>
    <t>KPSC Jurisdictional Severance Expense Adjustment (Ln 4 X Ln 5)</t>
  </si>
  <si>
    <t>Transmission</t>
  </si>
  <si>
    <t>Distribution</t>
  </si>
  <si>
    <t>Generation</t>
  </si>
  <si>
    <t>Change in Incentive Compensation Plan (ICP) Expense</t>
  </si>
  <si>
    <t>Expected Cost at a level of 1.0</t>
  </si>
  <si>
    <t>Remove Mitchell Plant at 50%</t>
  </si>
  <si>
    <t>Remove Kammer 100%</t>
  </si>
  <si>
    <t>Net Expected Cost</t>
  </si>
  <si>
    <t>Test Year Cost</t>
  </si>
  <si>
    <t>KPCo Test Year ICP</t>
  </si>
  <si>
    <t>Net Change in ICP Cost</t>
  </si>
  <si>
    <t>Change in Restricted Stock Unit (RSU) Plan Expense</t>
  </si>
  <si>
    <t>Expected Costs</t>
  </si>
  <si>
    <t>Net RSU Costs</t>
  </si>
  <si>
    <t>Net Change in RSU Costs</t>
  </si>
  <si>
    <t>Change in Performance Share Incentive (PSI) Plan Expense</t>
  </si>
  <si>
    <t xml:space="preserve">Expected Costs </t>
  </si>
  <si>
    <t>Net PSI Costs</t>
  </si>
  <si>
    <t>KPC Test Year ICP</t>
  </si>
  <si>
    <t>Combined Adjustment to Incentive Compensation Costs</t>
  </si>
  <si>
    <t>Adustment to Decrease O&amp;M Expense for Incentive Compensation</t>
  </si>
  <si>
    <t>KPSC Jurisdictional Adjustment to Decrease O&amp;M Expense for Incentive Compensation</t>
  </si>
  <si>
    <t>Remaining Months in Proforma Year</t>
  </si>
  <si>
    <t>Prorated
Merit
Increases</t>
  </si>
  <si>
    <t>Billed to Affiliated</t>
  </si>
  <si>
    <t>Amount to be Prorated</t>
  </si>
  <si>
    <t>Companies</t>
  </si>
  <si>
    <t>to be
Prorated</t>
  </si>
  <si>
    <t>Mitchell</t>
  </si>
  <si>
    <t xml:space="preserve"> No.</t>
  </si>
  <si>
    <t>Descr</t>
  </si>
  <si>
    <t>(g)</t>
  </si>
  <si>
    <t>(h)</t>
  </si>
  <si>
    <t>(i)</t>
  </si>
  <si>
    <t>(j)</t>
  </si>
  <si>
    <t>(k)</t>
  </si>
  <si>
    <t>(l)</t>
  </si>
  <si>
    <t>(m)</t>
  </si>
  <si>
    <t>(c * b/12)</t>
  </si>
  <si>
    <t>(e * b/12)</t>
  </si>
  <si>
    <t>(h * 100%)</t>
  </si>
  <si>
    <t>(i * 50%)</t>
  </si>
  <si>
    <t>(g - j - k)</t>
  </si>
  <si>
    <t>(l * b/12)</t>
  </si>
  <si>
    <t>Exempt Salaried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</si>
  <si>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</si>
  <si>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</si>
  <si>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</si>
  <si>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</si>
  <si>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</si>
  <si>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</si>
  <si>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</si>
  <si>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</si>
  <si>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</si>
  <si>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</si>
  <si>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</si>
  <si>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</si>
  <si>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Nonexempt Hourly</t>
  </si>
  <si>
    <t>Salaried Nonexempt</t>
  </si>
  <si>
    <t>2017 KPCo Increases</t>
  </si>
  <si>
    <t>Prorated Merit Increases</t>
  </si>
  <si>
    <t>Exempt</t>
  </si>
  <si>
    <t>Nonexempt</t>
  </si>
  <si>
    <t>Merit Adjustment of Base Payroll</t>
  </si>
  <si>
    <t>Total KPCo Adjustment to Increase Payroll Cost for Merit Adjustment</t>
  </si>
  <si>
    <t>Adjustment to Increase O&amp;M Expense for Merit Increases</t>
  </si>
  <si>
    <t>KPSC Jurisdictional Adjustment to Increase O&amp;M Expense for Merit Increases</t>
  </si>
  <si>
    <t>Deacription</t>
  </si>
  <si>
    <t>Big Sandy</t>
  </si>
  <si>
    <t>Test Year Overtime Cost</t>
  </si>
  <si>
    <t>Remove 50% of Mitchell</t>
  </si>
  <si>
    <t>Net Test Year Overtime Cost</t>
  </si>
  <si>
    <t>Percent Merit Increases</t>
  </si>
  <si>
    <t>Estimated 2017 Overtime Cost Increase</t>
  </si>
  <si>
    <t>KPCo Estimated Annual Increased Overtime Cost</t>
  </si>
  <si>
    <t>Prorate Overtime Increase</t>
  </si>
  <si>
    <t>KPCo Merit Increases to be Prorated</t>
  </si>
  <si>
    <r>
      <t xml:space="preserve">Prorated Portion of Increase in </t>
    </r>
    <r>
      <rPr>
        <sz val="9"/>
        <rFont val="Arial"/>
        <family val="2"/>
      </rPr>
      <t>(Ln 15 / Ln 16)</t>
    </r>
  </si>
  <si>
    <r>
      <t xml:space="preserve">Prorated Overtime Increase </t>
    </r>
    <r>
      <rPr>
        <sz val="9"/>
        <rFont val="Arial"/>
        <family val="2"/>
      </rPr>
      <t>(Ln 13 * Ln 17)</t>
    </r>
  </si>
  <si>
    <t xml:space="preserve">Adjustment to Increase O&amp;M Expenses for Overtime Impact of Merit Increases </t>
  </si>
  <si>
    <t xml:space="preserve">KPSC Jurisdictional Adjustment to Increase O&amp;M Expense for Overtime Impact of Merit Increases </t>
  </si>
  <si>
    <t>Pay Period ending 2/24/2017</t>
  </si>
  <si>
    <t>Remove Mitchell</t>
  </si>
  <si>
    <t>Remover Kammer</t>
  </si>
  <si>
    <t>KPCo Payroll</t>
  </si>
  <si>
    <t>Annual Payperiods</t>
  </si>
  <si>
    <t>Test Year Payroll</t>
  </si>
  <si>
    <t>Total Test Year Payroll</t>
  </si>
  <si>
    <t>Remove Kammer</t>
  </si>
  <si>
    <t>KPCo Test Year Payroll</t>
  </si>
  <si>
    <t>Annualization Adjustment of Base Payroll</t>
  </si>
  <si>
    <t>Combined Annualization Adjustment</t>
  </si>
  <si>
    <t>Adjustment to Decrease O&amp;M Expenses for Payroll Annualization</t>
  </si>
  <si>
    <t>KPSC Jurisdictional Adjustment to Decrase O&amp;M Expense for Payroll Annualization</t>
  </si>
  <si>
    <t>Note: Changes to base payroll Excludes overtime, severance payments, incentive payments and other remunerations</t>
  </si>
  <si>
    <t>Change in Incentives</t>
  </si>
  <si>
    <t>Prorated 2017 Merit Increases</t>
  </si>
  <si>
    <t>Prorated 2017 Merit Increases Effect on Overtime</t>
  </si>
  <si>
    <t>Change in Payroll</t>
  </si>
  <si>
    <t>Savings Plan Loading Rate</t>
  </si>
  <si>
    <t>Change in Savings Plan Cost</t>
  </si>
  <si>
    <t>Adjustment to Decrease O&amp;M Expense for Savings Plan Costs</t>
  </si>
  <si>
    <t>KPSC Jurisdictional Adjustment to Decrease O&amp;M Expense for Savings Plan Costs</t>
  </si>
  <si>
    <t xml:space="preserve">Note that the 2016 severance payments were not eligible for the company matching for the savings plan.  </t>
  </si>
  <si>
    <t>Total Adjustment to Payroll subject to Medicare</t>
  </si>
  <si>
    <t>Medicare Tax Rate</t>
  </si>
  <si>
    <t>Increase/(Reduction) in Medicare Tax</t>
  </si>
  <si>
    <t>Adjustment to Decrease O&amp;M Expense for Medicare Tax</t>
  </si>
  <si>
    <t>KPSC Jurisdictional Adjustment to Decrease O&amp;M Expense for Medicare Tax</t>
  </si>
  <si>
    <t>2016 Salaries in Excess of Social Security Taxes</t>
  </si>
  <si>
    <t>2016 Salaries, Paid Overtime and other remunerations</t>
  </si>
  <si>
    <t>Percentage Not Subject to Social Security Tax</t>
  </si>
  <si>
    <t>Percentage of Salaries Subject to Social Security Tax</t>
  </si>
  <si>
    <t>Adjustment to Payroll Subject to Social Security Tax</t>
  </si>
  <si>
    <t>Social Security Tax Rate</t>
  </si>
  <si>
    <t>Total Social Security Tax Adjustment</t>
  </si>
  <si>
    <t>Adjustment to Decrease O&amp;M Expense for Social Security Tax</t>
  </si>
  <si>
    <t>KPSC Jurisdictional Adjustment to Decrease O&amp;M Expense for Social Security Tax</t>
  </si>
  <si>
    <t>Employees earning more than $118,500 limit in 2016</t>
  </si>
  <si>
    <t>Social Security Tax Base for 2017</t>
  </si>
  <si>
    <t>Social Security Tax Base for 2016</t>
  </si>
  <si>
    <t>Increase in Social Security Tax Base</t>
  </si>
  <si>
    <t>Adjustment to Social Security Base</t>
  </si>
  <si>
    <t>Increase in Social Security Tax due to Increase in Base</t>
  </si>
  <si>
    <t>50% billed to Wheeling Power Company</t>
  </si>
  <si>
    <t>Net KPCo Increase in Social Security Tax Expense</t>
  </si>
  <si>
    <t>Adjustment to Increase O&amp;M Expense for Change in the Social Security Tax Base</t>
  </si>
  <si>
    <t>KPSC Jurisdictional Adjustment to Increase O&amp;M for Change in the Social Security Tax Base</t>
  </si>
  <si>
    <t>Adjustment to Eliminate Non-Recoverable Business Expenses</t>
  </si>
  <si>
    <t>Allocation Method</t>
  </si>
  <si>
    <t>Allocation Factor</t>
  </si>
  <si>
    <t>Sporting Events during Test Year</t>
  </si>
  <si>
    <t>Employee Gifts, Awards, and Activities during Test Year</t>
  </si>
  <si>
    <t>A&amp;G</t>
  </si>
  <si>
    <t>Social Club Membership Dues during Test Year</t>
  </si>
  <si>
    <t>Charitable Contributions during Test Year*</t>
  </si>
  <si>
    <t>*</t>
  </si>
  <si>
    <t>Charitable Contributions are in Account 426 and are not included in the</t>
  </si>
  <si>
    <t>Company's Cost of Service.</t>
  </si>
  <si>
    <t xml:space="preserve"> Plant Maintenance Normalization</t>
  </si>
  <si>
    <t xml:space="preserve">Twelve                                         Months                                                                         Ended                                                        </t>
  </si>
  <si>
    <t xml:space="preserve">Twelve                                         Months                                                         Expense    </t>
  </si>
  <si>
    <r>
      <t xml:space="preserve">Handy -                                       Whitman                               Index </t>
    </r>
    <r>
      <rPr>
        <sz val="8"/>
        <rFont val="Arial"/>
        <family val="2"/>
      </rPr>
      <t>(*1)</t>
    </r>
  </si>
  <si>
    <r>
      <t xml:space="preserve">Constant                        Dollar                                   Index  </t>
    </r>
    <r>
      <rPr>
        <sz val="8"/>
        <rFont val="Arial"/>
        <family val="2"/>
      </rPr>
      <t>(*1)</t>
    </r>
  </si>
  <si>
    <t xml:space="preserve">Constant                                      Dollar                                  Expense </t>
  </si>
  <si>
    <t xml:space="preserve">12 Months Ending 02/28/17  </t>
  </si>
  <si>
    <t>12 Months Ending 02/29/16</t>
  </si>
  <si>
    <t>12 Months Ending 02/28/15</t>
  </si>
  <si>
    <r>
      <t xml:space="preserve">3 Year Mitchell Total </t>
    </r>
    <r>
      <rPr>
        <sz val="8"/>
        <rFont val="Arial"/>
        <family val="2"/>
      </rPr>
      <t>(Ln 1 + Ln 2 + Ln 3)</t>
    </r>
  </si>
  <si>
    <r>
      <t xml:space="preserve">12 Months Ending 02/28/17  </t>
    </r>
    <r>
      <rPr>
        <sz val="8"/>
        <rFont val="Arial"/>
        <family val="2"/>
      </rPr>
      <t>(*2)</t>
    </r>
  </si>
  <si>
    <t>FERC Account 514</t>
  </si>
  <si>
    <r>
      <t xml:space="preserve">3 Year Big Sandy Total </t>
    </r>
    <r>
      <rPr>
        <sz val="8"/>
        <rFont val="Arial"/>
        <family val="2"/>
      </rPr>
      <t>(Ln 5 + Ln 6 + Ln 7)</t>
    </r>
  </si>
  <si>
    <r>
      <t xml:space="preserve">3 Year Total Both Big Sandy and Mitchell </t>
    </r>
    <r>
      <rPr>
        <sz val="8"/>
        <rFont val="Arial"/>
        <family val="2"/>
      </rPr>
      <t>(Ln 4 + Ln 8)</t>
    </r>
  </si>
  <si>
    <r>
      <t xml:space="preserve">Three Year Average </t>
    </r>
    <r>
      <rPr>
        <sz val="8"/>
        <rFont val="Arial"/>
        <family val="2"/>
      </rPr>
      <t>(Ln 9 / 3 yrs.)</t>
    </r>
  </si>
  <si>
    <t xml:space="preserve">Test Year Steam Power Maintenance Expense </t>
  </si>
  <si>
    <r>
      <t xml:space="preserve">Adjustment to Test Year Steam Power Maintenance Expense </t>
    </r>
    <r>
      <rPr>
        <sz val="8"/>
        <rFont val="Arial"/>
        <family val="2"/>
      </rPr>
      <t>(Ln 10 - Ln 11)</t>
    </r>
  </si>
  <si>
    <r>
      <t xml:space="preserve">KPSC Jurisdictional Amount </t>
    </r>
    <r>
      <rPr>
        <sz val="8"/>
        <rFont val="Arial"/>
        <family val="2"/>
      </rPr>
      <t>(Ln 12 X Ln 13)</t>
    </r>
  </si>
  <si>
    <t>Handy-Whitman Total Steam Production Plant</t>
  </si>
  <si>
    <t>Reference E-2 Line 6</t>
  </si>
  <si>
    <t>(*3)</t>
  </si>
  <si>
    <t>Witness: R. K. Wohnhas</t>
  </si>
  <si>
    <t>KENTUCKY POWER COMPANY</t>
  </si>
  <si>
    <t>ELECTRIC PLANT IN SERVICE (ACCOUNTS 101 AND 106)</t>
  </si>
  <si>
    <t>BALANCE AS OF FEBRUARY 28, 2017</t>
  </si>
  <si>
    <t>February 28, 2017 Property Balances</t>
  </si>
  <si>
    <t>Depreciation Expense</t>
  </si>
  <si>
    <t>Adjustments - Removal of 
Mitchell FGD (a)</t>
  </si>
  <si>
    <t>Adjustments - Other (b)</t>
  </si>
  <si>
    <t>Adjusted February 28, 2017 Property Balances</t>
  </si>
  <si>
    <t>Current Rates</t>
  </si>
  <si>
    <t>Current Annual Depreciation Expense</t>
  </si>
  <si>
    <t>12 Month Per Books Depreciation Expense</t>
  </si>
  <si>
    <t>Adjustments - Removal of Mitchell FGD (a)</t>
  </si>
  <si>
    <t>Revised Per Books Depreciation Expense</t>
  </si>
  <si>
    <t>Difference</t>
  </si>
  <si>
    <t>Jurisdictional Allocation Factor</t>
  </si>
  <si>
    <t>INTANGIBLE PLANT (Allocation Factor GP-TOT - 0.985)</t>
  </si>
  <si>
    <t>Franchises and Consents</t>
  </si>
  <si>
    <t>Intangible Property</t>
  </si>
  <si>
    <t>TOTAL INTANGIBLE PLANT</t>
  </si>
  <si>
    <t>PRODUCTION PLANT (Allocation Factor GP-PTD - 0.985)</t>
  </si>
  <si>
    <t>BIG SANDY PLANT (Allocation Factor GP-PTD - 0.985)</t>
  </si>
  <si>
    <t>Land</t>
  </si>
  <si>
    <t>Land Rights</t>
  </si>
  <si>
    <t xml:space="preserve">Structures &amp; Improvements </t>
  </si>
  <si>
    <t>Boiler Plant Equipment</t>
  </si>
  <si>
    <t xml:space="preserve">Turbogenerator Units      </t>
  </si>
  <si>
    <t>Accessory Electrical Equip.</t>
  </si>
  <si>
    <t xml:space="preserve">Misc. Power Plant Equip.  </t>
  </si>
  <si>
    <t>ARO Assets</t>
  </si>
  <si>
    <t>MITCHELL PLANT (Allocation Factor GP-PTD - 0.985)</t>
  </si>
  <si>
    <t>Boiler Plant Equip SCR Catalyst</t>
  </si>
  <si>
    <t>TOTAL PRODUCTION PLANT</t>
  </si>
  <si>
    <t>TRANSMISSION PLANT (Allocation Factor GP-TRANS - 0.985)</t>
  </si>
  <si>
    <t>Structures and Improvements</t>
  </si>
  <si>
    <t>Station Equipment</t>
  </si>
  <si>
    <t>Towers and Fixtures</t>
  </si>
  <si>
    <t>Poles and Fixtures</t>
  </si>
  <si>
    <t>Overhead Conductors, Device</t>
  </si>
  <si>
    <t>Underground Conduit</t>
  </si>
  <si>
    <t>Undergrnd Conductors,Device</t>
  </si>
  <si>
    <t>TOTAL TRANSMISSION PLANT</t>
  </si>
  <si>
    <t>DISTRIBUTION PLANT (Allocation Factor GP-DIST - 0.999)</t>
  </si>
  <si>
    <t>Poles, Towers and Fixtures</t>
  </si>
  <si>
    <t>Line Transformers</t>
  </si>
  <si>
    <t>Services</t>
  </si>
  <si>
    <t>Meters</t>
  </si>
  <si>
    <t>Installs Customer Premises</t>
  </si>
  <si>
    <t>Street Lghtng &amp; Signal Sys</t>
  </si>
  <si>
    <t>TOTAL DISTRIBUTION PLANT</t>
  </si>
  <si>
    <t>GENERAL PLANT (Allocation Factor GP-TOT - 0.985)</t>
  </si>
  <si>
    <t>Leasehold Improvements</t>
  </si>
  <si>
    <t>Office Furniture, Equipment</t>
  </si>
  <si>
    <t>Transportation Equipment</t>
  </si>
  <si>
    <t>Stores Equipment</t>
  </si>
  <si>
    <t>Tools</t>
  </si>
  <si>
    <t>Laboratory Equipment</t>
  </si>
  <si>
    <t>Power Operated Equipment</t>
  </si>
  <si>
    <t>Communication Equipment</t>
  </si>
  <si>
    <t>Miscellaneous Equipment</t>
  </si>
  <si>
    <t>TOTAL GENERAL PLANT</t>
  </si>
  <si>
    <t>TOTAL</t>
  </si>
  <si>
    <t>TOTAL ADJUSTMENT TO INCREASE DEPRECIATION EXPENSE FOR ANNUALIZATION</t>
  </si>
  <si>
    <t>Reconciliation of February 28, 2017 Property Balances:</t>
  </si>
  <si>
    <t>Reconciliation of 12 Months Ended Depreciation Expense:</t>
  </si>
  <si>
    <t>Accounts101/106 (above)</t>
  </si>
  <si>
    <t>Accounts 403/404 (above)</t>
  </si>
  <si>
    <t>Account 101 - Leases</t>
  </si>
  <si>
    <t>Account 406</t>
  </si>
  <si>
    <t>AFUDC Adj</t>
  </si>
  <si>
    <t>Account 407.3</t>
  </si>
  <si>
    <t>Total Plant in Service - Per Cost of Service</t>
  </si>
  <si>
    <t>Total Dep/Amort Exp - Per Cost of Service</t>
  </si>
  <si>
    <t xml:space="preserve">(a) Adjustments to remove property balances and test year depreciation expense related to Mitchell Plant FGD investments </t>
  </si>
  <si>
    <t>(b) Includes adjustments to remove ARO property balances and related test year depreciation expense from "ARO Assets" rows; also includes adjustments to remove deferral of depreciation expense related to BS1OR (Big Sandy - Boiler Plant Equipment - $347,890) and over-recovery adjustment related to environmental surcharge (Mitchell Plant - Boiler Plant Equipment - $42,668)</t>
  </si>
  <si>
    <t>UPDATE OF BIG SANDY UNIT 1 DEPRECIATION RATES</t>
  </si>
  <si>
    <t>Proposed Rates</t>
  </si>
  <si>
    <t>Proposed Annual Depreciation Expense</t>
  </si>
  <si>
    <t>TOTAL BIG SANDY PLANT</t>
  </si>
  <si>
    <t>TOTAL ADJUSTMENT TO INCREASE DEPRECIATION EXPENSE FOR UPDATE OF BIG SANDY UNIT 1 UPDATED DEPRECIATION RATES</t>
  </si>
  <si>
    <t>Decrease ARO Depreciation Expense to an Annualized Level</t>
  </si>
  <si>
    <t>Adjustment to Decrease Test Year ARO Depreciation Expense in Account 4031001 due to Annualization Adjustment</t>
  </si>
  <si>
    <t>KPSC Jurisdictional Adjustment to Decrease ARO Depreciation Expense</t>
  </si>
  <si>
    <t>Decrease ARO Accretion Expense to an Annualized Level</t>
  </si>
  <si>
    <t>Adjustment to Decrease Test Year ARO Accretion Expense in Account 4111005 due to Annualization Adjustment</t>
  </si>
  <si>
    <t>KPSC Jurisdictional Adjustment to Decrease ARO Accretion Expense</t>
  </si>
  <si>
    <t>Annualization of Cable Pole Attachment Revenues</t>
  </si>
  <si>
    <t>Rate</t>
  </si>
  <si>
    <t>Proposed Two User Pole Rate</t>
  </si>
  <si>
    <t>Current Two User Pole Rate</t>
  </si>
  <si>
    <r>
      <t xml:space="preserve">Proposed Two User Rate Increase </t>
    </r>
    <r>
      <rPr>
        <sz val="8"/>
        <rFont val="Arial"/>
        <family val="2"/>
      </rPr>
      <t>(Ln 1 - Ln 2)</t>
    </r>
  </si>
  <si>
    <t>Number of Two Users at February 28, 2017</t>
  </si>
  <si>
    <r>
      <t xml:space="preserve">Two User Increased Revenue </t>
    </r>
    <r>
      <rPr>
        <sz val="8"/>
        <rFont val="Arial"/>
        <family val="2"/>
      </rPr>
      <t>(Ln 3 x Ln 4)</t>
    </r>
  </si>
  <si>
    <t>Proposed Three User Pole Rate</t>
  </si>
  <si>
    <t>Current Three User Pole Rate</t>
  </si>
  <si>
    <r>
      <t xml:space="preserve">Proposed Three User Pole Rate </t>
    </r>
    <r>
      <rPr>
        <sz val="8"/>
        <rFont val="Arial"/>
        <family val="2"/>
      </rPr>
      <t>(Ln 6 - Ln 7)</t>
    </r>
  </si>
  <si>
    <t>Number of Three Users at February 28, 2017</t>
  </si>
  <si>
    <r>
      <t xml:space="preserve">Three User Increased Revenue </t>
    </r>
    <r>
      <rPr>
        <sz val="8"/>
        <rFont val="Arial"/>
        <family val="2"/>
      </rPr>
      <t>(Ln 8 x Ln 9)</t>
    </r>
  </si>
  <si>
    <r>
      <t xml:space="preserve">KPSC Jurisdiction Amount </t>
    </r>
    <r>
      <rPr>
        <sz val="8"/>
        <rFont val="Arial"/>
        <family val="2"/>
      </rPr>
      <t>(Ln 5 + Ln 10)</t>
    </r>
  </si>
  <si>
    <t>Annualization of Kentucky Public Service Commission</t>
  </si>
  <si>
    <t>Maintenance Assessment to Reflect Assessment for</t>
  </si>
  <si>
    <t>PSC Fiscal Year July 1, 2015 - June 30, 2016</t>
  </si>
  <si>
    <t>Month</t>
  </si>
  <si>
    <t>Per Books Actual</t>
  </si>
  <si>
    <t>Restatement of Charges to Reflect Annual Assessment Fee Decrease*</t>
  </si>
  <si>
    <t>(C5-C4)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</si>
  <si>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</si>
  <si>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</si>
  <si>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</si>
  <si>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</si>
  <si>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</si>
  <si>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</si>
  <si>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</si>
  <si>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</si>
  <si>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</si>
  <si>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</si>
  <si>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</si>
  <si>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r>
      <t>Kentucky Jurisdiction Amount</t>
    </r>
    <r>
      <rPr>
        <sz val="8"/>
        <rFont val="Arial"/>
        <family val="2"/>
      </rPr>
      <t xml:space="preserve"> (Ln 13 X Ln 14)</t>
    </r>
  </si>
  <si>
    <t>Department of Revenue Invoice dated 6/15/2016</t>
  </si>
  <si>
    <t>STATE GROSS RECEIPTS TAX ADJUSTMENT</t>
  </si>
  <si>
    <t>FOR THE TEST YEAR ENDED FEBRUARY 28, 2017</t>
  </si>
  <si>
    <t>Explanation of adjustment:</t>
  </si>
  <si>
    <t xml:space="preserve">To remove an Out-of-Period State Gross Receipts Tax Audit Adjustment.  </t>
  </si>
  <si>
    <t>COMPANY</t>
  </si>
  <si>
    <t>Per Books State Gross Receipts Tax Expense (Acct 4081006)</t>
  </si>
  <si>
    <t>Proforma State Gross Receipts Tax Expense</t>
  </si>
  <si>
    <t>Total Company Adjustment</t>
  </si>
  <si>
    <t>Allocation Factor (Specific)</t>
  </si>
  <si>
    <r>
      <t xml:space="preserve">LTD, per Capitalization </t>
    </r>
    <r>
      <rPr>
        <sz val="8"/>
        <rFont val="Arial"/>
        <family val="2"/>
      </rPr>
      <t>(Section V, Sch 3, C 13, Ln 1)</t>
    </r>
  </si>
  <si>
    <r>
      <t>LTD Rate</t>
    </r>
    <r>
      <rPr>
        <sz val="8"/>
        <rFont val="Arial"/>
        <family val="2"/>
      </rPr>
      <t xml:space="preserve"> (Section V, S-2, P 1 , C 5 , Ln 1)</t>
    </r>
  </si>
  <si>
    <r>
      <t xml:space="preserve">Annualized LTD Interest </t>
    </r>
    <r>
      <rPr>
        <sz val="8"/>
        <rFont val="Arial"/>
        <family val="2"/>
      </rPr>
      <t>(Ln 1 x Ln 2)</t>
    </r>
  </si>
  <si>
    <r>
      <t>STD, per Capitalization</t>
    </r>
    <r>
      <rPr>
        <sz val="8"/>
        <rFont val="Arial"/>
        <family val="2"/>
      </rPr>
      <t xml:space="preserve"> (Section V, Sch 3, C 13, Ln 2)</t>
    </r>
  </si>
  <si>
    <r>
      <t xml:space="preserve">STD Rate </t>
    </r>
    <r>
      <rPr>
        <sz val="8"/>
        <rFont val="Arial"/>
        <family val="2"/>
      </rPr>
      <t>(Section V, S-2, P 1 , C 5 , Ln 2)</t>
    </r>
  </si>
  <si>
    <r>
      <t xml:space="preserve">Annualized STD Interest  </t>
    </r>
    <r>
      <rPr>
        <sz val="8"/>
        <rFont val="Arial"/>
        <family val="2"/>
      </rPr>
      <t xml:space="preserve">(Ln 4 x Ln 5)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(1)</t>
    </r>
  </si>
  <si>
    <r>
      <t>Accounts Receivable Financing</t>
    </r>
    <r>
      <rPr>
        <sz val="8"/>
        <rFont val="Arial"/>
        <family val="2"/>
      </rPr>
      <t xml:space="preserve"> (Section V, Sch 3, C 13, Ln 3)</t>
    </r>
  </si>
  <si>
    <r>
      <t>Accounts Receivable Financing Rate</t>
    </r>
    <r>
      <rPr>
        <sz val="8"/>
        <rFont val="Arial"/>
        <family val="2"/>
      </rPr>
      <t xml:space="preserve"> (Section V, S-2, P 1 , C 5 , Ln 3)</t>
    </r>
  </si>
  <si>
    <r>
      <t xml:space="preserve">Annualized Accounts Receivable Financing </t>
    </r>
    <r>
      <rPr>
        <sz val="8"/>
        <rFont val="Arial"/>
        <family val="2"/>
      </rPr>
      <t>(Ln 7 x Ln 8)</t>
    </r>
  </si>
  <si>
    <r>
      <t>Total Annualization Interest</t>
    </r>
    <r>
      <rPr>
        <sz val="8"/>
        <rFont val="Arial"/>
        <family val="2"/>
      </rPr>
      <t xml:space="preserve"> (Ln 3 + Ln 6+ Ln9)</t>
    </r>
  </si>
  <si>
    <r>
      <t xml:space="preserve">Total Interest Charges per Books </t>
    </r>
    <r>
      <rPr>
        <sz val="8"/>
        <rFont val="Arial"/>
        <family val="2"/>
      </rPr>
      <t>(Excludes Account 4320000 - ABFUDC)</t>
    </r>
  </si>
  <si>
    <r>
      <t xml:space="preserve">Percent Retail </t>
    </r>
    <r>
      <rPr>
        <sz val="8"/>
        <rFont val="Arial"/>
        <family val="2"/>
      </rPr>
      <t>(GP-TOT)</t>
    </r>
  </si>
  <si>
    <r>
      <t>Retail Interest</t>
    </r>
    <r>
      <rPr>
        <sz val="8"/>
        <rFont val="Arial"/>
        <family val="2"/>
      </rPr>
      <t xml:space="preserve"> (Ln 11 X Ln 12)</t>
    </r>
  </si>
  <si>
    <r>
      <t>Decrease Interest Expense</t>
    </r>
    <r>
      <rPr>
        <sz val="8"/>
        <rFont val="Arial"/>
        <family val="2"/>
      </rPr>
      <t xml:space="preserve"> (Ln 10 - Ln 13)</t>
    </r>
  </si>
  <si>
    <t>SIT Rate</t>
  </si>
  <si>
    <r>
      <t xml:space="preserve">SIT Adjustment </t>
    </r>
    <r>
      <rPr>
        <sz val="8"/>
        <rFont val="Arial"/>
        <family val="2"/>
      </rPr>
      <t>(Ln 14 X Ln 15)</t>
    </r>
  </si>
  <si>
    <r>
      <t>Net Change for FIT</t>
    </r>
    <r>
      <rPr>
        <sz val="8"/>
        <rFont val="Arial"/>
        <family val="2"/>
      </rPr>
      <t xml:space="preserve"> (Ln 14 + Ln 16)</t>
    </r>
  </si>
  <si>
    <t>FIT Rate</t>
  </si>
  <si>
    <r>
      <t>FIT Adjustment</t>
    </r>
    <r>
      <rPr>
        <sz val="8"/>
        <rFont val="Arial"/>
        <family val="2"/>
      </rPr>
      <t xml:space="preserve"> (Ln 17 X Ln 18)</t>
    </r>
  </si>
  <si>
    <r>
      <t xml:space="preserve">Total State and Federal Income Tax Expense </t>
    </r>
    <r>
      <rPr>
        <sz val="8"/>
        <rFont val="Arial"/>
        <family val="2"/>
      </rPr>
      <t>( Ln 16 + Ln 19)</t>
    </r>
  </si>
  <si>
    <t>Witness:   R. K. Wohnhas</t>
  </si>
  <si>
    <t>Total                         Amount</t>
  </si>
  <si>
    <t>Jurisdictional GP-TOT</t>
  </si>
  <si>
    <t xml:space="preserve"> .985</t>
  </si>
  <si>
    <r>
      <t xml:space="preserve">CWIP Balance at 02/28/2017 </t>
    </r>
    <r>
      <rPr>
        <sz val="8"/>
        <rFont val="Arial"/>
        <family val="2"/>
      </rPr>
      <t>(Section V, S-4, C 2, Ln 211)</t>
    </r>
  </si>
  <si>
    <t xml:space="preserve">Portion of Line 1 Subject to AFUDC           </t>
  </si>
  <si>
    <r>
      <t xml:space="preserve">Overall Cost of Capital </t>
    </r>
    <r>
      <rPr>
        <sz val="8"/>
        <rFont val="Arial"/>
        <family val="2"/>
      </rPr>
      <t>(Section V, S-2, P 1, C6, Ln 5)</t>
    </r>
  </si>
  <si>
    <r>
      <t>AFUDC Recalculation</t>
    </r>
    <r>
      <rPr>
        <sz val="8"/>
        <rFont val="Arial"/>
        <family val="2"/>
      </rPr>
      <t xml:space="preserve"> (Ln 2 X Ln 3)</t>
    </r>
  </si>
  <si>
    <r>
      <t xml:space="preserve">Booked AFUDC in Test Year </t>
    </r>
    <r>
      <rPr>
        <sz val="8"/>
        <rFont val="Arial"/>
        <family val="2"/>
      </rPr>
      <t>(Section V, S-8, C 13, Ln 13)</t>
    </r>
  </si>
  <si>
    <r>
      <t>AFUDC Offset Adjustment</t>
    </r>
    <r>
      <rPr>
        <sz val="8"/>
        <rFont val="Arial"/>
        <family val="2"/>
      </rPr>
      <t xml:space="preserve"> (Ln 4 - Ln 5)</t>
    </r>
  </si>
  <si>
    <r>
      <t xml:space="preserve">Recalculated Deferred FIT on ABFUDC  </t>
    </r>
    <r>
      <rPr>
        <sz val="8"/>
        <rFont val="Arial"/>
        <family val="2"/>
      </rPr>
      <t xml:space="preserve"> (1)</t>
    </r>
  </si>
  <si>
    <t xml:space="preserve">Booked DFIT on ABFUDC </t>
  </si>
  <si>
    <r>
      <t xml:space="preserve">DFIT on ABFUDC Adj. </t>
    </r>
    <r>
      <rPr>
        <sz val="8"/>
        <rFont val="Arial"/>
        <family val="2"/>
      </rPr>
      <t>(Ln 7- Ln 8)</t>
    </r>
  </si>
  <si>
    <r>
      <t xml:space="preserve">Deferred FIT Calculation: </t>
    </r>
    <r>
      <rPr>
        <sz val="8"/>
        <rFont val="Arial"/>
        <family val="2"/>
      </rPr>
      <t>(Ln 4 x 40.93%)</t>
    </r>
  </si>
  <si>
    <r>
      <t xml:space="preserve">Ln 4, Col 3 X 40.93% </t>
    </r>
    <r>
      <rPr>
        <sz val="8"/>
        <rFont val="Arial"/>
        <family val="2"/>
      </rPr>
      <t>[(7.28%-4.30%) / 7.28%]</t>
    </r>
  </si>
  <si>
    <t>Coal Stock Adjustment</t>
  </si>
  <si>
    <t>Mitchell Plant</t>
  </si>
  <si>
    <t>As of February 28, 2017</t>
  </si>
  <si>
    <t>Tons</t>
  </si>
  <si>
    <t>Average       $/Ton</t>
  </si>
  <si>
    <t>Balance End of Period (Low Sulfur)</t>
  </si>
  <si>
    <t>Balance End of Period (High Sulfur)</t>
  </si>
  <si>
    <t>---------------------</t>
  </si>
  <si>
    <t>Daily Burn Rate  (Low Sulfur)</t>
  </si>
  <si>
    <t>Daily Burn Rate  (High Sulfur)</t>
  </si>
  <si>
    <t>Days Supply on Hand - Low Sulfur (Ln 1 / Ln 3)</t>
  </si>
  <si>
    <t>Days Supply on Hand - High Sulfur (Ln 2 / Ln 4)</t>
  </si>
  <si>
    <t>Day Supply Requested (Low Sulfur)</t>
  </si>
  <si>
    <t>Day Supply Requested (High Sulfur)</t>
  </si>
  <si>
    <t>Fuel Stock Requested - Low Sulfur (Ln 3 X Ln 7)</t>
  </si>
  <si>
    <t>Fuel Stock Requested - High Sulfur (Ln 4 X Ln 8)</t>
  </si>
  <si>
    <t>Adjustment to Test Year - Low Sulfur (Ln 9 - Ln 1)</t>
  </si>
  <si>
    <t>Adjustment to Test Year - High Sulfur (Ln 10 - Ln 1)</t>
  </si>
  <si>
    <t>KPCo's Adjustment Test Year (Ln 11 + Ln 12)</t>
  </si>
  <si>
    <t>===========</t>
  </si>
  <si>
    <t>Increase O&amp;M Expense For Additional FTE's</t>
  </si>
  <si>
    <t>Increase in Expense for Additional FTE's</t>
  </si>
  <si>
    <t>FERC Account 593</t>
  </si>
  <si>
    <t>Witness: R.K. Wohnhas</t>
  </si>
  <si>
    <t>Adjustment to Remove Big Sandy Unit 2 Deferred Tax Liability from Rate Base (Decommissioning Rider)</t>
  </si>
  <si>
    <t>KPCO Total Company Adjustment</t>
  </si>
  <si>
    <t>Allocation Code</t>
  </si>
  <si>
    <t>Allocation Factors</t>
  </si>
  <si>
    <t>Kentucky PSC Retail Jurisdiction Adjustment</t>
  </si>
  <si>
    <t>Remove Big Sandy Unit 2 Deferred Tax Liability from Rate Base</t>
  </si>
  <si>
    <t>Net Rate Base Increase due to Removal of Big Sandy Unit 2 Deferred Tax Liability</t>
  </si>
  <si>
    <t>Adjustment to recognize accrued surcharge revenue differences</t>
  </si>
  <si>
    <t>.</t>
  </si>
  <si>
    <t xml:space="preserve">Kentucky Power </t>
  </si>
  <si>
    <t>Mitchell Plant ADSIT Amortization</t>
  </si>
  <si>
    <t>Requested Amortization Period  (Years)</t>
  </si>
  <si>
    <t>Revised ADSIT Annual Amortization</t>
  </si>
  <si>
    <t>Amortization Recorded on Books</t>
  </si>
  <si>
    <t>Acct. 4111002</t>
  </si>
  <si>
    <t>Allocation Factor (Gross Plant)</t>
  </si>
  <si>
    <t>ADSIT Amortization Adjustment</t>
  </si>
  <si>
    <t>Decrease O&amp;M for Vegetation Management Tree Trimming</t>
  </si>
  <si>
    <t>Going Forward 5yr cycle tree trimming</t>
  </si>
  <si>
    <t>Test Year Tree Trimming</t>
  </si>
  <si>
    <t>FERC Account  5930001</t>
  </si>
  <si>
    <t>Change to O&amp;M (L1 - L2)</t>
  </si>
  <si>
    <t>Allocation Factor - Specific</t>
  </si>
  <si>
    <t>Witness: Jeffrey B. Bartsch</t>
  </si>
  <si>
    <t>Annualization of Property Taxes</t>
  </si>
  <si>
    <t>Twelve Months Ended 2/28/2017</t>
  </si>
  <si>
    <t>Line
No.
(1)</t>
  </si>
  <si>
    <t>Description
(2)</t>
  </si>
  <si>
    <t>(3)</t>
  </si>
  <si>
    <t>Amount
(4)</t>
  </si>
  <si>
    <t>Estimated 2017 Property Taxes on T&amp;D Operating Property Based on December 31, 2016 Assessible Property Value and the Latest Actual Property</t>
  </si>
  <si>
    <t>-----------------</t>
  </si>
  <si>
    <t>Net Estimated Property Tax Based on December 31, 2015 Assessible Property Value and Latest Actual Property Rates (Ln 1 - Ln 2)</t>
  </si>
  <si>
    <t>Property Taxes Charges for the 12 Months Ended 02/28/2017</t>
  </si>
  <si>
    <t>Net Property Tax Charged
4081005, 4081029 &amp; 4081036
12 Months Ended 02/28/2017</t>
  </si>
  <si>
    <t>Adjustment to Property Tax Expense (Ln 3 - Ln 6)</t>
  </si>
  <si>
    <t>Allocation Factor - GP-TOT</t>
  </si>
  <si>
    <t>408X</t>
  </si>
  <si>
    <t>Less:  Estimated Property Tax on Future Plant Site (Carrs Property) Not included in calc, Generation property</t>
  </si>
  <si>
    <t>Less:  Actual Property Tax on Future Plant Site
(Carrs Property) Not included in calc, Generation property</t>
  </si>
  <si>
    <t>Increase Fuel Revenue</t>
  </si>
  <si>
    <t>KPSC Jurisdictional Amount Ln 5 X (Ln2 - Ln1) 44x</t>
  </si>
  <si>
    <t>Eliminate Deferred Fuel</t>
  </si>
  <si>
    <t>KPSC Jurisdictional Amount (Ln 4 - Ln 3 ) 5010005</t>
  </si>
  <si>
    <t>Total Fuel Cost  (Ln 2 + Ln 3)</t>
  </si>
  <si>
    <t>Exhibit JAR-1, Col 9, Ln 15</t>
  </si>
  <si>
    <t>Deferred Fuel Cost  5010005</t>
  </si>
  <si>
    <t>Exhibit JAR-1, Col 8, Ln 15</t>
  </si>
  <si>
    <t>Fuel Cost per Monthly FAC Filings</t>
  </si>
  <si>
    <t>Exhibit JAR-1, Col 17, Ln 15</t>
  </si>
  <si>
    <t>Fuel Revenue</t>
  </si>
  <si>
    <t>Fuel Under / (Over) Revenues</t>
  </si>
  <si>
    <t xml:space="preserve">                                     Test Year Twelve Months Ended 2/28/2017</t>
  </si>
  <si>
    <t>Publication Notices and Correspondence</t>
  </si>
  <si>
    <t>Average Postage Rate was $0.3857</t>
  </si>
  <si>
    <t>Decrease Cost was $0.0042</t>
  </si>
  <si>
    <t>Adjustment to include purchase power limitation expense in base rates</t>
  </si>
  <si>
    <t>Severance Expense Adjustment</t>
  </si>
  <si>
    <t>Incentive Compensation Expense Adjustment</t>
  </si>
  <si>
    <t>Employee Merit Increases Adjustment</t>
  </si>
  <si>
    <t>Overtime Related to Employee Merit Increases Adjustment</t>
  </si>
  <si>
    <t>Annualization of Payroll Expense Adjustment</t>
  </si>
  <si>
    <t>Totals</t>
  </si>
  <si>
    <t>Savings Plan Expense Adjustment</t>
  </si>
  <si>
    <t>Social Security Tax Base Adjustment</t>
  </si>
  <si>
    <t>Test Year Expenses (Ln 1 + Ln 2 + Ln 3 + Ln 4)</t>
  </si>
  <si>
    <t>DEPRECIATION ANNUALIZATION ADJUSTMENT</t>
  </si>
  <si>
    <t>Mitchell Plant ADSIT Balance @ 12/31/2017</t>
  </si>
  <si>
    <t>Mitchell Plant ADSIT Balance Acquired</t>
  </si>
  <si>
    <t>Amortization Period   (Months)</t>
  </si>
  <si>
    <t>Monthly ADSIT Amortization</t>
  </si>
  <si>
    <t>Amortization Months   (July 2015 thru December 2017)</t>
  </si>
  <si>
    <t>Accum Amortization @ 12/31/2017</t>
  </si>
  <si>
    <t>Acct. 2831302</t>
  </si>
  <si>
    <t>Tariff Migration Revenue Adjustment</t>
  </si>
  <si>
    <t>Test Year Twelve Months Ended 02/28/2017</t>
  </si>
  <si>
    <t>Annualized Revenue Based on Billing                                        Tariff at 02/28/2017</t>
  </si>
  <si>
    <t xml:space="preserve">Test Year Revenues - Sales of Electricity </t>
  </si>
  <si>
    <t>Less:</t>
  </si>
  <si>
    <t>Test year Capacity Charge Revenue Adjustment</t>
  </si>
  <si>
    <t>Environmental Surcharge Revenue Adjustment</t>
  </si>
  <si>
    <t>System Sales Revenue Adjustment</t>
  </si>
  <si>
    <t>Remove HEAP Econ Development Surcharges</t>
  </si>
  <si>
    <t>Decommissioning Rider Removal</t>
  </si>
  <si>
    <t>Annualized Fuel Adjustment</t>
  </si>
  <si>
    <t>Subtotal (Ln2-8)</t>
  </si>
  <si>
    <t>Kentucky Jurisdictional Revenue Adjustment                              (Ln 1 - Ln 10)  1.0 Direct Allocation</t>
  </si>
  <si>
    <t>Witness:   Alex Vaughan</t>
  </si>
  <si>
    <t>Year End Customer Annualization Revenue Adjustment</t>
  </si>
  <si>
    <t>Electric Revenue</t>
  </si>
  <si>
    <t>Operation and Maintenance Expense *</t>
  </si>
  <si>
    <t>Net Electric Operating Income (Ln 1 - Ln 2)</t>
  </si>
  <si>
    <t>KPSC Jurisdictional Amount (Ln 3 X Ln 4)</t>
  </si>
  <si>
    <t>Weather Normal Load Revenue Adjustment</t>
  </si>
  <si>
    <t>Witness:   Alex E. Vaughan</t>
  </si>
  <si>
    <t>W01</t>
  </si>
  <si>
    <t>W02</t>
  </si>
  <si>
    <t>W03</t>
  </si>
  <si>
    <t>W04</t>
  </si>
  <si>
    <t>W06</t>
  </si>
  <si>
    <t>W05</t>
  </si>
  <si>
    <t>W07</t>
  </si>
  <si>
    <t>W08</t>
  </si>
  <si>
    <t>W09</t>
  </si>
  <si>
    <t>W10</t>
  </si>
  <si>
    <t>W11</t>
  </si>
  <si>
    <t>W12</t>
  </si>
  <si>
    <t>W13</t>
  </si>
  <si>
    <t>W14</t>
  </si>
  <si>
    <t>W15</t>
  </si>
  <si>
    <t>W16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</si>
  <si>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</si>
  <si>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</si>
  <si>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</si>
  <si>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</si>
  <si>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</si>
  <si>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</si>
  <si>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</si>
  <si>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</si>
  <si>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</si>
  <si>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</si>
  <si>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W27</t>
  </si>
  <si>
    <t>W28</t>
  </si>
  <si>
    <t>W29</t>
  </si>
  <si>
    <t>W30</t>
  </si>
  <si>
    <t>W31</t>
  </si>
  <si>
    <t>W32</t>
  </si>
  <si>
    <t>W33</t>
  </si>
  <si>
    <t>W34</t>
  </si>
  <si>
    <t xml:space="preserve">  </t>
  </si>
  <si>
    <t>W35</t>
  </si>
  <si>
    <t>W36</t>
  </si>
  <si>
    <t>W37</t>
  </si>
  <si>
    <t>W38</t>
  </si>
  <si>
    <t>W39</t>
  </si>
  <si>
    <t>W40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</si>
  <si>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</si>
  <si>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</si>
  <si>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</si>
  <si>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</si>
  <si>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</si>
  <si>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</si>
  <si>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</si>
  <si>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</si>
  <si>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</si>
  <si>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</si>
  <si>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</si>
  <si>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</si>
  <si>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</si>
  <si>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</si>
  <si>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</si>
  <si>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</si>
  <si>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Adjustment to Remove Capacity Charge Revenues</t>
  </si>
  <si>
    <t>Removal of Effects of Decommissioning Rider Revenue and Expense</t>
  </si>
  <si>
    <t>Remove Mitchell FGD Operating Expenses</t>
  </si>
  <si>
    <t>Remove Mitchell Plant FGD and Consumable Inventory from Rate Base</t>
  </si>
  <si>
    <t>Reset OSS Margin Baseline to 2016 Test Year OSS Margins</t>
  </si>
  <si>
    <t>Tariff Migration Adjustment</t>
  </si>
  <si>
    <t>Postage Rate Decrease Adjustment</t>
  </si>
  <si>
    <t>Remove PJM BLIs From Base for FAC Inclusion</t>
  </si>
  <si>
    <t>Adjustment to Include Purchase Power Limitation Expense in Base Rates</t>
  </si>
  <si>
    <t>Adjustment to Include Forced Outage Purchase Power Limitation in Base Rates</t>
  </si>
  <si>
    <t>Eliminate Non-Recoverable Business Expenses</t>
  </si>
  <si>
    <t>Plant Maintenance Normalization</t>
  </si>
  <si>
    <t>Depreciation Annualization Adjustment Electric Plant in Service</t>
  </si>
  <si>
    <t>State Gross Receipts Tax Adjustment</t>
  </si>
  <si>
    <t>Mitchell Coal Stock Adjustment</t>
  </si>
  <si>
    <t>Adjustment to Remove Big Sandy Unit 2 Deferred Tax Liability from Rate Base</t>
  </si>
  <si>
    <t>Adjustment to Recognize Accrued Surcharge Revenue Differences</t>
  </si>
  <si>
    <r>
      <t xml:space="preserve">Year 2  </t>
    </r>
    <r>
      <rPr>
        <sz val="8"/>
        <rFont val="Arial"/>
        <family val="2"/>
      </rPr>
      <t>(*3)</t>
    </r>
  </si>
  <si>
    <r>
      <t xml:space="preserve">Year 3  </t>
    </r>
    <r>
      <rPr>
        <sz val="8"/>
        <rFont val="Arial"/>
        <family val="2"/>
      </rPr>
      <t>(*3)</t>
    </r>
  </si>
  <si>
    <t>Nine Months Ending 02/28/17 Annualized</t>
  </si>
  <si>
    <t>For this case only, because the Company has only 9 months of actual plant maintenance data on Big Sandy Unit 1 as a gas unit, the Company is proposing to use the nine months ending  2/28/17 actual data annualized for each year to establish the three year average.</t>
  </si>
  <si>
    <t>W41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</si>
</sst>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.0_);\(#,##0.0\)"/>
    <numFmt numFmtId="166" formatCode="&quot;$&quot;#,##0.00"/>
    <numFmt numFmtId="167" formatCode="_(* #,##0.0_);_(* \(#,##0.0\);&quot;&quot;;_(@_)"/>
    <numFmt numFmtId="168" formatCode="[Blue]#,##0,_);[Red]\(#,##0,\)"/>
    <numFmt numFmtId="169" formatCode="d\ mmmm\ yyyy"/>
    <numFmt numFmtId="170" formatCode="dd\ mmm\ yyyy"/>
    <numFmt numFmtId="171" formatCode="#,##0.000_);[Red]\(#,##0.000\)"/>
    <numFmt numFmtId="172" formatCode="&quot;$&quot;#,##0.0_);[Red]\(&quot;$&quot;#,##0.0\)"/>
    <numFmt numFmtId="173" formatCode="&quot;$&quot;\ \ #,##0_);[Red]\(&quot;$&quot;\ \ #,##0\)"/>
    <numFmt numFmtId="174" formatCode="#,##0_);[Red]\(#,##0\);\-"/>
    <numFmt numFmtId="175" formatCode="#,##0.00000___;"/>
    <numFmt numFmtId="176" formatCode="&quot;$&quot;#,##0.00;\-&quot;$&quot;#,##0.00"/>
    <numFmt numFmtId="177" formatCode="0.0_%;\(0.0\)%;\ \-\ \ \ "/>
    <numFmt numFmtId="178" formatCode="#,###.000000_);\(#,##0.000000\);\ \-\ _ "/>
    <numFmt numFmtId="179" formatCode="&quot;$&quot;\ \ #,##0.0_);[Red]\(&quot;$&quot;\ \ #,##0.0\)"/>
    <numFmt numFmtId="180" formatCode="&quot;$&quot;\ \ #,##0.00_);[Red]\(&quot;$&quot;\ \ #,##0.00\)"/>
    <numFmt numFmtId="181" formatCode="#,##0_);\(#,##0\);_ \-\ \ "/>
    <numFmt numFmtId="182" formatCode="&quot;$&quot;#,##0;[Red]\-&quot;$&quot;#,##0"/>
    <numFmt numFmtId="183" formatCode="&quot;$&quot;#,##0.00;[Red]\-&quot;$&quot;#,##0.00"/>
    <numFmt numFmtId="184" formatCode="#,##0___);\(#,##0\);___-\ \ "/>
    <numFmt numFmtId="185" formatCode="0.000000"/>
    <numFmt numFmtId="186" formatCode="0.0000_)"/>
    <numFmt numFmtId="187" formatCode="&quot;$&quot;#,##0\ ;\(&quot;$&quot;#,##0\)"/>
    <numFmt numFmtId="188" formatCode="mmm\-d\-yyyy"/>
    <numFmt numFmtId="189" formatCode="#,##0.0_);[Red]\(#,##0.0\)"/>
    <numFmt numFmtId="190" formatCode="mmm\-yyyy"/>
    <numFmt numFmtId="191" formatCode="m/d"/>
    <numFmt numFmtId="192" formatCode="_-* #,##0_-;\-* #,##0_-;_-* &quot;-&quot;_-;_-@_-"/>
    <numFmt numFmtId="193" formatCode="_-* #,##0.00_-;\-* #,##0.00_-;_-* &quot;-&quot;??_-;_-@_-"/>
    <numFmt numFmtId="194" formatCode="_([$€-2]* #,##0.00_);_([$€-2]* \(#,##0.00\);_([$€-2]* &quot;-&quot;??_)"/>
    <numFmt numFmtId="195" formatCode="###0_);\(###0\)"/>
    <numFmt numFmtId="196" formatCode="#,##0.0\x_);\(#,##0.0\x\);#,##0.0\x_);@_)"/>
    <numFmt numFmtId="197" formatCode="#,##0.0_);[Red]\(#,##0.0\);&quot;N/A &quot;"/>
    <numFmt numFmtId="198" formatCode="0.00_)"/>
    <numFmt numFmtId="199" formatCode="#,##0.0_)\ \ ;[Red]\(#,##0.0\)\ \ "/>
    <numFmt numFmtId="200" formatCode="0.0%&quot;NetPPE/sales&quot;"/>
    <numFmt numFmtId="201" formatCode="0.0%&quot;NWI/Sls&quot;"/>
    <numFmt numFmtId="202" formatCode="0%;[Red]\(0%\)"/>
    <numFmt numFmtId="203" formatCode="0.0%;[Red]\(0.0%\)"/>
    <numFmt numFmtId="204" formatCode="0.00%;[Red]\(0.00%\)"/>
    <numFmt numFmtId="205" formatCode="#,##0.0\%_);\(#,##0.0\%\);#,##0.0\%_);@_)"/>
    <numFmt numFmtId="206" formatCode="0.0%&quot;Sales&quot;"/>
    <numFmt numFmtId="207" formatCode="&quot;TFCF: &quot;#,##0_);[Red]&quot;No! &quot;\(#,##0\)"/>
    <numFmt numFmtId="208" formatCode="_(&quot;$&quot;* #,##0.00_);_(&quot;$&quot;* \(#,##0.00\);_(&quot;$&quot;* &quot;-&quot;????_);_(@_)"/>
    <numFmt numFmtId="209" formatCode="General_)"/>
    <numFmt numFmtId="210" formatCode="00"/>
    <numFmt numFmtId="211" formatCode="_(* #,##0_);_(* \(#,##0\);_(* &quot;-&quot;??_);_(@_)"/>
    <numFmt numFmtId="212" formatCode="0.000"/>
    <numFmt numFmtId="213" formatCode="#,##0.000_);\(#,##0.000\)"/>
    <numFmt numFmtId="214" formatCode="&quot;$&quot;#,##0"/>
    <numFmt numFmtId="215" formatCode="0.0%"/>
    <numFmt numFmtId="216" formatCode="0_);\(0\)"/>
    <numFmt numFmtId="217" formatCode="_(* #,##0.000_);_(* \(#,##0.000\);_(* &quot;-&quot;_);_(@_)"/>
    <numFmt numFmtId="218" formatCode="_(&quot;$&quot;* #,##0.0000_);_(&quot;$&quot;* \(#,##0.0000\);_(&quot;$&quot;* &quot;-&quot;??_);_(@_)"/>
    <numFmt numFmtId="219" formatCode="0.000_);\(0.000\)"/>
    <numFmt numFmtId="220" formatCode="0.00000_);\(0.00000\)"/>
    <numFmt numFmtId="221" formatCode="_(* #,##0.000_);_(* \(#,##0.000\);_(* &quot;-&quot;??_);_(@_)"/>
    <numFmt numFmtId="222" formatCode="0.0000%"/>
    <numFmt numFmtId="223" formatCode="_(* #,##0.00_);_(* \(#,##0.00\);_(* &quot;-&quot;_);_(@_)"/>
    <numFmt numFmtId="224" formatCode="0_);[Red]\(0\)"/>
    <numFmt numFmtId="225" formatCode="_(* #,##0.000000_);_(* \(#,##0.000000\);_(* &quot;-&quot;??_);_(@_)"/>
    <numFmt numFmtId="226" formatCode="#,##0.0000000_);\(#,##0.0000000\)"/>
  </numFmts>
  <fonts count="18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2"/>
      <name val="Arial MT"/>
    </font>
    <font>
      <sz val="10"/>
      <name val="Helv"/>
    </font>
    <font>
      <sz val="10"/>
      <name val="Arial Unicode MS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Zurich BT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9"/>
      <name val="Helv"/>
    </font>
    <font>
      <sz val="8"/>
      <name val="Times New Roman"/>
      <family val="1"/>
    </font>
    <font>
      <b/>
      <sz val="14"/>
      <name val="Arial"/>
      <family val="2"/>
    </font>
    <font>
      <b/>
      <i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2"/>
      <name val="Helv"/>
    </font>
    <font>
      <b/>
      <sz val="12"/>
      <color indexed="9"/>
      <name val="Arial"/>
      <family val="2"/>
    </font>
    <font>
      <sz val="8"/>
      <color indexed="12"/>
      <name val="Arial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i/>
      <sz val="10"/>
      <name val="Arial"/>
      <family val="2"/>
    </font>
    <font>
      <b/>
      <u/>
      <sz val="11"/>
      <color indexed="37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8"/>
      <name val="Palatino"/>
      <family val="1"/>
    </font>
    <font>
      <sz val="7"/>
      <name val="Small Fonts"/>
      <family val="2"/>
    </font>
    <font>
      <b/>
      <i/>
      <sz val="16"/>
      <name val="Helv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sz val="8"/>
      <name val="Helvetica-Narrow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2"/>
      <color indexed="17"/>
      <name val="SWISS"/>
      <family val="2"/>
    </font>
    <font>
      <sz val="7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MS Sans Serif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10"/>
      <name val="Arial"/>
      <family val="2"/>
    </font>
    <font>
      <sz val="10"/>
      <color indexed="1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64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5"/>
      <name val="Arial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b/>
      <u/>
      <sz val="10"/>
      <color indexed="10"/>
      <name val="Arial"/>
      <family val="2"/>
    </font>
    <font>
      <u/>
      <sz val="8"/>
      <color indexed="8"/>
      <name val="Calibri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u val="singleAccounting"/>
      <sz val="10"/>
      <name val="Arial"/>
      <family val="2"/>
    </font>
    <font>
      <sz val="5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MT"/>
    </font>
    <font>
      <sz val="10"/>
      <name val="Arial MT"/>
    </font>
    <font>
      <sz val="9"/>
      <name val="Arial MT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indexed="8"/>
      <name val="Calibri"/>
      <family val="2"/>
    </font>
    <font>
      <b/>
      <sz val="12"/>
      <name val="Arial MT"/>
    </font>
    <font>
      <u/>
      <sz val="8"/>
      <name val="Arial"/>
      <family val="2"/>
    </font>
    <font>
      <sz val="8.5"/>
      <name val="Arial"/>
      <family val="2"/>
    </font>
    <font>
      <sz val="9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9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hair">
        <color auto="1"/>
      </right>
      <top style="thin">
        <color indexed="8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548">
    <xf numFmtId="0" fontId="0" fillId="0" borderId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6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6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6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176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86" fillId="0" borderId="0"/>
    <xf numFmtId="179" fontId="5" fillId="0" borderId="0" applyFont="0" applyFill="0" applyBorder="0" applyAlignment="0" applyProtection="0"/>
    <xf numFmtId="0" fontId="87" fillId="0" borderId="0"/>
    <xf numFmtId="0" fontId="88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8" fillId="0" borderId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88" fillId="0" borderId="0"/>
    <xf numFmtId="0" fontId="88" fillId="0" borderId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6" fillId="0" borderId="0"/>
    <xf numFmtId="0" fontId="86" fillId="0" borderId="0"/>
    <xf numFmtId="0" fontId="87" fillId="0" borderId="0"/>
    <xf numFmtId="0" fontId="86" fillId="0" borderId="0"/>
    <xf numFmtId="0" fontId="87" fillId="0" borderId="0"/>
    <xf numFmtId="0" fontId="87" fillId="0" borderId="0"/>
    <xf numFmtId="0" fontId="87" fillId="0" borderId="0"/>
    <xf numFmtId="0" fontId="85" fillId="0" borderId="0"/>
    <xf numFmtId="0" fontId="88" fillId="0" borderId="0"/>
    <xf numFmtId="0" fontId="85" fillId="0" borderId="0"/>
    <xf numFmtId="180" fontId="5" fillId="0" borderId="0" applyFont="0" applyFill="0" applyBorder="0" applyAlignment="0" applyProtection="0"/>
    <xf numFmtId="0" fontId="85" fillId="0" borderId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85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5" fillId="0" borderId="0"/>
    <xf numFmtId="0" fontId="85" fillId="0" borderId="0"/>
    <xf numFmtId="179" fontId="5" fillId="0" borderId="0" applyFont="0" applyFill="0" applyBorder="0" applyAlignment="0" applyProtection="0"/>
    <xf numFmtId="0" fontId="87" fillId="0" borderId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6" fillId="0" borderId="0"/>
    <xf numFmtId="179" fontId="5" fillId="0" borderId="0" applyFont="0" applyFill="0" applyBorder="0" applyAlignment="0" applyProtection="0"/>
    <xf numFmtId="0" fontId="87" fillId="0" borderId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87" fillId="0" borderId="0"/>
    <xf numFmtId="180" fontId="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179" fontId="5" fillId="0" borderId="0" applyFont="0" applyFill="0" applyBorder="0" applyAlignment="0" applyProtection="0"/>
    <xf numFmtId="0" fontId="87" fillId="0" borderId="0"/>
    <xf numFmtId="179" fontId="5" fillId="0" borderId="0" applyFont="0" applyFill="0" applyBorder="0" applyAlignment="0" applyProtection="0"/>
    <xf numFmtId="0" fontId="87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7" fillId="0" borderId="0"/>
    <xf numFmtId="0" fontId="87" fillId="0" borderId="0"/>
    <xf numFmtId="0" fontId="87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86" fillId="0" borderId="0"/>
    <xf numFmtId="0" fontId="8" fillId="0" borderId="0"/>
    <xf numFmtId="0" fontId="86" fillId="0" borderId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173" fontId="5" fillId="0" borderId="0" applyFont="0" applyFill="0" applyBorder="0" applyAlignment="0" applyProtection="0"/>
    <xf numFmtId="0" fontId="5" fillId="0" borderId="0"/>
    <xf numFmtId="0" fontId="5" fillId="0" borderId="0"/>
    <xf numFmtId="173" fontId="5" fillId="0" borderId="0" applyFont="0" applyFill="0" applyBorder="0" applyAlignment="0" applyProtection="0"/>
    <xf numFmtId="0" fontId="85" fillId="0" borderId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85" fillId="0" borderId="0"/>
    <xf numFmtId="0" fontId="85" fillId="0" borderId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86" fillId="0" borderId="0"/>
    <xf numFmtId="180" fontId="5" fillId="0" borderId="0" applyFont="0" applyFill="0" applyBorder="0" applyAlignment="0" applyProtection="0"/>
    <xf numFmtId="8" fontId="84" fillId="0" borderId="0" applyFont="0" applyFill="0" applyBorder="0" applyAlignment="0" applyProtection="0"/>
    <xf numFmtId="0" fontId="85" fillId="0" borderId="0"/>
    <xf numFmtId="40" fontId="84" fillId="0" borderId="0" applyFont="0" applyFill="0" applyBorder="0" applyAlignment="0" applyProtection="0"/>
    <xf numFmtId="0" fontId="85" fillId="0" borderId="0"/>
    <xf numFmtId="40" fontId="84" fillId="0" borderId="0" applyFont="0" applyFill="0" applyBorder="0" applyAlignment="0" applyProtection="0"/>
    <xf numFmtId="8" fontId="84" fillId="0" borderId="0" applyFont="0" applyFill="0" applyBorder="0" applyAlignment="0" applyProtection="0"/>
    <xf numFmtId="8" fontId="84" fillId="0" borderId="0" applyFont="0" applyFill="0" applyBorder="0" applyAlignment="0" applyProtection="0"/>
    <xf numFmtId="8" fontId="84" fillId="0" borderId="0" applyFont="0" applyFill="0" applyBorder="0" applyAlignment="0" applyProtection="0"/>
    <xf numFmtId="0" fontId="85" fillId="0" borderId="0"/>
    <xf numFmtId="40" fontId="84" fillId="0" borderId="0" applyFont="0" applyFill="0" applyBorder="0" applyAlignment="0" applyProtection="0"/>
    <xf numFmtId="0" fontId="85" fillId="0" borderId="0"/>
    <xf numFmtId="0" fontId="85" fillId="0" borderId="0"/>
    <xf numFmtId="8" fontId="84" fillId="0" borderId="0" applyFont="0" applyFill="0" applyBorder="0" applyAlignment="0" applyProtection="0"/>
    <xf numFmtId="0" fontId="86" fillId="0" borderId="0"/>
    <xf numFmtId="183" fontId="5" fillId="0" borderId="0" applyFont="0" applyFill="0" applyBorder="0" applyAlignment="0" applyProtection="0"/>
    <xf numFmtId="0" fontId="86" fillId="0" borderId="0"/>
    <xf numFmtId="183" fontId="5" fillId="0" borderId="0" applyFont="0" applyFill="0" applyBorder="0" applyAlignment="0" applyProtection="0"/>
    <xf numFmtId="0" fontId="86" fillId="0" borderId="0"/>
    <xf numFmtId="0" fontId="86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86" fillId="0" borderId="0"/>
    <xf numFmtId="183" fontId="5" fillId="0" borderId="0" applyFont="0" applyFill="0" applyBorder="0" applyAlignment="0" applyProtection="0"/>
    <xf numFmtId="0" fontId="88" fillId="0" borderId="0"/>
    <xf numFmtId="0" fontId="86" fillId="0" borderId="0"/>
    <xf numFmtId="0" fontId="84" fillId="0" borderId="0"/>
    <xf numFmtId="0" fontId="89" fillId="0" borderId="0"/>
    <xf numFmtId="0" fontId="90" fillId="0" borderId="0"/>
    <xf numFmtId="0" fontId="5" fillId="0" borderId="0"/>
    <xf numFmtId="0" fontId="87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7" fillId="0" borderId="0"/>
    <xf numFmtId="0" fontId="87" fillId="0" borderId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87" fillId="0" borderId="0"/>
    <xf numFmtId="177" fontId="5" fillId="0" borderId="0" applyFont="0" applyFill="0" applyBorder="0" applyAlignment="0" applyProtection="0"/>
    <xf numFmtId="0" fontId="87" fillId="0" borderId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87" fillId="0" borderId="0"/>
    <xf numFmtId="0" fontId="87" fillId="0" borderId="0"/>
    <xf numFmtId="175" fontId="5" fillId="0" borderId="0" applyFont="0" applyFill="0" applyBorder="0" applyAlignment="0" applyProtection="0"/>
    <xf numFmtId="0" fontId="87" fillId="0" borderId="0"/>
    <xf numFmtId="0" fontId="5" fillId="0" borderId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180" fontId="5" fillId="0" borderId="0" applyFont="0" applyFill="0" applyBorder="0" applyAlignment="0" applyProtection="0"/>
    <xf numFmtId="0" fontId="85" fillId="0" borderId="0"/>
    <xf numFmtId="179" fontId="5" fillId="0" borderId="0" applyFont="0" applyFill="0" applyBorder="0" applyAlignment="0" applyProtection="0"/>
    <xf numFmtId="0" fontId="85" fillId="0" borderId="0"/>
    <xf numFmtId="0" fontId="85" fillId="0" borderId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85" fillId="0" borderId="0"/>
    <xf numFmtId="0" fontId="86" fillId="0" borderId="0"/>
    <xf numFmtId="0" fontId="8" fillId="0" borderId="0"/>
    <xf numFmtId="182" fontId="5" fillId="0" borderId="0" applyFont="0" applyFill="0" applyBorder="0" applyAlignment="0" applyProtection="0"/>
    <xf numFmtId="0" fontId="8" fillId="0" borderId="0"/>
    <xf numFmtId="182" fontId="5" fillId="0" borderId="0" applyFont="0" applyFill="0" applyBorder="0" applyAlignment="0" applyProtection="0"/>
    <xf numFmtId="0" fontId="8" fillId="0" borderId="0"/>
    <xf numFmtId="0" fontId="8" fillId="0" borderId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8" fillId="0" borderId="0"/>
    <xf numFmtId="0" fontId="8" fillId="0" borderId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8" fillId="0" borderId="0"/>
    <xf numFmtId="177" fontId="5" fillId="0" borderId="0" applyFont="0" applyFill="0" applyBorder="0" applyAlignment="0" applyProtection="0"/>
    <xf numFmtId="0" fontId="5" fillId="0" borderId="0"/>
    <xf numFmtId="0" fontId="89" fillId="0" borderId="0"/>
    <xf numFmtId="0" fontId="87" fillId="0" borderId="0"/>
    <xf numFmtId="0" fontId="86" fillId="0" borderId="0"/>
    <xf numFmtId="184" fontId="5" fillId="0" borderId="0" applyFont="0" applyFill="0" applyBorder="0" applyAlignment="0" applyProtection="0"/>
    <xf numFmtId="0" fontId="86" fillId="0" borderId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185" fontId="5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" fillId="0" borderId="0">
      <alignment horizontal="left" wrapText="1"/>
    </xf>
    <xf numFmtId="185" fontId="5" fillId="0" borderId="0">
      <alignment horizontal="left" wrapText="1"/>
    </xf>
    <xf numFmtId="185" fontId="5" fillId="0" borderId="0">
      <alignment horizontal="left" wrapText="1"/>
    </xf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35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131" fillId="35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31" fillId="35" borderId="0" applyNumberFormat="0" applyBorder="0" applyAlignment="0" applyProtection="0"/>
    <xf numFmtId="0" fontId="1" fillId="2" borderId="0" applyNumberFormat="0" applyBorder="0" applyAlignment="0" applyProtection="0"/>
    <xf numFmtId="0" fontId="26" fillId="4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4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4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26" fillId="2" borderId="0" applyNumberFormat="0" applyBorder="0" applyAlignment="0" applyProtection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30" fillId="3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31" fillId="36" borderId="0" applyNumberFormat="0" applyBorder="0" applyAlignment="0" applyProtection="0"/>
    <xf numFmtId="0" fontId="1" fillId="5" borderId="0" applyNumberFormat="0" applyBorder="0" applyAlignment="0" applyProtection="0"/>
    <xf numFmtId="0" fontId="131" fillId="36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26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30" fillId="3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31" fillId="3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31" fillId="3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8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32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26" fillId="7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30" fillId="38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131" fillId="3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31" fillId="38" borderId="0" applyNumberFormat="0" applyBorder="0" applyAlignment="0" applyProtection="0"/>
    <xf numFmtId="0" fontId="1" fillId="9" borderId="0" applyNumberFormat="0" applyBorder="0" applyAlignment="0" applyProtection="0"/>
    <xf numFmtId="0" fontId="26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30" fillId="3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31" fillId="39" borderId="0" applyNumberFormat="0" applyBorder="0" applyAlignment="0" applyProtection="0"/>
    <xf numFmtId="0" fontId="1" fillId="10" borderId="0" applyNumberFormat="0" applyBorder="0" applyAlignment="0" applyProtection="0"/>
    <xf numFmtId="0" fontId="131" fillId="39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30" fillId="40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31" fillId="40" borderId="0" applyNumberFormat="0" applyBorder="0" applyAlignment="0" applyProtection="0"/>
    <xf numFmtId="0" fontId="1" fillId="3" borderId="0" applyNumberFormat="0" applyBorder="0" applyAlignment="0" applyProtection="0"/>
    <xf numFmtId="0" fontId="131" fillId="40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26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130" fillId="41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31" fillId="4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31" fillId="4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30" fillId="42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31" fillId="42" borderId="0" applyNumberFormat="0" applyBorder="0" applyAlignment="0" applyProtection="0"/>
    <xf numFmtId="0" fontId="1" fillId="6" borderId="0" applyNumberFormat="0" applyBorder="0" applyAlignment="0" applyProtection="0"/>
    <xf numFmtId="0" fontId="131" fillId="42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26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30" fillId="43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31" fillId="4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31" fillId="4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32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26" fillId="13" borderId="0" applyNumberFormat="0" applyBorder="0" applyAlignment="0" applyProtection="0"/>
    <xf numFmtId="0" fontId="4" fillId="13" borderId="0" applyNumberFormat="0" applyBorder="0" applyAlignment="0" applyProtection="0"/>
    <xf numFmtId="0" fontId="1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30" fillId="4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131" fillId="44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" fillId="12" borderId="0" applyNumberFormat="0" applyBorder="0" applyAlignment="0" applyProtection="0"/>
    <xf numFmtId="0" fontId="1" fillId="12" borderId="0" applyNumberFormat="0" applyBorder="0" applyAlignment="0" applyProtection="0"/>
    <xf numFmtId="0" fontId="131" fillId="44" borderId="0" applyNumberFormat="0" applyBorder="0" applyAlignment="0" applyProtection="0"/>
    <xf numFmtId="0" fontId="1" fillId="9" borderId="0" applyNumberFormat="0" applyBorder="0" applyAlignment="0" applyProtection="0"/>
    <xf numFmtId="0" fontId="26" fillId="12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2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12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26" fillId="9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130" fillId="45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31" fillId="45" borderId="0" applyNumberFormat="0" applyBorder="0" applyAlignment="0" applyProtection="0"/>
    <xf numFmtId="0" fontId="1" fillId="11" borderId="0" applyNumberFormat="0" applyBorder="0" applyAlignment="0" applyProtection="0"/>
    <xf numFmtId="0" fontId="131" fillId="45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30" fillId="46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3" borderId="0" applyNumberFormat="0" applyBorder="0" applyAlignment="0" applyProtection="0"/>
    <xf numFmtId="0" fontId="131" fillId="46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131" fillId="46" borderId="0" applyNumberFormat="0" applyBorder="0" applyAlignment="0" applyProtection="0"/>
    <xf numFmtId="0" fontId="1" fillId="15" borderId="0" applyNumberFormat="0" applyBorder="0" applyAlignment="0" applyProtection="0"/>
    <xf numFmtId="0" fontId="26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32" fillId="4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6" borderId="0" applyNumberFormat="0" applyBorder="0" applyAlignment="0" applyProtection="0"/>
    <xf numFmtId="0" fontId="34" fillId="16" borderId="0" applyNumberFormat="0" applyBorder="0" applyAlignment="0" applyProtection="0"/>
    <xf numFmtId="0" fontId="10" fillId="16" borderId="0" applyNumberFormat="0" applyBorder="0" applyAlignment="0" applyProtection="0"/>
    <xf numFmtId="0" fontId="33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2" fillId="4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3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33" fillId="6" borderId="0" applyNumberFormat="0" applyBorder="0" applyAlignment="0" applyProtection="0"/>
    <xf numFmtId="0" fontId="10" fillId="6" borderId="0" applyNumberFormat="0" applyBorder="0" applyAlignment="0" applyProtection="0"/>
    <xf numFmtId="0" fontId="33" fillId="6" borderId="0" applyNumberFormat="0" applyBorder="0" applyAlignment="0" applyProtection="0"/>
    <xf numFmtId="0" fontId="10" fillId="6" borderId="0" applyNumberFormat="0" applyBorder="0" applyAlignment="0" applyProtection="0"/>
    <xf numFmtId="0" fontId="34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32" fillId="4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33" fillId="14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33" fillId="14" borderId="0" applyNumberFormat="0" applyBorder="0" applyAlignment="0" applyProtection="0"/>
    <xf numFmtId="0" fontId="10" fillId="13" borderId="0" applyNumberFormat="0" applyBorder="0" applyAlignment="0" applyProtection="0"/>
    <xf numFmtId="0" fontId="33" fillId="14" borderId="0" applyNumberFormat="0" applyBorder="0" applyAlignment="0" applyProtection="0"/>
    <xf numFmtId="0" fontId="10" fillId="13" borderId="0" applyNumberFormat="0" applyBorder="0" applyAlignment="0" applyProtection="0"/>
    <xf numFmtId="0" fontId="34" fillId="13" borderId="0" applyNumberFormat="0" applyBorder="0" applyAlignment="0" applyProtection="0"/>
    <xf numFmtId="0" fontId="10" fillId="13" borderId="0" applyNumberFormat="0" applyBorder="0" applyAlignment="0" applyProtection="0"/>
    <xf numFmtId="0" fontId="33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32" fillId="5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33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3" fillId="12" borderId="0" applyNumberFormat="0" applyBorder="0" applyAlignment="0" applyProtection="0"/>
    <xf numFmtId="0" fontId="10" fillId="18" borderId="0" applyNumberFormat="0" applyBorder="0" applyAlignment="0" applyProtection="0"/>
    <xf numFmtId="0" fontId="33" fillId="12" borderId="0" applyNumberFormat="0" applyBorder="0" applyAlignment="0" applyProtection="0"/>
    <xf numFmtId="0" fontId="10" fillId="18" borderId="0" applyNumberFormat="0" applyBorder="0" applyAlignment="0" applyProtection="0"/>
    <xf numFmtId="0" fontId="34" fillId="18" borderId="0" applyNumberFormat="0" applyBorder="0" applyAlignment="0" applyProtection="0"/>
    <xf numFmtId="0" fontId="10" fillId="18" borderId="0" applyNumberFormat="0" applyBorder="0" applyAlignment="0" applyProtection="0"/>
    <xf numFmtId="0" fontId="33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32" fillId="51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10" fillId="17" borderId="0" applyNumberFormat="0" applyBorder="0" applyAlignment="0" applyProtection="0"/>
    <xf numFmtId="0" fontId="3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2" fillId="52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19" borderId="0" applyNumberFormat="0" applyBorder="0" applyAlignment="0" applyProtection="0"/>
    <xf numFmtId="0" fontId="33" fillId="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33" fillId="6" borderId="0" applyNumberFormat="0" applyBorder="0" applyAlignment="0" applyProtection="0"/>
    <xf numFmtId="0" fontId="10" fillId="19" borderId="0" applyNumberFormat="0" applyBorder="0" applyAlignment="0" applyProtection="0"/>
    <xf numFmtId="0" fontId="33" fillId="6" borderId="0" applyNumberFormat="0" applyBorder="0" applyAlignment="0" applyProtection="0"/>
    <xf numFmtId="0" fontId="10" fillId="19" borderId="0" applyNumberFormat="0" applyBorder="0" applyAlignment="0" applyProtection="0"/>
    <xf numFmtId="0" fontId="34" fillId="19" borderId="0" applyNumberFormat="0" applyBorder="0" applyAlignment="0" applyProtection="0"/>
    <xf numFmtId="0" fontId="10" fillId="19" borderId="0" applyNumberFormat="0" applyBorder="0" applyAlignment="0" applyProtection="0"/>
    <xf numFmtId="0" fontId="33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32" fillId="5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33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33" fillId="17" borderId="0" applyNumberFormat="0" applyBorder="0" applyAlignment="0" applyProtection="0"/>
    <xf numFmtId="0" fontId="10" fillId="20" borderId="0" applyNumberFormat="0" applyBorder="0" applyAlignment="0" applyProtection="0"/>
    <xf numFmtId="0" fontId="33" fillId="17" borderId="0" applyNumberFormat="0" applyBorder="0" applyAlignment="0" applyProtection="0"/>
    <xf numFmtId="0" fontId="10" fillId="20" borderId="0" applyNumberFormat="0" applyBorder="0" applyAlignment="0" applyProtection="0"/>
    <xf numFmtId="0" fontId="34" fillId="20" borderId="0" applyNumberFormat="0" applyBorder="0" applyAlignment="0" applyProtection="0"/>
    <xf numFmtId="0" fontId="10" fillId="20" borderId="0" applyNumberFormat="0" applyBorder="0" applyAlignment="0" applyProtection="0"/>
    <xf numFmtId="0" fontId="33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2" fillId="54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3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33" fillId="21" borderId="0" applyNumberFormat="0" applyBorder="0" applyAlignment="0" applyProtection="0"/>
    <xf numFmtId="0" fontId="10" fillId="21" borderId="0" applyNumberFormat="0" applyBorder="0" applyAlignment="0" applyProtection="0"/>
    <xf numFmtId="0" fontId="33" fillId="21" borderId="0" applyNumberFormat="0" applyBorder="0" applyAlignment="0" applyProtection="0"/>
    <xf numFmtId="0" fontId="10" fillId="21" borderId="0" applyNumberFormat="0" applyBorder="0" applyAlignment="0" applyProtection="0"/>
    <xf numFmtId="0" fontId="34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32" fillId="5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3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3" fillId="22" borderId="0" applyNumberFormat="0" applyBorder="0" applyAlignment="0" applyProtection="0"/>
    <xf numFmtId="0" fontId="10" fillId="22" borderId="0" applyNumberFormat="0" applyBorder="0" applyAlignment="0" applyProtection="0"/>
    <xf numFmtId="0" fontId="33" fillId="22" borderId="0" applyNumberFormat="0" applyBorder="0" applyAlignment="0" applyProtection="0"/>
    <xf numFmtId="0" fontId="10" fillId="22" borderId="0" applyNumberFormat="0" applyBorder="0" applyAlignment="0" applyProtection="0"/>
    <xf numFmtId="0" fontId="34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32" fillId="5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33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33" fillId="23" borderId="0" applyNumberFormat="0" applyBorder="0" applyAlignment="0" applyProtection="0"/>
    <xf numFmtId="0" fontId="10" fillId="18" borderId="0" applyNumberFormat="0" applyBorder="0" applyAlignment="0" applyProtection="0"/>
    <xf numFmtId="0" fontId="33" fillId="23" borderId="0" applyNumberFormat="0" applyBorder="0" applyAlignment="0" applyProtection="0"/>
    <xf numFmtId="0" fontId="10" fillId="18" borderId="0" applyNumberFormat="0" applyBorder="0" applyAlignment="0" applyProtection="0"/>
    <xf numFmtId="0" fontId="34" fillId="18" borderId="0" applyNumberFormat="0" applyBorder="0" applyAlignment="0" applyProtection="0"/>
    <xf numFmtId="0" fontId="10" fillId="18" borderId="0" applyNumberFormat="0" applyBorder="0" applyAlignment="0" applyProtection="0"/>
    <xf numFmtId="0" fontId="33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32" fillId="5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10" fillId="17" borderId="0" applyNumberFormat="0" applyBorder="0" applyAlignment="0" applyProtection="0"/>
    <xf numFmtId="0" fontId="33" fillId="17" borderId="0" applyNumberFormat="0" applyBorder="0" applyAlignment="0" applyProtection="0"/>
    <xf numFmtId="0" fontId="10" fillId="17" borderId="0" applyNumberFormat="0" applyBorder="0" applyAlignment="0" applyProtection="0"/>
    <xf numFmtId="0" fontId="34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32" fillId="5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3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33" fillId="24" borderId="0" applyNumberFormat="0" applyBorder="0" applyAlignment="0" applyProtection="0"/>
    <xf numFmtId="0" fontId="10" fillId="24" borderId="0" applyNumberFormat="0" applyBorder="0" applyAlignment="0" applyProtection="0"/>
    <xf numFmtId="0" fontId="33" fillId="24" borderId="0" applyNumberFormat="0" applyBorder="0" applyAlignment="0" applyProtection="0"/>
    <xf numFmtId="0" fontId="10" fillId="24" borderId="0" applyNumberFormat="0" applyBorder="0" applyAlignment="0" applyProtection="0"/>
    <xf numFmtId="0" fontId="34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33" fillId="59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5" borderId="0" applyNumberFormat="0" applyBorder="0" applyAlignment="0" applyProtection="0"/>
    <xf numFmtId="0" fontId="11" fillId="5" borderId="0" applyNumberFormat="0" applyBorder="0" applyAlignment="0" applyProtection="0"/>
    <xf numFmtId="0" fontId="35" fillId="2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35" fillId="25" borderId="0" applyNumberFormat="0" applyBorder="0" applyAlignment="0" applyProtection="0"/>
    <xf numFmtId="0" fontId="11" fillId="5" borderId="0" applyNumberFormat="0" applyBorder="0" applyAlignment="0" applyProtection="0"/>
    <xf numFmtId="0" fontId="35" fillId="25" borderId="0" applyNumberFormat="0" applyBorder="0" applyAlignment="0" applyProtection="0"/>
    <xf numFmtId="0" fontId="11" fillId="5" borderId="0" applyNumberFormat="0" applyBorder="0" applyAlignment="0" applyProtection="0"/>
    <xf numFmtId="0" fontId="36" fillId="5" borderId="0" applyNumberFormat="0" applyBorder="0" applyAlignment="0" applyProtection="0"/>
    <xf numFmtId="0" fontId="11" fillId="5" borderId="0" applyNumberFormat="0" applyBorder="0" applyAlignment="0" applyProtection="0"/>
    <xf numFmtId="0" fontId="35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37" fontId="6" fillId="0" borderId="0" applyFill="0" applyBorder="0" applyProtection="0"/>
    <xf numFmtId="0" fontId="91" fillId="0" borderId="0"/>
    <xf numFmtId="0" fontId="92" fillId="0" borderId="1" applyNumberFormat="0" applyFont="0" applyFill="0" applyAlignment="0" applyProtection="0"/>
    <xf numFmtId="0" fontId="92" fillId="0" borderId="2" applyNumberFormat="0" applyFont="0" applyFill="0" applyAlignment="0" applyProtection="0"/>
    <xf numFmtId="166" fontId="75" fillId="0" borderId="0" applyFill="0"/>
    <xf numFmtId="166" fontId="75" fillId="0" borderId="0">
      <alignment horizontal="center"/>
    </xf>
    <xf numFmtId="0" fontId="75" fillId="0" borderId="0" applyFill="0">
      <alignment horizontal="center"/>
    </xf>
    <xf numFmtId="166" fontId="93" fillId="0" borderId="3" applyFill="0"/>
    <xf numFmtId="0" fontId="5" fillId="0" borderId="0" applyFont="0" applyAlignment="0"/>
    <xf numFmtId="0" fontId="94" fillId="0" borderId="0" applyFill="0">
      <alignment vertical="top"/>
    </xf>
    <xf numFmtId="0" fontId="93" fillId="0" borderId="0" applyFill="0">
      <alignment horizontal="left" vertical="top"/>
    </xf>
    <xf numFmtId="166" fontId="72" fillId="0" borderId="4" applyFill="0"/>
    <xf numFmtId="0" fontId="5" fillId="0" borderId="0" applyNumberFormat="0" applyFont="0" applyAlignment="0"/>
    <xf numFmtId="0" fontId="94" fillId="0" borderId="0" applyFill="0">
      <alignment wrapText="1"/>
    </xf>
    <xf numFmtId="0" fontId="93" fillId="0" borderId="0" applyFill="0">
      <alignment horizontal="left" vertical="top" wrapText="1"/>
    </xf>
    <xf numFmtId="166" fontId="78" fillId="0" borderId="0" applyFill="0"/>
    <xf numFmtId="0" fontId="95" fillId="0" borderId="0" applyNumberFormat="0" applyFont="0" applyAlignment="0">
      <alignment horizontal="center"/>
    </xf>
    <xf numFmtId="0" fontId="96" fillId="0" borderId="0" applyFill="0">
      <alignment vertical="top" wrapText="1"/>
    </xf>
    <xf numFmtId="0" fontId="72" fillId="0" borderId="0" applyFill="0">
      <alignment horizontal="left" vertical="top" wrapText="1"/>
    </xf>
    <xf numFmtId="166" fontId="5" fillId="0" borderId="0" applyFill="0"/>
    <xf numFmtId="0" fontId="95" fillId="0" borderId="0" applyNumberFormat="0" applyFont="0" applyAlignment="0">
      <alignment horizontal="center"/>
    </xf>
    <xf numFmtId="0" fontId="97" fillId="0" borderId="0" applyFill="0">
      <alignment vertical="center" wrapText="1"/>
    </xf>
    <xf numFmtId="0" fontId="74" fillId="0" borderId="0">
      <alignment horizontal="left" vertical="center" wrapText="1"/>
    </xf>
    <xf numFmtId="166" fontId="6" fillId="0" borderId="0" applyFill="0"/>
    <xf numFmtId="0" fontId="95" fillId="0" borderId="0" applyNumberFormat="0" applyFont="0" applyAlignment="0">
      <alignment horizontal="center"/>
    </xf>
    <xf numFmtId="0" fontId="83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6" fontId="98" fillId="0" borderId="0" applyFill="0"/>
    <xf numFmtId="0" fontId="95" fillId="0" borderId="0" applyNumberFormat="0" applyFont="0" applyAlignment="0">
      <alignment horizontal="center"/>
    </xf>
    <xf numFmtId="0" fontId="99" fillId="0" borderId="0" applyFill="0">
      <alignment horizontal="center" vertical="center" wrapText="1"/>
    </xf>
    <xf numFmtId="0" fontId="100" fillId="0" borderId="0" applyFill="0">
      <alignment horizontal="center" vertical="center" wrapText="1"/>
    </xf>
    <xf numFmtId="166" fontId="101" fillId="0" borderId="0" applyFill="0"/>
    <xf numFmtId="0" fontId="95" fillId="0" borderId="0" applyNumberFormat="0" applyFont="0" applyAlignment="0">
      <alignment horizontal="center"/>
    </xf>
    <xf numFmtId="0" fontId="102" fillId="0" borderId="0">
      <alignment horizontal="center" wrapText="1"/>
    </xf>
    <xf numFmtId="0" fontId="98" fillId="0" borderId="0" applyFill="0">
      <alignment horizontal="center" wrapText="1"/>
    </xf>
    <xf numFmtId="0" fontId="134" fillId="60" borderId="27" applyNumberFormat="0" applyAlignment="0" applyProtection="0"/>
    <xf numFmtId="0" fontId="12" fillId="26" borderId="5" applyNumberFormat="0" applyAlignment="0" applyProtection="0"/>
    <xf numFmtId="0" fontId="12" fillId="26" borderId="5" applyNumberFormat="0" applyAlignment="0" applyProtection="0"/>
    <xf numFmtId="0" fontId="12" fillId="26" borderId="5" applyNumberFormat="0" applyAlignment="0" applyProtection="0"/>
    <xf numFmtId="0" fontId="12" fillId="4" borderId="5" applyNumberFormat="0" applyAlignment="0" applyProtection="0"/>
    <xf numFmtId="0" fontId="12" fillId="4" borderId="5" applyNumberFormat="0" applyAlignment="0" applyProtection="0"/>
    <xf numFmtId="0" fontId="12" fillId="4" borderId="5" applyNumberFormat="0" applyAlignment="0" applyProtection="0"/>
    <xf numFmtId="0" fontId="37" fillId="4" borderId="5" applyNumberFormat="0" applyAlignment="0" applyProtection="0"/>
    <xf numFmtId="0" fontId="12" fillId="4" borderId="5" applyNumberFormat="0" applyAlignment="0" applyProtection="0"/>
    <xf numFmtId="0" fontId="12" fillId="4" borderId="5" applyNumberFormat="0" applyAlignment="0" applyProtection="0"/>
    <xf numFmtId="0" fontId="37" fillId="4" borderId="5" applyNumberFormat="0" applyAlignment="0" applyProtection="0"/>
    <xf numFmtId="0" fontId="12" fillId="4" borderId="5" applyNumberFormat="0" applyAlignment="0" applyProtection="0"/>
    <xf numFmtId="0" fontId="37" fillId="4" borderId="5" applyNumberFormat="0" applyAlignment="0" applyProtection="0"/>
    <xf numFmtId="0" fontId="12" fillId="4" borderId="5" applyNumberFormat="0" applyAlignment="0" applyProtection="0"/>
    <xf numFmtId="0" fontId="38" fillId="4" borderId="5" applyNumberFormat="0" applyAlignment="0" applyProtection="0"/>
    <xf numFmtId="0" fontId="12" fillId="4" borderId="5" applyNumberFormat="0" applyAlignment="0" applyProtection="0"/>
    <xf numFmtId="0" fontId="12" fillId="4" borderId="5" applyNumberFormat="0" applyAlignment="0" applyProtection="0"/>
    <xf numFmtId="0" fontId="12" fillId="26" borderId="5" applyNumberFormat="0" applyAlignment="0" applyProtection="0"/>
    <xf numFmtId="0" fontId="12" fillId="26" borderId="5" applyNumberFormat="0" applyAlignment="0" applyProtection="0"/>
    <xf numFmtId="0" fontId="8" fillId="0" borderId="0">
      <alignment horizontal="centerContinuous"/>
    </xf>
    <xf numFmtId="0" fontId="135" fillId="61" borderId="28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0" fontId="13" fillId="12" borderId="6" applyNumberFormat="0" applyAlignment="0" applyProtection="0"/>
    <xf numFmtId="0" fontId="13" fillId="27" borderId="6" applyNumberFormat="0" applyAlignment="0" applyProtection="0"/>
    <xf numFmtId="0" fontId="39" fillId="12" borderId="6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0" fontId="39" fillId="12" borderId="6" applyNumberFormat="0" applyAlignment="0" applyProtection="0"/>
    <xf numFmtId="0" fontId="13" fillId="27" borderId="6" applyNumberFormat="0" applyAlignment="0" applyProtection="0"/>
    <xf numFmtId="0" fontId="39" fillId="12" borderId="6" applyNumberFormat="0" applyAlignment="0" applyProtection="0"/>
    <xf numFmtId="0" fontId="13" fillId="27" borderId="6" applyNumberFormat="0" applyAlignment="0" applyProtection="0"/>
    <xf numFmtId="0" fontId="40" fillId="27" borderId="6" applyNumberFormat="0" applyAlignment="0" applyProtection="0"/>
    <xf numFmtId="0" fontId="13" fillId="27" borderId="6" applyNumberFormat="0" applyAlignment="0" applyProtection="0"/>
    <xf numFmtId="0" fontId="39" fillId="27" borderId="6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0" fontId="13" fillId="27" borderId="6" applyNumberFormat="0" applyAlignment="0" applyProtection="0"/>
    <xf numFmtId="186" fontId="29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03" fillId="0" borderId="0"/>
    <xf numFmtId="0" fontId="30" fillId="0" borderId="0"/>
    <xf numFmtId="3" fontId="5" fillId="0" borderId="0" applyFont="0" applyFill="0" applyBorder="0" applyAlignment="0" applyProtection="0"/>
    <xf numFmtId="0" fontId="30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2" fontId="75" fillId="0" borderId="0" applyFont="0" applyFill="0" applyBorder="0" applyAlignment="0"/>
    <xf numFmtId="8" fontId="5" fillId="0" borderId="0" applyFont="0" applyFill="0" applyBorder="0" applyAlignment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04" fillId="0" borderId="0" applyNumberFormat="0" applyFill="0" applyBorder="0"/>
    <xf numFmtId="0" fontId="5" fillId="0" borderId="0" applyFont="0" applyFill="0" applyBorder="0" applyAlignment="0" applyProtection="0"/>
    <xf numFmtId="188" fontId="105" fillId="28" borderId="7" applyFont="0" applyFill="0" applyBorder="0" applyAlignment="0" applyProtection="0"/>
    <xf numFmtId="189" fontId="75" fillId="28" borderId="0" applyFont="0" applyFill="0" applyBorder="0" applyAlignment="0" applyProtection="0"/>
    <xf numFmtId="190" fontId="73" fillId="0" borderId="8"/>
    <xf numFmtId="191" fontId="5" fillId="0" borderId="0" applyFont="0" applyFill="0" applyBorder="0" applyAlignment="0" applyProtection="0"/>
    <xf numFmtId="188" fontId="73" fillId="0" borderId="0" applyFill="0" applyBorder="0">
      <alignment horizontal="right"/>
    </xf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106" fillId="0" borderId="0" applyNumberFormat="0"/>
    <xf numFmtId="0" fontId="107" fillId="0" borderId="0">
      <alignment horizontal="centerContinuous"/>
    </xf>
    <xf numFmtId="0" fontId="107" fillId="0" borderId="0" applyNumberFormat="0"/>
    <xf numFmtId="0" fontId="108" fillId="0" borderId="8" applyFont="0" applyFill="0" applyBorder="0" applyAlignment="0" applyProtection="0"/>
    <xf numFmtId="194" fontId="5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5" fillId="0" borderId="0" applyFont="0" applyFill="0" applyBorder="0" applyAlignment="0" applyProtection="0"/>
    <xf numFmtId="195" fontId="5" fillId="28" borderId="0" applyFont="0" applyFill="0" applyBorder="0" applyAlignment="0"/>
    <xf numFmtId="2" fontId="5" fillId="0" borderId="0" applyFont="0" applyFill="0" applyBorder="0" applyAlignment="0" applyProtection="0"/>
    <xf numFmtId="0" fontId="103" fillId="0" borderId="0"/>
    <xf numFmtId="0" fontId="30" fillId="0" borderId="0"/>
    <xf numFmtId="0" fontId="109" fillId="0" borderId="0">
      <alignment horizontal="right"/>
    </xf>
    <xf numFmtId="0" fontId="109" fillId="0" borderId="0"/>
    <xf numFmtId="37" fontId="75" fillId="0" borderId="0"/>
    <xf numFmtId="0" fontId="137" fillId="62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4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44" fillId="7" borderId="0" applyNumberFormat="0" applyBorder="0" applyAlignment="0" applyProtection="0"/>
    <xf numFmtId="0" fontId="15" fillId="7" borderId="0" applyNumberFormat="0" applyBorder="0" applyAlignment="0" applyProtection="0"/>
    <xf numFmtId="0" fontId="44" fillId="7" borderId="0" applyNumberFormat="0" applyBorder="0" applyAlignment="0" applyProtection="0"/>
    <xf numFmtId="0" fontId="15" fillId="7" borderId="0" applyNumberFormat="0" applyBorder="0" applyAlignment="0" applyProtection="0"/>
    <xf numFmtId="0" fontId="4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38" fontId="75" fillId="29" borderId="0" applyNumberFormat="0" applyBorder="0" applyAlignment="0" applyProtection="0"/>
    <xf numFmtId="0" fontId="110" fillId="0" borderId="0" applyNumberFormat="0" applyFill="0" applyBorder="0" applyAlignment="0" applyProtection="0"/>
    <xf numFmtId="0" fontId="72" fillId="0" borderId="9" applyNumberFormat="0" applyAlignment="0" applyProtection="0">
      <alignment horizontal="left" vertical="center"/>
    </xf>
    <xf numFmtId="0" fontId="72" fillId="0" borderId="10">
      <alignment horizontal="left" vertical="center"/>
    </xf>
    <xf numFmtId="0" fontId="138" fillId="0" borderId="29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46" fillId="0" borderId="12" applyNumberFormat="0" applyFill="0" applyAlignment="0" applyProtection="0"/>
    <xf numFmtId="0" fontId="16" fillId="0" borderId="11" applyNumberFormat="0" applyFill="0" applyAlignment="0" applyProtection="0"/>
    <xf numFmtId="0" fontId="47" fillId="0" borderId="12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47" fillId="0" borderId="12" applyNumberFormat="0" applyFill="0" applyAlignment="0" applyProtection="0"/>
    <xf numFmtId="0" fontId="16" fillId="0" borderId="11" applyNumberFormat="0" applyFill="0" applyAlignment="0" applyProtection="0"/>
    <xf numFmtId="0" fontId="47" fillId="0" borderId="12" applyNumberFormat="0" applyFill="0" applyAlignment="0" applyProtection="0"/>
    <xf numFmtId="0" fontId="16" fillId="0" borderId="11" applyNumberFormat="0" applyFill="0" applyAlignment="0" applyProtection="0"/>
    <xf numFmtId="0" fontId="48" fillId="0" borderId="11" applyNumberFormat="0" applyFill="0" applyAlignment="0" applyProtection="0"/>
    <xf numFmtId="0" fontId="16" fillId="0" borderId="11" applyNumberFormat="0" applyFill="0" applyAlignment="0" applyProtection="0"/>
    <xf numFmtId="0" fontId="49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139" fillId="0" borderId="30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50" fillId="0" borderId="14" applyNumberFormat="0" applyFill="0" applyAlignment="0" applyProtection="0"/>
    <xf numFmtId="0" fontId="17" fillId="0" borderId="13" applyNumberFormat="0" applyFill="0" applyAlignment="0" applyProtection="0"/>
    <xf numFmtId="0" fontId="51" fillId="0" borderId="14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51" fillId="0" borderId="14" applyNumberFormat="0" applyFill="0" applyAlignment="0" applyProtection="0"/>
    <xf numFmtId="0" fontId="17" fillId="0" borderId="13" applyNumberFormat="0" applyFill="0" applyAlignment="0" applyProtection="0"/>
    <xf numFmtId="0" fontId="51" fillId="0" borderId="14" applyNumberFormat="0" applyFill="0" applyAlignment="0" applyProtection="0"/>
    <xf numFmtId="0" fontId="17" fillId="0" borderId="13" applyNumberFormat="0" applyFill="0" applyAlignment="0" applyProtection="0"/>
    <xf numFmtId="0" fontId="52" fillId="0" borderId="13" applyNumberFormat="0" applyFill="0" applyAlignment="0" applyProtection="0"/>
    <xf numFmtId="0" fontId="17" fillId="0" borderId="13" applyNumberFormat="0" applyFill="0" applyAlignment="0" applyProtection="0"/>
    <xf numFmtId="0" fontId="53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140" fillId="0" borderId="31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54" fillId="0" borderId="16" applyNumberFormat="0" applyFill="0" applyAlignment="0" applyProtection="0"/>
    <xf numFmtId="0" fontId="18" fillId="0" borderId="15" applyNumberFormat="0" applyFill="0" applyAlignment="0" applyProtection="0"/>
    <xf numFmtId="0" fontId="55" fillId="0" borderId="16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55" fillId="0" borderId="16" applyNumberFormat="0" applyFill="0" applyAlignment="0" applyProtection="0"/>
    <xf numFmtId="0" fontId="18" fillId="0" borderId="15" applyNumberFormat="0" applyFill="0" applyAlignment="0" applyProtection="0"/>
    <xf numFmtId="0" fontId="55" fillId="0" borderId="16" applyNumberFormat="0" applyFill="0" applyAlignment="0" applyProtection="0"/>
    <xf numFmtId="0" fontId="18" fillId="0" borderId="15" applyNumberFormat="0" applyFill="0" applyAlignment="0" applyProtection="0"/>
    <xf numFmtId="0" fontId="56" fillId="0" borderId="15" applyNumberFormat="0" applyFill="0" applyAlignment="0" applyProtection="0"/>
    <xf numFmtId="0" fontId="18" fillId="0" borderId="15" applyNumberFormat="0" applyFill="0" applyAlignment="0" applyProtection="0"/>
    <xf numFmtId="0" fontId="57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14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11" fillId="0" borderId="1"/>
    <xf numFmtId="0" fontId="112" fillId="0" borderId="0"/>
    <xf numFmtId="0" fontId="79" fillId="0" borderId="17" applyNumberFormat="0" applyFill="0" applyAlignment="0" applyProtection="0"/>
    <xf numFmtId="0" fontId="141" fillId="63" borderId="27" applyNumberFormat="0" applyAlignment="0" applyProtection="0"/>
    <xf numFmtId="10" fontId="75" fillId="28" borderId="18" applyNumberFormat="0" applyBorder="0" applyAlignment="0" applyProtection="0"/>
    <xf numFmtId="0" fontId="19" fillId="14" borderId="5" applyNumberFormat="0" applyAlignment="0" applyProtection="0"/>
    <xf numFmtId="0" fontId="19" fillId="14" borderId="5" applyNumberFormat="0" applyAlignment="0" applyProtection="0"/>
    <xf numFmtId="0" fontId="19" fillId="14" borderId="5" applyNumberFormat="0" applyAlignment="0" applyProtection="0"/>
    <xf numFmtId="0" fontId="19" fillId="3" borderId="5" applyNumberFormat="0" applyAlignment="0" applyProtection="0"/>
    <xf numFmtId="0" fontId="19" fillId="3" borderId="5" applyNumberFormat="0" applyAlignment="0" applyProtection="0"/>
    <xf numFmtId="0" fontId="19" fillId="3" borderId="5" applyNumberFormat="0" applyAlignment="0" applyProtection="0"/>
    <xf numFmtId="0" fontId="19" fillId="3" borderId="5" applyNumberFormat="0" applyAlignment="0" applyProtection="0"/>
    <xf numFmtId="0" fontId="58" fillId="3" borderId="5" applyNumberFormat="0" applyAlignment="0" applyProtection="0"/>
    <xf numFmtId="0" fontId="19" fillId="3" borderId="5" applyNumberFormat="0" applyAlignment="0" applyProtection="0"/>
    <xf numFmtId="0" fontId="19" fillId="3" borderId="5" applyNumberFormat="0" applyAlignment="0" applyProtection="0"/>
    <xf numFmtId="0" fontId="58" fillId="3" borderId="5" applyNumberFormat="0" applyAlignment="0" applyProtection="0"/>
    <xf numFmtId="0" fontId="19" fillId="3" borderId="5" applyNumberFormat="0" applyAlignment="0" applyProtection="0"/>
    <xf numFmtId="0" fontId="58" fillId="3" borderId="5" applyNumberFormat="0" applyAlignment="0" applyProtection="0"/>
    <xf numFmtId="0" fontId="19" fillId="3" borderId="5" applyNumberFormat="0" applyAlignment="0" applyProtection="0"/>
    <xf numFmtId="0" fontId="59" fillId="3" borderId="5" applyNumberFormat="0" applyAlignment="0" applyProtection="0"/>
    <xf numFmtId="0" fontId="19" fillId="3" borderId="5" applyNumberFormat="0" applyAlignment="0" applyProtection="0"/>
    <xf numFmtId="0" fontId="19" fillId="3" borderId="5" applyNumberFormat="0" applyAlignment="0" applyProtection="0"/>
    <xf numFmtId="0" fontId="19" fillId="14" borderId="5" applyNumberFormat="0" applyAlignment="0" applyProtection="0"/>
    <xf numFmtId="0" fontId="19" fillId="14" borderId="5" applyNumberFormat="0" applyAlignment="0" applyProtection="0"/>
    <xf numFmtId="41" fontId="60" fillId="0" borderId="0">
      <alignment horizontal="left"/>
    </xf>
    <xf numFmtId="0" fontId="75" fillId="29" borderId="0"/>
    <xf numFmtId="0" fontId="142" fillId="0" borderId="32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61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61" fillId="0" borderId="19" applyNumberFormat="0" applyFill="0" applyAlignment="0" applyProtection="0"/>
    <xf numFmtId="0" fontId="20" fillId="0" borderId="19" applyNumberFormat="0" applyFill="0" applyAlignment="0" applyProtection="0"/>
    <xf numFmtId="0" fontId="61" fillId="0" borderId="19" applyNumberFormat="0" applyFill="0" applyAlignment="0" applyProtection="0"/>
    <xf numFmtId="0" fontId="20" fillId="0" borderId="19" applyNumberFormat="0" applyFill="0" applyAlignment="0" applyProtection="0"/>
    <xf numFmtId="0" fontId="62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169" fontId="75" fillId="0" borderId="0" applyFont="0" applyFill="0" applyBorder="0" applyAlignment="0" applyProtection="0"/>
    <xf numFmtId="196" fontId="113" fillId="0" borderId="0" applyFont="0" applyFill="0" applyBorder="0" applyProtection="0">
      <alignment horizontal="right"/>
    </xf>
    <xf numFmtId="0" fontId="6" fillId="0" borderId="0" applyFont="0" applyFill="0" applyBorder="0" applyAlignment="0" applyProtection="0"/>
    <xf numFmtId="197" fontId="75" fillId="29" borderId="0" applyFont="0" applyBorder="0" applyAlignment="0" applyProtection="0">
      <alignment horizontal="right"/>
      <protection hidden="1"/>
    </xf>
    <xf numFmtId="0" fontId="143" fillId="6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3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63" fillId="14" borderId="0" applyNumberFormat="0" applyBorder="0" applyAlignment="0" applyProtection="0"/>
    <xf numFmtId="0" fontId="21" fillId="14" borderId="0" applyNumberFormat="0" applyBorder="0" applyAlignment="0" applyProtection="0"/>
    <xf numFmtId="0" fontId="63" fillId="14" borderId="0" applyNumberFormat="0" applyBorder="0" applyAlignment="0" applyProtection="0"/>
    <xf numFmtId="0" fontId="21" fillId="14" borderId="0" applyNumberFormat="0" applyBorder="0" applyAlignment="0" applyProtection="0"/>
    <xf numFmtId="0" fontId="64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37" fontId="114" fillId="0" borderId="0"/>
    <xf numFmtId="198" fontId="115" fillId="0" borderId="0"/>
    <xf numFmtId="0" fontId="30" fillId="0" borderId="0"/>
    <xf numFmtId="0" fontId="30" fillId="0" borderId="0"/>
    <xf numFmtId="38" fontId="75" fillId="0" borderId="0" applyFont="0" applyFill="0" applyBorder="0" applyAlignment="0"/>
    <xf numFmtId="189" fontId="5" fillId="0" borderId="0" applyFont="0" applyFill="0" applyBorder="0" applyAlignment="0"/>
    <xf numFmtId="40" fontId="75" fillId="0" borderId="0" applyFont="0" applyFill="0" applyBorder="0" applyAlignment="0"/>
    <xf numFmtId="171" fontId="75" fillId="0" borderId="0" applyFont="0" applyFill="0" applyBorder="0" applyAlignment="0"/>
    <xf numFmtId="0" fontId="131" fillId="0" borderId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0" fontId="31" fillId="0" borderId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37" fontId="2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29" fillId="0" borderId="0"/>
    <xf numFmtId="0" fontId="8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3" fillId="0" borderId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/>
    <xf numFmtId="0" fontId="5" fillId="0" borderId="0" applyNumberFormat="0" applyFill="0" applyBorder="0" applyAlignment="0" applyProtection="0"/>
    <xf numFmtId="0" fontId="130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38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38" fontId="5" fillId="0" borderId="0"/>
    <xf numFmtId="5" fontId="29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30" fillId="0" borderId="0"/>
    <xf numFmtId="0" fontId="8" fillId="0" borderId="0"/>
    <xf numFmtId="0" fontId="5" fillId="0" borderId="0"/>
    <xf numFmtId="0" fontId="5" fillId="0" borderId="0"/>
    <xf numFmtId="0" fontId="3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31" fillId="0" borderId="0"/>
    <xf numFmtId="0" fontId="4" fillId="0" borderId="0"/>
    <xf numFmtId="0" fontId="1" fillId="0" borderId="0"/>
    <xf numFmtId="0" fontId="4" fillId="0" borderId="0"/>
    <xf numFmtId="0" fontId="1" fillId="0" borderId="0"/>
    <xf numFmtId="37" fontId="29" fillId="0" borderId="0"/>
    <xf numFmtId="0" fontId="76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77" fillId="0" borderId="0"/>
    <xf numFmtId="0" fontId="5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38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38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38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38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38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6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6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37" fontId="29" fillId="0" borderId="0"/>
    <xf numFmtId="0" fontId="31" fillId="0" borderId="0"/>
    <xf numFmtId="0" fontId="8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3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38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5" fillId="0" borderId="0"/>
    <xf numFmtId="0" fontId="130" fillId="0" borderId="0"/>
    <xf numFmtId="0" fontId="31" fillId="0" borderId="0"/>
    <xf numFmtId="0" fontId="131" fillId="0" borderId="0"/>
    <xf numFmtId="0" fontId="5" fillId="0" borderId="0"/>
    <xf numFmtId="0" fontId="130" fillId="0" borderId="0"/>
    <xf numFmtId="0" fontId="8" fillId="0" borderId="0"/>
    <xf numFmtId="0" fontId="31" fillId="0" borderId="0"/>
    <xf numFmtId="0" fontId="5" fillId="0" borderId="0" applyNumberFormat="0" applyFill="0" applyBorder="0" applyAlignment="0" applyProtection="0"/>
    <xf numFmtId="0" fontId="31" fillId="0" borderId="0"/>
    <xf numFmtId="0" fontId="131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2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0" fillId="0" borderId="0"/>
    <xf numFmtId="0" fontId="1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1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30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30" fillId="0" borderId="0"/>
    <xf numFmtId="0" fontId="130" fillId="0" borderId="0"/>
    <xf numFmtId="0" fontId="5" fillId="0" borderId="0" applyNumberFormat="0" applyFill="0" applyBorder="0" applyAlignment="0" applyProtection="0"/>
    <xf numFmtId="0" fontId="130" fillId="0" borderId="0"/>
    <xf numFmtId="0" fontId="130" fillId="0" borderId="0"/>
    <xf numFmtId="0" fontId="5" fillId="0" borderId="0" applyNumberFormat="0" applyFill="0" applyBorder="0" applyAlignment="0" applyProtection="0"/>
    <xf numFmtId="0" fontId="130" fillId="0" borderId="0"/>
    <xf numFmtId="0" fontId="130" fillId="0" borderId="0"/>
    <xf numFmtId="0" fontId="5" fillId="0" borderId="0" applyNumberFormat="0" applyFill="0" applyBorder="0" applyAlignment="0" applyProtection="0"/>
    <xf numFmtId="0" fontId="130" fillId="0" borderId="0"/>
    <xf numFmtId="0" fontId="130" fillId="0" borderId="0"/>
    <xf numFmtId="0" fontId="5" fillId="0" borderId="0" applyNumberFormat="0" applyFill="0" applyBorder="0" applyAlignment="0" applyProtection="0"/>
    <xf numFmtId="0" fontId="130" fillId="0" borderId="0"/>
    <xf numFmtId="0" fontId="130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131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/>
    <xf numFmtId="0" fontId="5" fillId="0" borderId="0" applyNumberFormat="0" applyFill="0" applyBorder="0" applyAlignment="0" applyProtection="0"/>
    <xf numFmtId="0" fontId="13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30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/>
    <xf numFmtId="0" fontId="131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131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8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1" fillId="0" borderId="0"/>
    <xf numFmtId="0" fontId="5" fillId="0" borderId="0"/>
    <xf numFmtId="0" fontId="131" fillId="0" borderId="0"/>
    <xf numFmtId="0" fontId="8" fillId="0" borderId="0"/>
    <xf numFmtId="0" fontId="5" fillId="0" borderId="0"/>
    <xf numFmtId="0" fontId="13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/>
    <xf numFmtId="189" fontId="73" fillId="0" borderId="0" applyNumberFormat="0" applyFill="0" applyBorder="0" applyAlignment="0" applyProtection="0"/>
    <xf numFmtId="199" fontId="75" fillId="0" borderId="0" applyFont="0" applyFill="0" applyBorder="0" applyAlignment="0" applyProtection="0"/>
    <xf numFmtId="0" fontId="5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65" borderId="33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1" fillId="65" borderId="33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26" fillId="65" borderId="33" applyNumberFormat="0" applyFont="0" applyAlignment="0" applyProtection="0"/>
    <xf numFmtId="0" fontId="26" fillId="65" borderId="33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26" fillId="65" borderId="33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26" fillId="65" borderId="33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4" fillId="8" borderId="20" applyNumberFormat="0" applyFont="0" applyAlignment="0" applyProtection="0"/>
    <xf numFmtId="0" fontId="1" fillId="8" borderId="20" applyNumberFormat="0" applyFont="0" applyAlignment="0" applyProtection="0"/>
    <xf numFmtId="0" fontId="5" fillId="8" borderId="20" applyNumberFormat="0" applyFont="0" applyAlignment="0" applyProtection="0"/>
    <xf numFmtId="0" fontId="5" fillId="8" borderId="20" applyNumberFormat="0" applyFont="0" applyAlignment="0" applyProtection="0"/>
    <xf numFmtId="43" fontId="58" fillId="0" borderId="0"/>
    <xf numFmtId="200" fontId="75" fillId="0" borderId="0" applyFont="0" applyFill="0" applyBorder="0" applyAlignment="0" applyProtection="0"/>
    <xf numFmtId="168" fontId="66" fillId="0" borderId="0"/>
    <xf numFmtId="201" fontId="75" fillId="0" borderId="0" applyFont="0" applyFill="0" applyBorder="0" applyAlignment="0" applyProtection="0"/>
    <xf numFmtId="0" fontId="145" fillId="60" borderId="34" applyNumberFormat="0" applyAlignment="0" applyProtection="0"/>
    <xf numFmtId="0" fontId="22" fillId="26" borderId="21" applyNumberFormat="0" applyAlignment="0" applyProtection="0"/>
    <xf numFmtId="0" fontId="22" fillId="26" borderId="21" applyNumberFormat="0" applyAlignment="0" applyProtection="0"/>
    <xf numFmtId="0" fontId="22" fillId="26" borderId="21" applyNumberFormat="0" applyAlignment="0" applyProtection="0"/>
    <xf numFmtId="0" fontId="22" fillId="4" borderId="21" applyNumberFormat="0" applyAlignment="0" applyProtection="0"/>
    <xf numFmtId="0" fontId="22" fillId="4" borderId="21" applyNumberFormat="0" applyAlignment="0" applyProtection="0"/>
    <xf numFmtId="0" fontId="22" fillId="4" borderId="21" applyNumberFormat="0" applyAlignment="0" applyProtection="0"/>
    <xf numFmtId="0" fontId="67" fillId="4" borderId="21" applyNumberFormat="0" applyAlignment="0" applyProtection="0"/>
    <xf numFmtId="0" fontId="22" fillId="4" borderId="21" applyNumberFormat="0" applyAlignment="0" applyProtection="0"/>
    <xf numFmtId="0" fontId="22" fillId="4" borderId="21" applyNumberFormat="0" applyAlignment="0" applyProtection="0"/>
    <xf numFmtId="0" fontId="67" fillId="4" borderId="21" applyNumberFormat="0" applyAlignment="0" applyProtection="0"/>
    <xf numFmtId="0" fontId="22" fillId="4" borderId="21" applyNumberFormat="0" applyAlignment="0" applyProtection="0"/>
    <xf numFmtId="0" fontId="67" fillId="4" borderId="21" applyNumberFormat="0" applyAlignment="0" applyProtection="0"/>
    <xf numFmtId="0" fontId="22" fillId="4" borderId="21" applyNumberFormat="0" applyAlignment="0" applyProtection="0"/>
    <xf numFmtId="0" fontId="68" fillId="4" borderId="21" applyNumberFormat="0" applyAlignment="0" applyProtection="0"/>
    <xf numFmtId="0" fontId="22" fillId="4" borderId="21" applyNumberFormat="0" applyAlignment="0" applyProtection="0"/>
    <xf numFmtId="0" fontId="22" fillId="4" borderId="21" applyNumberFormat="0" applyAlignment="0" applyProtection="0"/>
    <xf numFmtId="0" fontId="22" fillId="26" borderId="21" applyNumberFormat="0" applyAlignment="0" applyProtection="0"/>
    <xf numFmtId="0" fontId="22" fillId="26" borderId="21" applyNumberFormat="0" applyAlignment="0" applyProtection="0"/>
    <xf numFmtId="0" fontId="116" fillId="0" borderId="0" applyFill="0" applyBorder="0" applyProtection="0">
      <alignment horizontal="left"/>
    </xf>
    <xf numFmtId="0" fontId="117" fillId="0" borderId="0" applyFill="0" applyBorder="0" applyProtection="0">
      <alignment horizontal="left"/>
    </xf>
    <xf numFmtId="0" fontId="103" fillId="0" borderId="0"/>
    <xf numFmtId="0" fontId="30" fillId="0" borderId="0"/>
    <xf numFmtId="202" fontId="5" fillId="0" borderId="0" applyFont="0" applyFill="0" applyBorder="0" applyAlignment="0"/>
    <xf numFmtId="203" fontId="75" fillId="0" borderId="0" applyFont="0" applyFill="0" applyBorder="0" applyAlignment="0"/>
    <xf numFmtId="204" fontId="5" fillId="0" borderId="0" applyFont="0" applyFill="0" applyBorder="0" applyAlignment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8" fontId="3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05" fontId="92" fillId="0" borderId="0" applyFont="0" applyFill="0" applyBorder="0" applyProtection="0">
      <alignment horizontal="right"/>
    </xf>
    <xf numFmtId="206" fontId="75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3" fontId="5" fillId="0" borderId="0">
      <alignment horizontal="left" vertical="top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3" fontId="5" fillId="0" borderId="0">
      <alignment horizontal="right" vertical="top"/>
    </xf>
    <xf numFmtId="41" fontId="74" fillId="29" borderId="22" applyFill="0"/>
    <xf numFmtId="0" fontId="118" fillId="0" borderId="0">
      <alignment horizontal="left" indent="7"/>
    </xf>
    <xf numFmtId="41" fontId="74" fillId="0" borderId="22" applyFill="0">
      <alignment horizontal="left" indent="2"/>
    </xf>
    <xf numFmtId="166" fontId="82" fillId="0" borderId="8" applyFill="0">
      <alignment horizontal="right"/>
    </xf>
    <xf numFmtId="0" fontId="7" fillId="0" borderId="18" applyNumberFormat="0" applyFont="0" applyBorder="0">
      <alignment horizontal="right"/>
    </xf>
    <xf numFmtId="0" fontId="119" fillId="0" borderId="0" applyFill="0"/>
    <xf numFmtId="0" fontId="72" fillId="0" borderId="0" applyFill="0"/>
    <xf numFmtId="4" fontId="82" fillId="0" borderId="8" applyFill="0"/>
    <xf numFmtId="0" fontId="5" fillId="0" borderId="0" applyNumberFormat="0" applyFont="0" applyBorder="0" applyAlignment="0"/>
    <xf numFmtId="0" fontId="96" fillId="0" borderId="0" applyFill="0">
      <alignment horizontal="left" indent="1"/>
    </xf>
    <xf numFmtId="0" fontId="120" fillId="0" borderId="0" applyFill="0">
      <alignment horizontal="left" indent="1"/>
    </xf>
    <xf numFmtId="4" fontId="6" fillId="0" borderId="0" applyFill="0"/>
    <xf numFmtId="0" fontId="5" fillId="0" borderId="0" applyNumberFormat="0" applyFont="0" applyFill="0" applyBorder="0" applyAlignment="0"/>
    <xf numFmtId="0" fontId="96" fillId="0" borderId="0" applyFill="0">
      <alignment horizontal="left" indent="2"/>
    </xf>
    <xf numFmtId="0" fontId="72" fillId="0" borderId="0" applyFill="0">
      <alignment horizontal="left" indent="2"/>
    </xf>
    <xf numFmtId="4" fontId="6" fillId="0" borderId="0" applyFill="0"/>
    <xf numFmtId="0" fontId="5" fillId="0" borderId="0" applyNumberFormat="0" applyFont="0" applyBorder="0" applyAlignment="0"/>
    <xf numFmtId="0" fontId="121" fillId="0" borderId="0">
      <alignment horizontal="left" indent="3"/>
    </xf>
    <xf numFmtId="0" fontId="80" fillId="0" borderId="0" applyFill="0">
      <alignment horizontal="left" indent="3"/>
    </xf>
    <xf numFmtId="4" fontId="6" fillId="0" borderId="0" applyFill="0"/>
    <xf numFmtId="0" fontId="5" fillId="0" borderId="0" applyNumberFormat="0" applyFont="0" applyBorder="0" applyAlignment="0"/>
    <xf numFmtId="0" fontId="83" fillId="0" borderId="0">
      <alignment horizontal="left" indent="4"/>
    </xf>
    <xf numFmtId="0" fontId="5" fillId="0" borderId="0" applyFill="0">
      <alignment horizontal="left" indent="4"/>
    </xf>
    <xf numFmtId="4" fontId="98" fillId="0" borderId="0" applyFill="0"/>
    <xf numFmtId="0" fontId="5" fillId="0" borderId="0" applyNumberFormat="0" applyFont="0" applyBorder="0" applyAlignment="0"/>
    <xf numFmtId="0" fontId="99" fillId="0" borderId="0">
      <alignment horizontal="left" indent="5"/>
    </xf>
    <xf numFmtId="0" fontId="100" fillId="0" borderId="0" applyFill="0">
      <alignment horizontal="left" indent="5"/>
    </xf>
    <xf numFmtId="4" fontId="101" fillId="0" borderId="0" applyFill="0"/>
    <xf numFmtId="0" fontId="5" fillId="0" borderId="0" applyNumberFormat="0" applyFont="0" applyFill="0" applyBorder="0" applyAlignment="0"/>
    <xf numFmtId="0" fontId="102" fillId="0" borderId="0" applyFill="0">
      <alignment horizontal="left" indent="6"/>
    </xf>
    <xf numFmtId="0" fontId="98" fillId="0" borderId="0" applyFill="0">
      <alignment horizontal="left" indent="6"/>
    </xf>
    <xf numFmtId="189" fontId="122" fillId="0" borderId="0" applyNumberFormat="0" applyFill="0" applyBorder="0" applyAlignment="0" applyProtection="0">
      <alignment horizontal="left"/>
    </xf>
    <xf numFmtId="0" fontId="75" fillId="0" borderId="0" applyNumberFormat="0" applyBorder="0" applyAlignment="0" applyProtection="0"/>
    <xf numFmtId="0" fontId="123" fillId="31" borderId="0" applyNumberFormat="0" applyFont="0" applyBorder="0" applyAlignment="0" applyProtection="0"/>
    <xf numFmtId="170" fontId="75" fillId="0" borderId="0" applyFont="0" applyFill="0" applyBorder="0" applyAlignment="0" applyProtection="0"/>
    <xf numFmtId="37" fontId="124" fillId="0" borderId="23">
      <alignment horizontal="left"/>
    </xf>
    <xf numFmtId="0" fontId="5" fillId="32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5" fillId="0" borderId="0" applyFont="0" applyFill="0" applyBorder="0" applyProtection="0">
      <alignment horizontal="right"/>
    </xf>
    <xf numFmtId="2" fontId="5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125" fillId="0" borderId="0" applyNumberFormat="0" applyBorder="0" applyAlignment="0"/>
    <xf numFmtId="0" fontId="126" fillId="0" borderId="0" applyNumberFormat="0" applyBorder="0" applyAlignment="0"/>
    <xf numFmtId="0" fontId="127" fillId="0" borderId="0" applyNumberFormat="0" applyBorder="0" applyAlignment="0"/>
    <xf numFmtId="0" fontId="28" fillId="0" borderId="0" applyNumberFormat="0" applyBorder="0" applyAlignment="0"/>
    <xf numFmtId="165" fontId="128" fillId="0" borderId="0"/>
    <xf numFmtId="0" fontId="82" fillId="0" borderId="0" applyFill="0" applyBorder="0" applyProtection="0">
      <alignment horizontal="center" vertical="center"/>
    </xf>
    <xf numFmtId="0" fontId="82" fillId="0" borderId="0" applyFill="0" applyBorder="0" applyProtection="0"/>
    <xf numFmtId="0" fontId="7" fillId="0" borderId="0" applyFill="0" applyBorder="0" applyProtection="0">
      <alignment horizontal="left"/>
    </xf>
    <xf numFmtId="0" fontId="129" fillId="0" borderId="0" applyFill="0" applyBorder="0" applyProtection="0">
      <alignment horizontal="left" vertical="top"/>
    </xf>
    <xf numFmtId="207" fontId="81" fillId="0" borderId="0" applyFill="0" applyBorder="0" applyAlignment="0" applyProtection="0">
      <alignment horizontal="right"/>
    </xf>
    <xf numFmtId="0" fontId="14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47" fillId="0" borderId="35" applyNumberFormat="0" applyFill="0" applyAlignment="0" applyProtection="0"/>
    <xf numFmtId="0" fontId="24" fillId="0" borderId="25" applyNumberFormat="0" applyFill="0" applyAlignment="0" applyProtection="0"/>
    <xf numFmtId="0" fontId="2" fillId="0" borderId="25" applyNumberFormat="0" applyFill="0" applyAlignment="0" applyProtection="0"/>
    <xf numFmtId="0" fontId="24" fillId="0" borderId="25" applyNumberFormat="0" applyFill="0" applyAlignment="0" applyProtection="0"/>
    <xf numFmtId="0" fontId="2" fillId="0" borderId="25" applyNumberFormat="0" applyFill="0" applyAlignment="0" applyProtection="0"/>
    <xf numFmtId="0" fontId="24" fillId="0" borderId="25" applyNumberFormat="0" applyFill="0" applyAlignment="0" applyProtection="0"/>
    <xf numFmtId="0" fontId="2" fillId="0" borderId="25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" fillId="0" borderId="25" applyNumberFormat="0" applyFill="0" applyAlignment="0" applyProtection="0"/>
    <xf numFmtId="0" fontId="2" fillId="0" borderId="24" applyNumberFormat="0" applyFill="0" applyAlignment="0" applyProtection="0"/>
    <xf numFmtId="0" fontId="28" fillId="0" borderId="25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8" fillId="0" borderId="25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8" fillId="0" borderId="25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70" fillId="0" borderId="24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8" fillId="0" borderId="24" applyNumberFormat="0" applyFill="0" applyAlignment="0" applyProtection="0"/>
    <xf numFmtId="0" fontId="24" fillId="0" borderId="24" applyNumberFormat="0" applyFill="0" applyAlignment="0" applyProtection="0"/>
    <xf numFmtId="0" fontId="2" fillId="0" borderId="24" applyNumberFormat="0" applyFill="0" applyAlignment="0" applyProtection="0"/>
    <xf numFmtId="0" fontId="24" fillId="0" borderId="24" applyNumberFormat="0" applyFill="0" applyAlignment="0" applyProtection="0"/>
    <xf numFmtId="0" fontId="24" fillId="0" borderId="25" applyNumberFormat="0" applyFill="0" applyAlignment="0" applyProtection="0"/>
    <xf numFmtId="0" fontId="2" fillId="0" borderId="25" applyNumberFormat="0" applyFill="0" applyAlignment="0" applyProtection="0"/>
    <xf numFmtId="0" fontId="2" fillId="0" borderId="24" applyNumberFormat="0" applyFill="0" applyAlignment="0" applyProtection="0"/>
    <xf numFmtId="0" fontId="24" fillId="0" borderId="25" applyNumberFormat="0" applyFill="0" applyAlignment="0" applyProtection="0"/>
    <xf numFmtId="0" fontId="2" fillId="0" borderId="25" applyNumberFormat="0" applyFill="0" applyAlignment="0" applyProtection="0"/>
    <xf numFmtId="208" fontId="5" fillId="0" borderId="0"/>
    <xf numFmtId="38" fontId="75" fillId="33" borderId="0" applyNumberFormat="0" applyBorder="0" applyAlignment="0" applyProtection="0"/>
    <xf numFmtId="37" fontId="75" fillId="29" borderId="0" applyNumberFormat="0" applyBorder="0" applyAlignment="0" applyProtection="0"/>
    <xf numFmtId="37" fontId="75" fillId="0" borderId="0"/>
    <xf numFmtId="37" fontId="75" fillId="33" borderId="0" applyNumberFormat="0" applyBorder="0" applyAlignment="0" applyProtection="0"/>
    <xf numFmtId="3" fontId="105" fillId="0" borderId="17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09" fontId="92" fillId="0" borderId="0" applyFont="0" applyFill="0" applyBorder="0" applyProtection="0">
      <alignment horizontal="right"/>
    </xf>
    <xf numFmtId="0" fontId="104" fillId="34" borderId="26">
      <alignment horizontal="center" vertical="top"/>
    </xf>
    <xf numFmtId="175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5" fillId="0" borderId="0"/>
    <xf numFmtId="0" fontId="3" fillId="0" borderId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58" fillId="14" borderId="5" applyNumberFormat="0" applyAlignment="0" applyProtection="0"/>
    <xf numFmtId="0" fontId="26" fillId="5" borderId="0" applyNumberFormat="0" applyBorder="0" applyAlignment="0" applyProtection="0"/>
    <xf numFmtId="0" fontId="26" fillId="10" borderId="0" applyNumberFormat="0" applyBorder="0" applyAlignment="0" applyProtection="0"/>
    <xf numFmtId="0" fontId="26" fillId="8" borderId="0" applyNumberFormat="0" applyBorder="0" applyAlignment="0" applyProtection="0"/>
    <xf numFmtId="0" fontId="33" fillId="10" borderId="0" applyNumberFormat="0" applyBorder="0" applyAlignment="0" applyProtection="0"/>
    <xf numFmtId="0" fontId="33" fillId="24" borderId="0" applyNumberFormat="0" applyBorder="0" applyAlignment="0" applyProtection="0"/>
    <xf numFmtId="0" fontId="33" fillId="15" borderId="0" applyNumberFormat="0" applyBorder="0" applyAlignment="0" applyProtection="0"/>
    <xf numFmtId="0" fontId="33" fillId="5" borderId="0" applyNumberFormat="0" applyBorder="0" applyAlignment="0" applyProtection="0"/>
    <xf numFmtId="0" fontId="33" fillId="10" borderId="0" applyNumberFormat="0" applyBorder="0" applyAlignment="0" applyProtection="0"/>
    <xf numFmtId="0" fontId="33" fillId="66" borderId="0" applyNumberFormat="0" applyBorder="0" applyAlignment="0" applyProtection="0"/>
    <xf numFmtId="0" fontId="33" fillId="24" borderId="0" applyNumberFormat="0" applyBorder="0" applyAlignment="0" applyProtection="0"/>
    <xf numFmtId="0" fontId="33" fillId="15" borderId="0" applyNumberFormat="0" applyBorder="0" applyAlignment="0" applyProtection="0"/>
    <xf numFmtId="0" fontId="33" fillId="21" borderId="0" applyNumberFormat="0" applyBorder="0" applyAlignment="0" applyProtection="0"/>
    <xf numFmtId="0" fontId="35" fillId="9" borderId="0" applyNumberFormat="0" applyBorder="0" applyAlignment="0" applyProtection="0"/>
    <xf numFmtId="0" fontId="149" fillId="26" borderId="5" applyNumberFormat="0" applyAlignment="0" applyProtection="0"/>
    <xf numFmtId="43" fontId="3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44" fillId="10" borderId="0" applyNumberFormat="0" applyBorder="0" applyAlignment="0" applyProtection="0"/>
    <xf numFmtId="0" fontId="47" fillId="0" borderId="36" applyNumberFormat="0" applyFill="0" applyAlignment="0" applyProtection="0"/>
    <xf numFmtId="0" fontId="51" fillId="0" borderId="37" applyNumberFormat="0" applyFill="0" applyAlignment="0" applyProtection="0"/>
    <xf numFmtId="0" fontId="55" fillId="0" borderId="38" applyNumberFormat="0" applyFill="0" applyAlignment="0" applyProtection="0"/>
    <xf numFmtId="0" fontId="58" fillId="14" borderId="5" applyNumberFormat="0" applyAlignment="0" applyProtection="0"/>
    <xf numFmtId="0" fontId="27" fillId="0" borderId="39" applyNumberFormat="0" applyFill="0" applyAlignment="0" applyProtection="0"/>
    <xf numFmtId="43" fontId="3" fillId="0" borderId="0" applyFont="0" applyFill="0" applyBorder="0" applyAlignment="0" applyProtection="0"/>
    <xf numFmtId="0" fontId="150" fillId="14" borderId="0" applyNumberFormat="0" applyBorder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8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" fillId="8" borderId="20" applyNumberFormat="0" applyFont="0" applyAlignment="0" applyProtection="0"/>
    <xf numFmtId="0" fontId="67" fillId="26" borderId="21" applyNumberFormat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28" fillId="0" borderId="40" applyNumberFormat="0" applyFill="0" applyAlignment="0" applyProtection="0"/>
    <xf numFmtId="0" fontId="3" fillId="0" borderId="0"/>
    <xf numFmtId="0" fontId="3" fillId="0" borderId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0" fontId="9" fillId="0" borderId="1">
      <alignment horizontal="center"/>
    </xf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0" fontId="8" fillId="30" borderId="0" applyNumberFormat="0" applyFont="0" applyBorder="0" applyAlignment="0" applyProtection="0"/>
    <xf numFmtId="209" fontId="157" fillId="0" borderId="0" applyNumberFormat="0" applyFont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209" fontId="30" fillId="0" borderId="0" applyProtection="0"/>
    <xf numFmtId="0" fontId="8" fillId="0" borderId="0" applyNumberFormat="0" applyFont="0" applyFill="0" applyBorder="0" applyAlignment="0" applyProtection="0">
      <alignment horizontal="left"/>
    </xf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8" fillId="30" borderId="0" applyNumberFormat="0" applyFont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9" fontId="131" fillId="0" borderId="0" applyFont="0" applyFill="0" applyBorder="0" applyAlignment="0" applyProtection="0"/>
    <xf numFmtId="44" fontId="131" fillId="0" borderId="0" applyFont="0" applyFill="0" applyBorder="0" applyAlignment="0" applyProtection="0"/>
    <xf numFmtId="0" fontId="131" fillId="0" borderId="0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9" fillId="0" borderId="1">
      <alignment horizontal="center"/>
    </xf>
    <xf numFmtId="3" fontId="8" fillId="0" borderId="0" applyFont="0" applyFill="0" applyBorder="0" applyAlignment="0" applyProtection="0"/>
    <xf numFmtId="0" fontId="131" fillId="0" borderId="0"/>
    <xf numFmtId="9" fontId="131" fillId="0" borderId="0" applyFont="0" applyFill="0" applyBorder="0" applyAlignment="0" applyProtection="0"/>
    <xf numFmtId="38" fontId="3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130" fillId="0" borderId="0"/>
    <xf numFmtId="0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31" fillId="0" borderId="0"/>
    <xf numFmtId="0" fontId="130" fillId="0" borderId="0"/>
    <xf numFmtId="0" fontId="130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38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5" fillId="8" borderId="20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0" fontId="5" fillId="8" borderId="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/>
    <xf numFmtId="0" fontId="3" fillId="0" borderId="0"/>
    <xf numFmtId="0" fontId="18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8" fontId="179" fillId="0" borderId="0"/>
    <xf numFmtId="0" fontId="3" fillId="0" borderId="0"/>
    <xf numFmtId="0" fontId="3" fillId="0" borderId="0"/>
    <xf numFmtId="43" fontId="179" fillId="0" borderId="0" applyFont="0" applyFill="0" applyBorder="0" applyAlignment="0" applyProtection="0"/>
    <xf numFmtId="44" fontId="179" fillId="0" borderId="0" applyFont="0" applyFill="0" applyBorder="0" applyAlignment="0" applyProtection="0"/>
    <xf numFmtId="0" fontId="3" fillId="0" borderId="0"/>
    <xf numFmtId="0" fontId="130" fillId="35" borderId="0" applyNumberFormat="0" applyBorder="0" applyAlignment="0" applyProtection="0"/>
    <xf numFmtId="0" fontId="130" fillId="35" borderId="0" applyNumberFormat="0" applyBorder="0" applyAlignment="0" applyProtection="0"/>
    <xf numFmtId="0" fontId="130" fillId="36" borderId="0" applyNumberFormat="0" applyBorder="0" applyAlignment="0" applyProtection="0"/>
    <xf numFmtId="0" fontId="130" fillId="36" borderId="0" applyNumberFormat="0" applyBorder="0" applyAlignment="0" applyProtection="0"/>
    <xf numFmtId="0" fontId="130" fillId="37" borderId="0" applyNumberFormat="0" applyBorder="0" applyAlignment="0" applyProtection="0"/>
    <xf numFmtId="0" fontId="130" fillId="37" borderId="0" applyNumberFormat="0" applyBorder="0" applyAlignment="0" applyProtection="0"/>
    <xf numFmtId="0" fontId="130" fillId="38" borderId="0" applyNumberFormat="0" applyBorder="0" applyAlignment="0" applyProtection="0"/>
    <xf numFmtId="0" fontId="130" fillId="38" borderId="0" applyNumberFormat="0" applyBorder="0" applyAlignment="0" applyProtection="0"/>
    <xf numFmtId="0" fontId="130" fillId="39" borderId="0" applyNumberFormat="0" applyBorder="0" applyAlignment="0" applyProtection="0"/>
    <xf numFmtId="0" fontId="130" fillId="39" borderId="0" applyNumberFormat="0" applyBorder="0" applyAlignment="0" applyProtection="0"/>
    <xf numFmtId="0" fontId="130" fillId="40" borderId="0" applyNumberFormat="0" applyBorder="0" applyAlignment="0" applyProtection="0"/>
    <xf numFmtId="0" fontId="130" fillId="40" borderId="0" applyNumberFormat="0" applyBorder="0" applyAlignment="0" applyProtection="0"/>
    <xf numFmtId="0" fontId="130" fillId="41" borderId="0" applyNumberFormat="0" applyBorder="0" applyAlignment="0" applyProtection="0"/>
    <xf numFmtId="0" fontId="130" fillId="41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4" borderId="0" applyNumberFormat="0" applyBorder="0" applyAlignment="0" applyProtection="0"/>
    <xf numFmtId="0" fontId="130" fillId="44" borderId="0" applyNumberFormat="0" applyBorder="0" applyAlignment="0" applyProtection="0"/>
    <xf numFmtId="0" fontId="130" fillId="45" borderId="0" applyNumberFormat="0" applyBorder="0" applyAlignment="0" applyProtection="0"/>
    <xf numFmtId="0" fontId="130" fillId="45" borderId="0" applyNumberFormat="0" applyBorder="0" applyAlignment="0" applyProtection="0"/>
    <xf numFmtId="0" fontId="130" fillId="46" borderId="0" applyNumberFormat="0" applyBorder="0" applyAlignment="0" applyProtection="0"/>
    <xf numFmtId="0" fontId="130" fillId="46" borderId="0" applyNumberFormat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130" fillId="65" borderId="33" applyNumberFormat="0" applyFont="0" applyAlignment="0" applyProtection="0"/>
    <xf numFmtId="0" fontId="130" fillId="65" borderId="33" applyNumberFormat="0" applyFont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173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3" fillId="0" borderId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180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>
      <alignment horizontal="left" wrapText="1"/>
    </xf>
    <xf numFmtId="0" fontId="3" fillId="0" borderId="0">
      <alignment horizontal="left" wrapText="1"/>
    </xf>
    <xf numFmtId="185" fontId="3" fillId="0" borderId="0">
      <alignment horizontal="left" wrapText="1"/>
    </xf>
    <xf numFmtId="185" fontId="3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Font="0" applyAlignment="0"/>
    <xf numFmtId="0" fontId="3" fillId="0" borderId="0" applyNumberFormat="0" applyFont="0" applyAlignment="0"/>
    <xf numFmtId="166" fontId="3" fillId="0" borderId="0" applyFill="0"/>
    <xf numFmtId="0" fontId="3" fillId="0" borderId="0" applyFill="0">
      <alignment horizontal="center" vertical="center" wrapTex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8" fontId="3" fillId="0" borderId="0" applyFont="0" applyFill="0" applyBorder="0" applyAlignment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195" fontId="3" fillId="28" borderId="0" applyFont="0" applyFill="0" applyBorder="0" applyAlignment="0"/>
    <xf numFmtId="189" fontId="3" fillId="0" borderId="0" applyFont="0" applyFill="0" applyBorder="0" applyAlignment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3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5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20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5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0" fontId="3" fillId="8" borderId="5" applyNumberFormat="0" applyFont="0" applyAlignment="0" applyProtection="0"/>
    <xf numFmtId="0" fontId="3" fillId="8" borderId="20" applyNumberFormat="0" applyFont="0" applyAlignment="0" applyProtection="0"/>
    <xf numFmtId="0" fontId="3" fillId="8" borderId="20" applyNumberFormat="0" applyFont="0" applyAlignment="0" applyProtection="0"/>
    <xf numFmtId="202" fontId="3" fillId="0" borderId="0" applyFont="0" applyFill="0" applyBorder="0" applyAlignment="0"/>
    <xf numFmtId="204" fontId="3" fillId="0" borderId="0" applyFont="0" applyFill="0" applyBorder="0" applyAlignmen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Fill="0">
      <alignment horizontal="left" indent="4"/>
    </xf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2" fontId="3" fillId="0" borderId="0" applyFont="0" applyFill="0" applyBorder="0" applyProtection="0">
      <alignment horizontal="right"/>
    </xf>
    <xf numFmtId="2" fontId="3" fillId="0" borderId="0" applyFont="0" applyFill="0" applyBorder="0" applyProtection="0">
      <alignment horizontal="right"/>
    </xf>
    <xf numFmtId="208" fontId="3" fillId="0" borderId="0"/>
  </cellStyleXfs>
  <cellXfs count="1410">
    <xf numFmtId="0" fontId="0" fillId="0" borderId="0" xfId="0"/>
    <xf numFmtId="0" fontId="6" fillId="0" borderId="0" xfId="1979" applyFont="1"/>
    <xf numFmtId="49" fontId="5" fillId="0" borderId="0" xfId="1979" applyNumberFormat="1" applyAlignment="1"/>
    <xf numFmtId="49" fontId="5" fillId="0" borderId="0" xfId="1979" applyNumberFormat="1" applyAlignment="1">
      <alignment horizontal="center"/>
    </xf>
    <xf numFmtId="0" fontId="5" fillId="0" borderId="0" xfId="1979"/>
    <xf numFmtId="49" fontId="5" fillId="0" borderId="0" xfId="1979" applyNumberFormat="1" applyFont="1" applyAlignment="1">
      <alignment wrapText="1"/>
    </xf>
    <xf numFmtId="49" fontId="5" fillId="0" borderId="0" xfId="1979" applyNumberFormat="1" applyFont="1" applyAlignment="1">
      <alignment horizontal="right" wrapText="1"/>
    </xf>
    <xf numFmtId="49" fontId="5" fillId="0" borderId="0" xfId="1979" applyNumberFormat="1" applyFont="1" applyAlignment="1"/>
    <xf numFmtId="49" fontId="5" fillId="0" borderId="0" xfId="1979" applyNumberFormat="1" applyFont="1" applyAlignment="1">
      <alignment horizontal="right"/>
    </xf>
    <xf numFmtId="49" fontId="5" fillId="0" borderId="0" xfId="1979" applyNumberFormat="1" applyFont="1" applyAlignment="1">
      <alignment horizontal="center"/>
    </xf>
    <xf numFmtId="49" fontId="6" fillId="0" borderId="0" xfId="1979" applyNumberFormat="1" applyFont="1" applyAlignment="1">
      <alignment horizontal="center" wrapText="1"/>
    </xf>
    <xf numFmtId="49" fontId="5" fillId="0" borderId="0" xfId="1979" applyNumberFormat="1" applyAlignment="1">
      <alignment horizontal="center" wrapText="1"/>
    </xf>
    <xf numFmtId="49" fontId="5" fillId="0" borderId="0" xfId="1979" applyNumberFormat="1" applyFont="1" applyAlignment="1">
      <alignment horizontal="center" wrapText="1"/>
    </xf>
    <xf numFmtId="37" fontId="6" fillId="0" borderId="0" xfId="1979" applyNumberFormat="1" applyFont="1" applyBorder="1" applyAlignment="1">
      <alignment horizontal="center"/>
    </xf>
    <xf numFmtId="0" fontId="6" fillId="0" borderId="0" xfId="1979" applyFont="1" applyBorder="1"/>
    <xf numFmtId="0" fontId="5" fillId="0" borderId="0" xfId="1979" applyFont="1" applyBorder="1"/>
    <xf numFmtId="37" fontId="5" fillId="0" borderId="0" xfId="1979" applyNumberFormat="1" applyFont="1" applyBorder="1" applyAlignment="1">
      <alignment horizontal="center"/>
    </xf>
    <xf numFmtId="0" fontId="6" fillId="0" borderId="0" xfId="1979" applyFont="1" applyAlignment="1">
      <alignment horizontal="center" vertical="top"/>
    </xf>
    <xf numFmtId="0" fontId="5" fillId="0" borderId="0" xfId="1979" applyAlignment="1">
      <alignment horizontal="center" vertical="top"/>
    </xf>
    <xf numFmtId="0" fontId="5" fillId="0" borderId="0" xfId="1979" applyAlignment="1">
      <alignment horizontal="left"/>
    </xf>
    <xf numFmtId="164" fontId="5" fillId="0" borderId="0" xfId="1392" applyNumberFormat="1" applyFont="1" applyAlignment="1">
      <alignment vertical="top" wrapText="1"/>
    </xf>
    <xf numFmtId="212" fontId="5" fillId="0" borderId="0" xfId="1979" applyNumberFormat="1" applyFont="1" applyBorder="1" applyAlignment="1">
      <alignment horizontal="center"/>
    </xf>
    <xf numFmtId="212" fontId="5" fillId="0" borderId="0" xfId="1979" applyNumberFormat="1" applyBorder="1"/>
    <xf numFmtId="0" fontId="5" fillId="0" borderId="0" xfId="1979" applyBorder="1" applyAlignment="1">
      <alignment horizontal="left"/>
    </xf>
    <xf numFmtId="164" fontId="5" fillId="0" borderId="0" xfId="1392" applyNumberFormat="1" applyFont="1" applyFill="1" applyBorder="1" applyAlignment="1">
      <alignment vertical="top" wrapText="1"/>
    </xf>
    <xf numFmtId="49" fontId="5" fillId="0" borderId="0" xfId="1979" applyNumberFormat="1" applyAlignment="1">
      <alignment horizontal="left" vertical="top"/>
    </xf>
    <xf numFmtId="49" fontId="5" fillId="0" borderId="0" xfId="1979" applyNumberFormat="1" applyAlignment="1">
      <alignment wrapText="1"/>
    </xf>
    <xf numFmtId="49" fontId="5" fillId="0" borderId="0" xfId="1979" applyNumberFormat="1" applyFill="1" applyAlignment="1">
      <alignment wrapText="1"/>
    </xf>
    <xf numFmtId="49" fontId="5" fillId="0" borderId="0" xfId="1979" applyNumberFormat="1" applyFont="1" applyAlignment="1">
      <alignment horizontal="left" vertical="top"/>
    </xf>
    <xf numFmtId="41" fontId="5" fillId="0" borderId="0" xfId="1392" applyNumberFormat="1" applyFont="1" applyAlignment="1">
      <alignment vertical="top" wrapText="1"/>
    </xf>
    <xf numFmtId="41" fontId="5" fillId="0" borderId="0" xfId="1392" applyNumberFormat="1" applyFont="1" applyFill="1" applyBorder="1" applyAlignment="1">
      <alignment vertical="top" wrapText="1"/>
    </xf>
    <xf numFmtId="212" fontId="5" fillId="0" borderId="0" xfId="1979" applyNumberFormat="1" applyBorder="1" applyAlignment="1">
      <alignment horizontal="center"/>
    </xf>
    <xf numFmtId="49" fontId="5" fillId="0" borderId="0" xfId="1979" applyNumberFormat="1" applyFont="1" applyFill="1" applyAlignment="1">
      <alignment horizontal="left" vertical="top"/>
    </xf>
    <xf numFmtId="49" fontId="5" fillId="0" borderId="0" xfId="1979" applyNumberFormat="1" applyFont="1" applyAlignment="1">
      <alignment vertical="top"/>
    </xf>
    <xf numFmtId="49" fontId="5" fillId="0" borderId="0" xfId="1979" applyNumberFormat="1"/>
    <xf numFmtId="49" fontId="5" fillId="0" borderId="0" xfId="1979" applyNumberFormat="1" applyFont="1"/>
    <xf numFmtId="49" fontId="5" fillId="0" borderId="0" xfId="1979" applyNumberFormat="1" applyFont="1" applyFill="1"/>
    <xf numFmtId="164" fontId="5" fillId="0" borderId="0" xfId="1392" applyNumberFormat="1" applyFont="1" applyBorder="1" applyAlignment="1">
      <alignment vertical="top" wrapText="1"/>
    </xf>
    <xf numFmtId="0" fontId="5" fillId="0" borderId="0" xfId="1979" applyAlignment="1">
      <alignment horizontal="right" vertical="top"/>
    </xf>
    <xf numFmtId="0" fontId="6" fillId="0" borderId="0" xfId="1979" applyFont="1" applyAlignment="1">
      <alignment horizontal="center"/>
    </xf>
    <xf numFmtId="0" fontId="5" fillId="0" borderId="0" xfId="1979" applyAlignment="1">
      <alignment horizontal="center"/>
    </xf>
    <xf numFmtId="49" fontId="5" fillId="0" borderId="0" xfId="1979" applyNumberFormat="1" applyAlignment="1">
      <alignment horizontal="left"/>
    </xf>
    <xf numFmtId="0" fontId="5" fillId="0" borderId="0" xfId="1979" applyAlignment="1">
      <alignment horizontal="right"/>
    </xf>
    <xf numFmtId="39" fontId="5" fillId="0" borderId="0" xfId="1979" applyNumberFormat="1" applyAlignment="1">
      <alignment horizontal="right"/>
    </xf>
    <xf numFmtId="39" fontId="5" fillId="0" borderId="0" xfId="1979" applyNumberFormat="1" applyAlignment="1">
      <alignment horizontal="center"/>
    </xf>
    <xf numFmtId="5" fontId="5" fillId="0" borderId="0" xfId="1979" applyNumberFormat="1" applyAlignment="1">
      <alignment wrapText="1"/>
    </xf>
    <xf numFmtId="5" fontId="5" fillId="0" borderId="0" xfId="1979" applyNumberFormat="1" applyAlignment="1">
      <alignment horizontal="center" wrapText="1"/>
    </xf>
    <xf numFmtId="10" fontId="5" fillId="0" borderId="0" xfId="1979" applyNumberFormat="1" applyAlignment="1">
      <alignment wrapText="1"/>
    </xf>
    <xf numFmtId="10" fontId="5" fillId="0" borderId="0" xfId="1979" applyNumberFormat="1" applyAlignment="1">
      <alignment horizontal="center" wrapText="1"/>
    </xf>
    <xf numFmtId="213" fontId="5" fillId="0" borderId="0" xfId="1979" applyNumberFormat="1" applyAlignment="1">
      <alignment wrapText="1"/>
    </xf>
    <xf numFmtId="213" fontId="5" fillId="0" borderId="0" xfId="1979" applyNumberFormat="1" applyAlignment="1">
      <alignment horizontal="center" wrapText="1"/>
    </xf>
    <xf numFmtId="0" fontId="5" fillId="0" borderId="0" xfId="1819"/>
    <xf numFmtId="0" fontId="5" fillId="0" borderId="0" xfId="1819" applyFont="1" applyAlignment="1">
      <alignment horizontal="right"/>
    </xf>
    <xf numFmtId="0" fontId="6" fillId="0" borderId="0" xfId="1819" applyFont="1" applyAlignment="1">
      <alignment horizontal="right"/>
    </xf>
    <xf numFmtId="49" fontId="5" fillId="0" borderId="0" xfId="1819" applyNumberFormat="1" applyAlignment="1">
      <alignment horizontal="center" wrapText="1"/>
    </xf>
    <xf numFmtId="49" fontId="5" fillId="0" borderId="0" xfId="1819" applyNumberFormat="1" applyFont="1" applyAlignment="1">
      <alignment horizontal="center" wrapText="1"/>
    </xf>
    <xf numFmtId="49" fontId="151" fillId="0" borderId="0" xfId="1819" applyNumberFormat="1" applyFont="1" applyAlignment="1">
      <alignment horizontal="center" wrapText="1"/>
    </xf>
    <xf numFmtId="37" fontId="5" fillId="0" borderId="0" xfId="1819" applyNumberFormat="1" applyAlignment="1">
      <alignment horizontal="center"/>
    </xf>
    <xf numFmtId="0" fontId="5" fillId="0" borderId="0" xfId="1819" applyAlignment="1">
      <alignment horizontal="center"/>
    </xf>
    <xf numFmtId="49" fontId="152" fillId="0" borderId="0" xfId="1819" applyNumberFormat="1" applyFont="1" applyAlignment="1">
      <alignment horizontal="left"/>
    </xf>
    <xf numFmtId="49" fontId="5" fillId="0" borderId="0" xfId="1819" applyNumberFormat="1" applyAlignment="1">
      <alignment horizontal="center"/>
    </xf>
    <xf numFmtId="17" fontId="0" fillId="0" borderId="43" xfId="0" applyNumberFormat="1" applyBorder="1" applyAlignment="1">
      <alignment horizontal="center"/>
    </xf>
    <xf numFmtId="17" fontId="0" fillId="0" borderId="44" xfId="0" applyNumberFormat="1" applyBorder="1" applyAlignment="1">
      <alignment horizontal="center"/>
    </xf>
    <xf numFmtId="17" fontId="0" fillId="0" borderId="45" xfId="0" quotePrefix="1" applyNumberFormat="1" applyBorder="1" applyAlignment="1">
      <alignment horizontal="center"/>
    </xf>
    <xf numFmtId="17" fontId="0" fillId="0" borderId="46" xfId="0" quotePrefix="1" applyNumberFormat="1" applyBorder="1" applyAlignment="1">
      <alignment horizontal="center"/>
    </xf>
    <xf numFmtId="0" fontId="7" fillId="0" borderId="0" xfId="1819" applyFont="1" applyAlignment="1">
      <alignment horizontal="center"/>
    </xf>
    <xf numFmtId="49" fontId="5" fillId="0" borderId="0" xfId="1819" applyNumberFormat="1" applyFont="1"/>
    <xf numFmtId="164" fontId="5" fillId="0" borderId="47" xfId="3838" applyNumberFormat="1" applyFont="1" applyBorder="1"/>
    <xf numFmtId="164" fontId="5" fillId="0" borderId="48" xfId="3838" applyNumberFormat="1" applyFont="1" applyBorder="1"/>
    <xf numFmtId="164" fontId="5" fillId="0" borderId="49" xfId="3838" applyNumberFormat="1" applyFont="1" applyBorder="1"/>
    <xf numFmtId="214" fontId="26" fillId="0" borderId="0" xfId="1392" applyNumberFormat="1" applyFont="1"/>
    <xf numFmtId="166" fontId="5" fillId="0" borderId="0" xfId="1819" applyNumberFormat="1"/>
    <xf numFmtId="164" fontId="5" fillId="0" borderId="50" xfId="3838" applyNumberFormat="1" applyFont="1" applyBorder="1"/>
    <xf numFmtId="164" fontId="5" fillId="0" borderId="0" xfId="3838" applyNumberFormat="1" applyFont="1" applyBorder="1"/>
    <xf numFmtId="164" fontId="5" fillId="0" borderId="51" xfId="3838" applyNumberFormat="1" applyFont="1" applyBorder="1"/>
    <xf numFmtId="49" fontId="5" fillId="0" borderId="0" xfId="1819" applyNumberFormat="1" applyFont="1" applyBorder="1"/>
    <xf numFmtId="214" fontId="26" fillId="0" borderId="0" xfId="1392" applyNumberFormat="1" applyFont="1" applyBorder="1"/>
    <xf numFmtId="166" fontId="5" fillId="0" borderId="0" xfId="1819" applyNumberFormat="1" applyBorder="1"/>
    <xf numFmtId="0" fontId="5" fillId="0" borderId="0" xfId="1819" applyBorder="1"/>
    <xf numFmtId="49" fontId="5" fillId="0" borderId="0" xfId="1819" applyNumberFormat="1"/>
    <xf numFmtId="49" fontId="5" fillId="0" borderId="0" xfId="1819" applyNumberFormat="1" applyBorder="1"/>
    <xf numFmtId="0" fontId="7" fillId="0" borderId="0" xfId="1819" applyFont="1"/>
    <xf numFmtId="164" fontId="5" fillId="0" borderId="52" xfId="3838" applyNumberFormat="1" applyFont="1" applyBorder="1"/>
    <xf numFmtId="164" fontId="5" fillId="0" borderId="1" xfId="3838" applyNumberFormat="1" applyFont="1" applyBorder="1"/>
    <xf numFmtId="164" fontId="5" fillId="0" borderId="53" xfId="3838" applyNumberFormat="1" applyFont="1" applyBorder="1"/>
    <xf numFmtId="5" fontId="7" fillId="0" borderId="0" xfId="1833" applyNumberFormat="1" applyFont="1" applyBorder="1" applyAlignment="1">
      <alignment horizontal="right"/>
    </xf>
    <xf numFmtId="49" fontId="5" fillId="0" borderId="0" xfId="1819" applyNumberFormat="1" applyFont="1" applyAlignment="1">
      <alignment horizontal="left" wrapText="1"/>
    </xf>
    <xf numFmtId="164" fontId="5" fillId="0" borderId="0" xfId="1392" applyNumberFormat="1" applyFont="1" applyFill="1" applyAlignment="1">
      <alignment horizontal="right"/>
    </xf>
    <xf numFmtId="49" fontId="7" fillId="0" borderId="0" xfId="1819" applyNumberFormat="1" applyFont="1" applyAlignment="1">
      <alignment horizontal="left"/>
    </xf>
    <xf numFmtId="215" fontId="7" fillId="0" borderId="54" xfId="0" applyNumberFormat="1" applyFont="1" applyBorder="1"/>
    <xf numFmtId="215" fontId="7" fillId="0" borderId="55" xfId="0" applyNumberFormat="1" applyFont="1" applyBorder="1"/>
    <xf numFmtId="49" fontId="5" fillId="0" borderId="0" xfId="1819" applyNumberFormat="1" applyFont="1" applyAlignment="1">
      <alignment horizontal="left"/>
    </xf>
    <xf numFmtId="213" fontId="5" fillId="0" borderId="0" xfId="1833" applyNumberFormat="1" applyFill="1" applyBorder="1" applyAlignment="1">
      <alignment horizontal="right"/>
    </xf>
    <xf numFmtId="49" fontId="152" fillId="0" borderId="0" xfId="1819" applyNumberFormat="1" applyFont="1" applyAlignment="1">
      <alignment horizontal="left" wrapText="1"/>
    </xf>
    <xf numFmtId="49" fontId="5" fillId="0" borderId="0" xfId="1819" applyNumberFormat="1" applyAlignment="1">
      <alignment horizontal="left" wrapText="1"/>
    </xf>
    <xf numFmtId="0" fontId="5" fillId="0" borderId="0" xfId="1833" applyFill="1" applyBorder="1" applyAlignment="1">
      <alignment horizontal="right"/>
    </xf>
    <xf numFmtId="211" fontId="5" fillId="0" borderId="0" xfId="1819" applyNumberFormat="1"/>
    <xf numFmtId="0" fontId="7" fillId="0" borderId="0" xfId="1819" applyFont="1" applyAlignment="1">
      <alignment horizontal="right"/>
    </xf>
    <xf numFmtId="164" fontId="7" fillId="0" borderId="0" xfId="3838" applyNumberFormat="1" applyFont="1"/>
    <xf numFmtId="0" fontId="5" fillId="0" borderId="0" xfId="1819" applyFont="1"/>
    <xf numFmtId="0" fontId="5" fillId="0" borderId="0" xfId="1808"/>
    <xf numFmtId="0" fontId="5" fillId="0" borderId="0" xfId="1979" applyFont="1" applyAlignment="1"/>
    <xf numFmtId="0" fontId="5" fillId="0" borderId="8" xfId="1819" applyBorder="1" applyAlignment="1">
      <alignment horizontal="center" wrapText="1"/>
    </xf>
    <xf numFmtId="0" fontId="5" fillId="0" borderId="0" xfId="1979" applyFont="1" applyBorder="1" applyAlignment="1">
      <alignment horizontal="center" wrapText="1"/>
    </xf>
    <xf numFmtId="216" fontId="5" fillId="0" borderId="0" xfId="1979" applyNumberFormat="1" applyBorder="1" applyAlignment="1">
      <alignment horizontal="center"/>
    </xf>
    <xf numFmtId="216" fontId="5" fillId="0" borderId="0" xfId="1979" applyNumberFormat="1" applyFill="1" applyBorder="1" applyAlignment="1">
      <alignment horizontal="center"/>
    </xf>
    <xf numFmtId="0" fontId="5" fillId="0" borderId="0" xfId="1979" applyFont="1"/>
    <xf numFmtId="164" fontId="0" fillId="0" borderId="0" xfId="1456" applyNumberFormat="1" applyFont="1"/>
    <xf numFmtId="0" fontId="5" fillId="0" borderId="0" xfId="1979" applyFont="1" applyAlignment="1">
      <alignment wrapText="1"/>
    </xf>
    <xf numFmtId="0" fontId="5" fillId="0" borderId="0" xfId="1979" applyFont="1" applyFill="1" applyAlignment="1">
      <alignment horizontal="center"/>
    </xf>
    <xf numFmtId="0" fontId="5" fillId="0" borderId="0" xfId="1979" applyFill="1" applyAlignment="1">
      <alignment horizontal="center"/>
    </xf>
    <xf numFmtId="164" fontId="5" fillId="0" borderId="0" xfId="1456" applyNumberFormat="1" applyFont="1" applyFill="1"/>
    <xf numFmtId="164" fontId="0" fillId="0" borderId="0" xfId="1456" applyNumberFormat="1" applyFont="1" applyFill="1"/>
    <xf numFmtId="0" fontId="5" fillId="0" borderId="0" xfId="1979" applyFill="1"/>
    <xf numFmtId="164" fontId="5" fillId="0" borderId="56" xfId="1456" applyNumberFormat="1" applyFont="1" applyBorder="1"/>
    <xf numFmtId="0" fontId="5" fillId="0" borderId="0" xfId="1808" applyFont="1" applyAlignment="1">
      <alignment horizontal="right"/>
    </xf>
    <xf numFmtId="0" fontId="7" fillId="0" borderId="0" xfId="1979" applyFont="1"/>
    <xf numFmtId="164" fontId="5" fillId="0" borderId="56" xfId="1456" applyNumberFormat="1" applyFont="1" applyFill="1" applyBorder="1"/>
    <xf numFmtId="0" fontId="5" fillId="0" borderId="0" xfId="1979" applyFill="1" applyBorder="1"/>
    <xf numFmtId="164" fontId="130" fillId="0" borderId="0" xfId="4089" applyNumberFormat="1" applyFont="1" applyFill="1" applyBorder="1"/>
    <xf numFmtId="6" fontId="130" fillId="0" borderId="0" xfId="2195" applyNumberFormat="1" applyFill="1" applyBorder="1"/>
    <xf numFmtId="164" fontId="130" fillId="0" borderId="0" xfId="2195" applyNumberFormat="1" applyFill="1" applyBorder="1"/>
    <xf numFmtId="0" fontId="5" fillId="0" borderId="0" xfId="1819" applyFill="1" applyBorder="1"/>
    <xf numFmtId="164" fontId="147" fillId="0" borderId="0" xfId="2195" applyNumberFormat="1" applyFont="1" applyFill="1" applyBorder="1"/>
    <xf numFmtId="0" fontId="130" fillId="0" borderId="0" xfId="1915"/>
    <xf numFmtId="0" fontId="5" fillId="0" borderId="0" xfId="3839" applyAlignment="1">
      <alignment horizontal="center"/>
    </xf>
    <xf numFmtId="0" fontId="5" fillId="0" borderId="0" xfId="3839"/>
    <xf numFmtId="0" fontId="5" fillId="0" borderId="0" xfId="3839" applyFill="1" applyAlignment="1">
      <alignment horizontal="center"/>
    </xf>
    <xf numFmtId="0" fontId="5" fillId="0" borderId="0" xfId="3839" applyFont="1" applyFill="1" applyAlignment="1">
      <alignment horizontal="center"/>
    </xf>
    <xf numFmtId="216" fontId="0" fillId="0" borderId="0" xfId="1915" applyNumberFormat="1" applyFont="1" applyAlignment="1">
      <alignment horizontal="center"/>
    </xf>
    <xf numFmtId="216" fontId="130" fillId="0" borderId="0" xfId="1915" applyNumberFormat="1" applyAlignment="1">
      <alignment horizontal="center"/>
    </xf>
    <xf numFmtId="0" fontId="5" fillId="0" borderId="0" xfId="1819" applyFill="1"/>
    <xf numFmtId="0" fontId="130" fillId="0" borderId="0" xfId="1915" applyAlignment="1">
      <alignment horizontal="center" vertical="center"/>
    </xf>
    <xf numFmtId="0" fontId="5" fillId="0" borderId="0" xfId="3839" applyFill="1" applyAlignment="1"/>
    <xf numFmtId="44" fontId="5" fillId="0" borderId="0" xfId="1819" applyNumberFormat="1" applyFill="1" applyBorder="1"/>
    <xf numFmtId="0" fontId="130" fillId="0" borderId="0" xfId="1915" applyAlignment="1">
      <alignment horizontal="center"/>
    </xf>
    <xf numFmtId="0" fontId="0" fillId="0" borderId="0" xfId="1915" applyFont="1" applyAlignment="1">
      <alignment horizontal="center"/>
    </xf>
    <xf numFmtId="0" fontId="0" fillId="0" borderId="0" xfId="1915" applyFont="1"/>
    <xf numFmtId="0" fontId="5" fillId="0" borderId="0" xfId="1819" applyFill="1" applyAlignment="1">
      <alignment horizontal="center"/>
    </xf>
    <xf numFmtId="0" fontId="5" fillId="0" borderId="0" xfId="1819" applyFill="1" applyAlignment="1">
      <alignment horizontal="left" vertical="top"/>
    </xf>
    <xf numFmtId="40" fontId="5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 indent="6"/>
    </xf>
    <xf numFmtId="212" fontId="5" fillId="0" borderId="0" xfId="1819" applyNumberFormat="1" applyFill="1"/>
    <xf numFmtId="2" fontId="5" fillId="0" borderId="0" xfId="1819" applyNumberFormat="1" applyFill="1" applyBorder="1"/>
    <xf numFmtId="49" fontId="5" fillId="0" borderId="0" xfId="1869" applyNumberFormat="1" applyAlignment="1">
      <alignment horizontal="left"/>
    </xf>
    <xf numFmtId="0" fontId="5" fillId="0" borderId="42" xfId="1816" applyFill="1" applyBorder="1" applyAlignment="1">
      <alignment horizontal="center" vertical="center" wrapText="1"/>
    </xf>
    <xf numFmtId="211" fontId="5" fillId="0" borderId="41" xfId="1362" applyNumberFormat="1" applyFont="1" applyFill="1" applyBorder="1" applyAlignment="1">
      <alignment horizontal="center"/>
    </xf>
    <xf numFmtId="0" fontId="5" fillId="0" borderId="41" xfId="1816" applyFill="1" applyBorder="1"/>
    <xf numFmtId="164" fontId="5" fillId="0" borderId="41" xfId="1521" applyNumberFormat="1" applyFont="1" applyFill="1" applyBorder="1"/>
    <xf numFmtId="0" fontId="5" fillId="0" borderId="0" xfId="1816" applyFill="1"/>
    <xf numFmtId="0" fontId="5" fillId="0" borderId="0" xfId="1816" applyFill="1" applyAlignment="1"/>
    <xf numFmtId="0" fontId="26" fillId="0" borderId="0" xfId="0" applyFont="1" applyFill="1"/>
    <xf numFmtId="0" fontId="3" fillId="0" borderId="0" xfId="1886" applyFill="1"/>
    <xf numFmtId="0" fontId="5" fillId="0" borderId="8" xfId="1816" applyFill="1" applyBorder="1" applyAlignment="1">
      <alignment horizontal="center" vertical="center" wrapText="1"/>
    </xf>
    <xf numFmtId="0" fontId="5" fillId="0" borderId="0" xfId="1816" applyFill="1" applyAlignment="1">
      <alignment horizontal="center"/>
    </xf>
    <xf numFmtId="211" fontId="5" fillId="0" borderId="0" xfId="1362" applyNumberFormat="1" applyFont="1" applyFill="1" applyAlignment="1"/>
    <xf numFmtId="211" fontId="5" fillId="0" borderId="0" xfId="1362" applyNumberFormat="1" applyFont="1" applyFill="1" applyAlignment="1">
      <alignment horizontal="center"/>
    </xf>
    <xf numFmtId="164" fontId="5" fillId="0" borderId="0" xfId="1521" applyNumberFormat="1" applyFont="1" applyFill="1"/>
    <xf numFmtId="0" fontId="151" fillId="0" borderId="0" xfId="1816" applyFont="1" applyFill="1"/>
    <xf numFmtId="164" fontId="0" fillId="0" borderId="0" xfId="3707" applyNumberFormat="1" applyFont="1" applyFill="1"/>
    <xf numFmtId="43" fontId="5" fillId="0" borderId="0" xfId="3592" applyFont="1" applyFill="1" applyAlignment="1">
      <alignment horizontal="center"/>
    </xf>
    <xf numFmtId="0" fontId="7" fillId="0" borderId="0" xfId="1816" applyFont="1" applyFill="1"/>
    <xf numFmtId="0" fontId="73" fillId="0" borderId="0" xfId="1816" applyFont="1" applyFill="1"/>
    <xf numFmtId="0" fontId="154" fillId="0" borderId="0" xfId="0" applyFont="1" applyAlignment="1">
      <alignment horizontal="center"/>
    </xf>
    <xf numFmtId="0" fontId="154" fillId="0" borderId="0" xfId="1886" applyFont="1" applyFill="1" applyAlignment="1">
      <alignment wrapText="1"/>
    </xf>
    <xf numFmtId="0" fontId="155" fillId="0" borderId="0" xfId="1886" applyFont="1" applyFill="1"/>
    <xf numFmtId="0" fontId="154" fillId="0" borderId="0" xfId="0" applyFont="1"/>
    <xf numFmtId="210" fontId="154" fillId="0" borderId="0" xfId="0" applyNumberFormat="1" applyFont="1"/>
    <xf numFmtId="0" fontId="154" fillId="0" borderId="0" xfId="0" applyFont="1" applyAlignment="1">
      <alignment wrapText="1"/>
    </xf>
    <xf numFmtId="49" fontId="154" fillId="0" borderId="0" xfId="1874" applyNumberFormat="1" applyFont="1" applyFill="1" applyAlignment="1">
      <alignment wrapText="1"/>
    </xf>
    <xf numFmtId="164" fontId="154" fillId="0" borderId="0" xfId="1525" applyNumberFormat="1" applyFont="1"/>
    <xf numFmtId="0" fontId="154" fillId="0" borderId="0" xfId="0" applyFont="1" applyFill="1" applyAlignment="1">
      <alignment wrapText="1"/>
    </xf>
    <xf numFmtId="210" fontId="154" fillId="0" borderId="0" xfId="0" applyNumberFormat="1" applyFont="1" applyFill="1"/>
    <xf numFmtId="164" fontId="154" fillId="0" borderId="0" xfId="1525" applyNumberFormat="1" applyFont="1" applyFill="1"/>
    <xf numFmtId="210" fontId="154" fillId="0" borderId="0" xfId="0" applyNumberFormat="1" applyFont="1" applyBorder="1"/>
    <xf numFmtId="49" fontId="154" fillId="0" borderId="0" xfId="1874" applyNumberFormat="1" applyFont="1" applyFill="1" applyBorder="1" applyAlignment="1">
      <alignment wrapText="1"/>
    </xf>
    <xf numFmtId="0" fontId="154" fillId="0" borderId="0" xfId="0" applyFont="1" applyFill="1"/>
    <xf numFmtId="0" fontId="5" fillId="0" borderId="0" xfId="1979" applyFont="1" applyAlignment="1">
      <alignment horizontal="right"/>
    </xf>
    <xf numFmtId="49" fontId="6" fillId="0" borderId="0" xfId="1979" applyNumberFormat="1" applyFont="1" applyBorder="1" applyAlignment="1">
      <alignment horizontal="center"/>
    </xf>
    <xf numFmtId="49" fontId="6" fillId="0" borderId="0" xfId="1979" applyNumberFormat="1" applyFont="1" applyBorder="1"/>
    <xf numFmtId="0" fontId="6" fillId="0" borderId="0" xfId="1979" applyFont="1" applyBorder="1" applyAlignment="1">
      <alignment horizontal="center"/>
    </xf>
    <xf numFmtId="0" fontId="5" fillId="0" borderId="0" xfId="1979" applyBorder="1" applyAlignment="1">
      <alignment horizontal="center"/>
    </xf>
    <xf numFmtId="49" fontId="5" fillId="0" borderId="0" xfId="1979" applyNumberFormat="1" applyBorder="1" applyAlignment="1">
      <alignment wrapText="1"/>
    </xf>
    <xf numFmtId="0" fontId="5" fillId="0" borderId="0" xfId="1979" applyBorder="1"/>
    <xf numFmtId="49" fontId="5" fillId="0" borderId="0" xfId="1979" applyNumberFormat="1" applyFont="1" applyAlignment="1">
      <alignment horizontal="left" vertical="top" wrapText="1"/>
    </xf>
    <xf numFmtId="49" fontId="5" fillId="0" borderId="0" xfId="1979" applyNumberFormat="1" applyAlignment="1">
      <alignment horizontal="left" vertical="top" wrapText="1"/>
    </xf>
    <xf numFmtId="0" fontId="156" fillId="0" borderId="0" xfId="1979" applyFont="1" applyAlignment="1">
      <alignment horizontal="center" vertical="top"/>
    </xf>
    <xf numFmtId="49" fontId="156" fillId="0" borderId="0" xfId="1979" applyNumberFormat="1" applyFont="1" applyAlignment="1">
      <alignment horizontal="left" vertical="top"/>
    </xf>
    <xf numFmtId="0" fontId="156" fillId="0" borderId="0" xfId="1979" applyFont="1" applyAlignment="1">
      <alignment horizontal="right" vertical="top"/>
    </xf>
    <xf numFmtId="0" fontId="156" fillId="0" borderId="0" xfId="1979" applyFont="1"/>
    <xf numFmtId="212" fontId="5" fillId="0" borderId="8" xfId="1979" applyNumberFormat="1" applyFont="1" applyFill="1" applyBorder="1" applyAlignment="1">
      <alignment wrapText="1"/>
    </xf>
    <xf numFmtId="164" fontId="5" fillId="0" borderId="57" xfId="1392" applyNumberFormat="1" applyFont="1" applyBorder="1" applyAlignment="1">
      <alignment vertical="top" wrapText="1"/>
    </xf>
    <xf numFmtId="211" fontId="5" fillId="0" borderId="0" xfId="1979" applyNumberFormat="1" applyAlignment="1">
      <alignment vertical="top" wrapText="1"/>
    </xf>
    <xf numFmtId="49" fontId="5" fillId="0" borderId="0" xfId="1979" applyNumberFormat="1" applyFont="1" applyAlignment="1">
      <alignment vertical="top" wrapText="1"/>
    </xf>
    <xf numFmtId="211" fontId="156" fillId="0" borderId="0" xfId="1979" applyNumberFormat="1" applyFont="1" applyAlignment="1">
      <alignment vertical="top" wrapText="1"/>
    </xf>
    <xf numFmtId="0" fontId="6" fillId="0" borderId="0" xfId="1956" applyFont="1" applyAlignment="1">
      <alignment horizontal="right"/>
    </xf>
    <xf numFmtId="164" fontId="7" fillId="0" borderId="47" xfId="3838" applyNumberFormat="1" applyFont="1" applyFill="1" applyBorder="1"/>
    <xf numFmtId="164" fontId="7" fillId="0" borderId="45" xfId="3838" applyNumberFormat="1" applyFont="1" applyFill="1" applyBorder="1"/>
    <xf numFmtId="0" fontId="152" fillId="0" borderId="0" xfId="1819" applyFont="1" applyFill="1" applyAlignment="1">
      <alignment horizontal="center"/>
    </xf>
    <xf numFmtId="164" fontId="5" fillId="0" borderId="42" xfId="1521" applyNumberFormat="1" applyFont="1" applyFill="1" applyBorder="1"/>
    <xf numFmtId="0" fontId="0" fillId="0" borderId="0" xfId="0" applyFill="1"/>
    <xf numFmtId="164" fontId="0" fillId="0" borderId="0" xfId="3838" applyNumberFormat="1" applyFont="1" applyFill="1"/>
    <xf numFmtId="43" fontId="5" fillId="0" borderId="0" xfId="3837" applyFont="1" applyFill="1" applyAlignment="1">
      <alignment horizontal="center"/>
    </xf>
    <xf numFmtId="0" fontId="5" fillId="0" borderId="0" xfId="1816" applyFill="1" applyAlignment="1">
      <alignment horizontal="left"/>
    </xf>
    <xf numFmtId="0" fontId="5" fillId="0" borderId="0" xfId="1816" applyFill="1" applyBorder="1"/>
    <xf numFmtId="0" fontId="5" fillId="0" borderId="0" xfId="1807" applyFont="1"/>
    <xf numFmtId="41" fontId="5" fillId="0" borderId="0" xfId="1979" applyNumberFormat="1" applyAlignment="1">
      <alignment horizontal="left"/>
    </xf>
    <xf numFmtId="41" fontId="5" fillId="0" borderId="0" xfId="1979" applyNumberFormat="1" applyAlignment="1">
      <alignment horizontal="right"/>
    </xf>
    <xf numFmtId="41" fontId="5" fillId="0" borderId="0" xfId="1979" applyNumberFormat="1" applyAlignment="1">
      <alignment horizontal="center" wrapText="1"/>
    </xf>
    <xf numFmtId="37" fontId="5" fillId="0" borderId="0" xfId="1979" applyNumberFormat="1" applyBorder="1" applyAlignment="1">
      <alignment horizontal="center"/>
    </xf>
    <xf numFmtId="41" fontId="5" fillId="0" borderId="0" xfId="1979" applyNumberFormat="1" applyBorder="1" applyAlignment="1">
      <alignment horizontal="center"/>
    </xf>
    <xf numFmtId="41" fontId="5" fillId="0" borderId="0" xfId="1979" applyNumberFormat="1" applyAlignment="1">
      <alignment wrapText="1"/>
    </xf>
    <xf numFmtId="164" fontId="5" fillId="0" borderId="0" xfId="1979" applyNumberFormat="1" applyAlignment="1">
      <alignment horizontal="left"/>
    </xf>
    <xf numFmtId="41" fontId="5" fillId="0" borderId="4" xfId="1979" applyNumberFormat="1" applyBorder="1" applyAlignment="1">
      <alignment horizontal="left" vertical="top"/>
    </xf>
    <xf numFmtId="41" fontId="156" fillId="0" borderId="0" xfId="1979" applyNumberFormat="1" applyFont="1" applyAlignment="1">
      <alignment horizontal="left" vertical="top"/>
    </xf>
    <xf numFmtId="41" fontId="156" fillId="0" borderId="0" xfId="1979" applyNumberFormat="1" applyFont="1" applyAlignment="1">
      <alignment vertical="top" wrapText="1"/>
    </xf>
    <xf numFmtId="41" fontId="5" fillId="0" borderId="0" xfId="1979" applyNumberFormat="1" applyAlignment="1">
      <alignment horizontal="left" vertical="top" wrapText="1"/>
    </xf>
    <xf numFmtId="217" fontId="5" fillId="0" borderId="0" xfId="1979" applyNumberFormat="1" applyBorder="1"/>
    <xf numFmtId="41" fontId="156" fillId="0" borderId="0" xfId="1979" applyNumberFormat="1" applyFont="1" applyAlignment="1">
      <alignment horizontal="right" vertical="top"/>
    </xf>
    <xf numFmtId="41" fontId="5" fillId="0" borderId="0" xfId="1979" applyNumberFormat="1" applyAlignment="1">
      <alignment horizontal="left" vertical="top"/>
    </xf>
    <xf numFmtId="41" fontId="5" fillId="0" borderId="0" xfId="1392" applyNumberFormat="1" applyFont="1" applyBorder="1" applyAlignment="1">
      <alignment vertical="top" wrapText="1"/>
    </xf>
    <xf numFmtId="0" fontId="5" fillId="0" borderId="0" xfId="1979" applyFont="1" applyAlignment="1">
      <alignment horizontal="center" vertical="top"/>
    </xf>
    <xf numFmtId="41" fontId="5" fillId="0" borderId="0" xfId="1979" applyNumberFormat="1" applyFont="1" applyAlignment="1">
      <alignment horizontal="left" vertical="top"/>
    </xf>
    <xf numFmtId="41" fontId="5" fillId="0" borderId="0" xfId="1979" applyNumberFormat="1" applyFont="1" applyAlignment="1">
      <alignment vertical="top" wrapText="1"/>
    </xf>
    <xf numFmtId="41" fontId="5" fillId="0" borderId="0" xfId="1979" applyNumberFormat="1" applyAlignment="1">
      <alignment vertical="top" wrapText="1"/>
    </xf>
    <xf numFmtId="41" fontId="5" fillId="0" borderId="0" xfId="1979" applyNumberFormat="1" applyAlignment="1">
      <alignment horizontal="right" vertical="top"/>
    </xf>
    <xf numFmtId="41" fontId="5" fillId="0" borderId="0" xfId="1979" applyNumberFormat="1" applyAlignment="1">
      <alignment horizontal="center"/>
    </xf>
    <xf numFmtId="0" fontId="5" fillId="0" borderId="0" xfId="1979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37" fontId="5" fillId="0" borderId="0" xfId="1979" applyNumberFormat="1" applyAlignment="1">
      <alignment horizontal="right" vertical="top" wrapText="1"/>
    </xf>
    <xf numFmtId="164" fontId="5" fillId="0" borderId="0" xfId="1499" applyNumberFormat="1" applyFont="1" applyBorder="1" applyAlignment="1">
      <alignment vertical="top" wrapText="1"/>
    </xf>
    <xf numFmtId="164" fontId="5" fillId="0" borderId="0" xfId="1499" applyNumberFormat="1" applyFont="1" applyAlignment="1">
      <alignment vertical="top" wrapText="1"/>
    </xf>
    <xf numFmtId="212" fontId="5" fillId="0" borderId="8" xfId="1979" applyNumberFormat="1" applyFill="1" applyBorder="1"/>
    <xf numFmtId="164" fontId="5" fillId="0" borderId="57" xfId="1499" applyNumberFormat="1" applyFont="1" applyFill="1" applyBorder="1" applyAlignment="1">
      <alignment vertical="top" wrapText="1"/>
    </xf>
    <xf numFmtId="0" fontId="5" fillId="0" borderId="0" xfId="1979" applyFill="1" applyAlignment="1">
      <alignment horizontal="right"/>
    </xf>
    <xf numFmtId="164" fontId="5" fillId="0" borderId="0" xfId="1456" applyNumberFormat="1" applyFont="1" applyAlignment="1">
      <alignment vertical="top" wrapText="1"/>
    </xf>
    <xf numFmtId="212" fontId="5" fillId="0" borderId="8" xfId="1979" applyNumberFormat="1" applyBorder="1"/>
    <xf numFmtId="49" fontId="156" fillId="0" borderId="0" xfId="1979" applyNumberFormat="1" applyFont="1" applyAlignment="1">
      <alignment horizontal="left" vertical="top" wrapText="1"/>
    </xf>
    <xf numFmtId="37" fontId="156" fillId="0" borderId="0" xfId="1979" applyNumberFormat="1" applyFont="1" applyAlignment="1">
      <alignment horizontal="right" vertical="top" wrapText="1"/>
    </xf>
    <xf numFmtId="164" fontId="5" fillId="0" borderId="57" xfId="1456" applyNumberFormat="1" applyFont="1" applyFill="1" applyBorder="1" applyAlignment="1">
      <alignment vertical="top" wrapText="1"/>
    </xf>
    <xf numFmtId="0" fontId="5" fillId="0" borderId="0" xfId="4332"/>
    <xf numFmtId="0" fontId="5" fillId="0" borderId="0" xfId="4332" applyAlignment="1">
      <alignment horizontal="center"/>
    </xf>
    <xf numFmtId="0" fontId="151" fillId="0" borderId="0" xfId="4332" applyFont="1" applyAlignment="1">
      <alignment horizontal="center" vertical="center" wrapText="1"/>
    </xf>
    <xf numFmtId="0" fontId="151" fillId="0" borderId="0" xfId="4332" applyFont="1" applyAlignment="1">
      <alignment horizontal="center" vertical="center"/>
    </xf>
    <xf numFmtId="216" fontId="75" fillId="0" borderId="0" xfId="4332" applyNumberFormat="1" applyFont="1" applyAlignment="1">
      <alignment horizontal="center"/>
    </xf>
    <xf numFmtId="0" fontId="152" fillId="0" borderId="0" xfId="4332" applyFont="1" applyBorder="1"/>
    <xf numFmtId="0" fontId="5" fillId="0" borderId="0" xfId="4332" applyBorder="1"/>
    <xf numFmtId="0" fontId="152" fillId="0" borderId="0" xfId="4332" applyFont="1" applyFill="1" applyBorder="1"/>
    <xf numFmtId="0" fontId="5" fillId="0" borderId="0" xfId="4332" applyFill="1" applyBorder="1"/>
    <xf numFmtId="5" fontId="5" fillId="0" borderId="0" xfId="4332" applyNumberFormat="1" applyFill="1" applyBorder="1"/>
    <xf numFmtId="49" fontId="5" fillId="0" borderId="0" xfId="4332" applyNumberFormat="1" applyFill="1" applyBorder="1" applyAlignment="1">
      <alignment horizontal="left"/>
    </xf>
    <xf numFmtId="164" fontId="5" fillId="0" borderId="0" xfId="1394" applyNumberFormat="1" applyFont="1" applyFill="1" applyAlignment="1"/>
    <xf numFmtId="0" fontId="5" fillId="0" borderId="0" xfId="4332" applyFont="1" applyFill="1" applyBorder="1"/>
    <xf numFmtId="164" fontId="5" fillId="0" borderId="8" xfId="1394" applyNumberFormat="1" applyFont="1" applyFill="1" applyBorder="1"/>
    <xf numFmtId="0" fontId="5" fillId="0" borderId="0" xfId="4332" applyFont="1"/>
    <xf numFmtId="164" fontId="5" fillId="0" borderId="0" xfId="1394" applyNumberFormat="1" applyFont="1" applyFill="1" applyBorder="1"/>
    <xf numFmtId="0" fontId="5" fillId="0" borderId="0" xfId="4332" applyFill="1"/>
    <xf numFmtId="0" fontId="159" fillId="0" borderId="0" xfId="4332" applyFont="1" applyFill="1" applyAlignment="1">
      <alignment horizontal="center"/>
    </xf>
    <xf numFmtId="212" fontId="5" fillId="0" borderId="8" xfId="4332" applyNumberFormat="1" applyFill="1" applyBorder="1"/>
    <xf numFmtId="164" fontId="5" fillId="0" borderId="56" xfId="1394" applyNumberFormat="1" applyFont="1" applyFill="1" applyBorder="1"/>
    <xf numFmtId="0" fontId="5" fillId="0" borderId="0" xfId="4337" applyAlignment="1">
      <alignment horizontal="center" vertical="center" wrapText="1"/>
    </xf>
    <xf numFmtId="0" fontId="5" fillId="0" borderId="0" xfId="4337" applyFill="1" applyAlignment="1">
      <alignment horizontal="center" vertical="center" wrapText="1"/>
    </xf>
    <xf numFmtId="216" fontId="75" fillId="0" borderId="0" xfId="4337" applyNumberFormat="1" applyFont="1" applyAlignment="1">
      <alignment horizontal="center"/>
    </xf>
    <xf numFmtId="216" fontId="75" fillId="0" borderId="0" xfId="4337" applyNumberFormat="1" applyFont="1" applyFill="1" applyAlignment="1">
      <alignment horizontal="center"/>
    </xf>
    <xf numFmtId="0" fontId="5" fillId="0" borderId="0" xfId="4337"/>
    <xf numFmtId="0" fontId="151" fillId="0" borderId="0" xfId="4337" applyFont="1" applyAlignment="1">
      <alignment horizontal="center"/>
    </xf>
    <xf numFmtId="0" fontId="151" fillId="0" borderId="0" xfId="4337" applyFont="1" applyFill="1" applyAlignment="1">
      <alignment horizontal="center"/>
    </xf>
    <xf numFmtId="216" fontId="5" fillId="0" borderId="0" xfId="4337" applyNumberFormat="1" applyAlignment="1">
      <alignment horizontal="center"/>
    </xf>
    <xf numFmtId="216" fontId="5" fillId="0" borderId="0" xfId="4337" applyNumberFormat="1" applyFill="1" applyAlignment="1">
      <alignment horizontal="center"/>
    </xf>
    <xf numFmtId="0" fontId="160" fillId="0" borderId="0" xfId="0" applyFont="1" applyAlignment="1">
      <alignment horizontal="center"/>
    </xf>
    <xf numFmtId="0" fontId="5" fillId="0" borderId="0" xfId="4337" applyAlignment="1">
      <alignment horizontal="center"/>
    </xf>
    <xf numFmtId="49" fontId="5" fillId="0" borderId="0" xfId="4337" applyNumberFormat="1" applyFont="1"/>
    <xf numFmtId="5" fontId="5" fillId="0" borderId="0" xfId="4337" applyNumberFormat="1"/>
    <xf numFmtId="37" fontId="5" fillId="0" borderId="0" xfId="4337" applyNumberFormat="1" applyFill="1"/>
    <xf numFmtId="39" fontId="5" fillId="0" borderId="0" xfId="4337" applyNumberFormat="1" applyAlignment="1">
      <alignment horizontal="center" wrapText="1"/>
    </xf>
    <xf numFmtId="49" fontId="5" fillId="0" borderId="0" xfId="4337" applyNumberFormat="1"/>
    <xf numFmtId="2" fontId="5" fillId="0" borderId="0" xfId="4337" applyNumberFormat="1"/>
    <xf numFmtId="0" fontId="75" fillId="0" borderId="0" xfId="4337" applyFont="1" applyAlignment="1">
      <alignment horizontal="left" vertical="top"/>
    </xf>
    <xf numFmtId="0" fontId="5" fillId="0" borderId="0" xfId="4337" applyFill="1"/>
    <xf numFmtId="0" fontId="5" fillId="0" borderId="0" xfId="4337" applyBorder="1"/>
    <xf numFmtId="5" fontId="5" fillId="0" borderId="57" xfId="4337" applyNumberFormat="1" applyBorder="1"/>
    <xf numFmtId="214" fontId="5" fillId="0" borderId="0" xfId="4337" applyNumberFormat="1" applyBorder="1"/>
    <xf numFmtId="0" fontId="0" fillId="0" borderId="0" xfId="0" applyBorder="1"/>
    <xf numFmtId="5" fontId="5" fillId="0" borderId="0" xfId="4337" applyNumberFormat="1" applyBorder="1"/>
    <xf numFmtId="0" fontId="5" fillId="0" borderId="0" xfId="4337" applyFont="1"/>
    <xf numFmtId="0" fontId="5" fillId="0" borderId="0" xfId="4337" applyFill="1" applyBorder="1"/>
    <xf numFmtId="213" fontId="5" fillId="0" borderId="0" xfId="4337" applyNumberFormat="1" applyFill="1" applyBorder="1"/>
    <xf numFmtId="0" fontId="5" fillId="0" borderId="0" xfId="4337" applyFont="1" applyFill="1"/>
    <xf numFmtId="0" fontId="161" fillId="0" borderId="0" xfId="4337" applyFont="1" applyFill="1" applyAlignment="1">
      <alignment horizontal="right"/>
    </xf>
    <xf numFmtId="6" fontId="5" fillId="0" borderId="0" xfId="4337" applyNumberFormat="1" applyFill="1"/>
    <xf numFmtId="6" fontId="5" fillId="0" borderId="8" xfId="4337" applyNumberFormat="1" applyFill="1" applyBorder="1"/>
    <xf numFmtId="0" fontId="7" fillId="0" borderId="0" xfId="4337" applyFont="1" applyFill="1"/>
    <xf numFmtId="5" fontId="5" fillId="0" borderId="56" xfId="4337" applyNumberFormat="1" applyFill="1" applyBorder="1"/>
    <xf numFmtId="49" fontId="5" fillId="0" borderId="0" xfId="4338" applyNumberFormat="1" applyAlignment="1"/>
    <xf numFmtId="0" fontId="5" fillId="0" borderId="0" xfId="4338"/>
    <xf numFmtId="49" fontId="5" fillId="0" borderId="0" xfId="4338" applyNumberFormat="1" applyFont="1" applyAlignment="1">
      <alignment horizontal="center"/>
    </xf>
    <xf numFmtId="0" fontId="6" fillId="0" borderId="0" xfId="4338" applyFont="1" applyAlignment="1">
      <alignment horizontal="right"/>
    </xf>
    <xf numFmtId="49" fontId="5" fillId="0" borderId="0" xfId="4338" applyNumberFormat="1" applyFont="1" applyAlignment="1">
      <alignment horizontal="center" vertical="center" wrapText="1"/>
    </xf>
    <xf numFmtId="49" fontId="5" fillId="0" borderId="0" xfId="4338" applyNumberFormat="1" applyAlignment="1">
      <alignment horizontal="center" vertical="center" wrapText="1"/>
    </xf>
    <xf numFmtId="49" fontId="5" fillId="0" borderId="0" xfId="4338" applyNumberFormat="1" applyAlignment="1">
      <alignment horizontal="center" wrapText="1"/>
    </xf>
    <xf numFmtId="37" fontId="75" fillId="0" borderId="0" xfId="4338" applyNumberFormat="1" applyFont="1" applyAlignment="1">
      <alignment horizontal="center"/>
    </xf>
    <xf numFmtId="37" fontId="5" fillId="0" borderId="0" xfId="4338" applyNumberFormat="1" applyAlignment="1">
      <alignment horizontal="center"/>
    </xf>
    <xf numFmtId="0" fontId="5" fillId="0" borderId="0" xfId="4338" applyAlignment="1">
      <alignment horizontal="center" vertical="center"/>
    </xf>
    <xf numFmtId="0" fontId="5" fillId="0" borderId="0" xfId="4338" applyAlignment="1">
      <alignment horizontal="center"/>
    </xf>
    <xf numFmtId="0" fontId="5" fillId="0" borderId="0" xfId="4338" applyFont="1" applyAlignment="1">
      <alignment horizontal="left" vertical="center" wrapText="1"/>
    </xf>
    <xf numFmtId="49" fontId="5" fillId="0" borderId="0" xfId="4338" applyNumberFormat="1" applyAlignment="1">
      <alignment horizontal="left" wrapText="1"/>
    </xf>
    <xf numFmtId="214" fontId="5" fillId="0" borderId="0" xfId="4333" applyNumberFormat="1" applyFont="1" applyAlignment="1">
      <alignment horizontal="right" wrapText="1"/>
    </xf>
    <xf numFmtId="0" fontId="5" fillId="0" borderId="0" xfId="4338" applyFont="1" applyAlignment="1">
      <alignment horizontal="left" wrapText="1"/>
    </xf>
    <xf numFmtId="164" fontId="5" fillId="0" borderId="0" xfId="4333" applyNumberFormat="1" applyFont="1" applyAlignment="1">
      <alignment horizontal="right" wrapText="1"/>
    </xf>
    <xf numFmtId="37" fontId="5" fillId="0" borderId="0" xfId="4338" applyNumberFormat="1" applyAlignment="1">
      <alignment horizontal="right" wrapText="1"/>
    </xf>
    <xf numFmtId="49" fontId="5" fillId="0" borderId="0" xfId="4338" applyNumberFormat="1" applyAlignment="1">
      <alignment horizontal="left"/>
    </xf>
    <xf numFmtId="0" fontId="5" fillId="0" borderId="0" xfId="4338" applyAlignment="1">
      <alignment horizontal="right"/>
    </xf>
    <xf numFmtId="0" fontId="5" fillId="0" borderId="0" xfId="4338" applyBorder="1" applyAlignment="1">
      <alignment horizontal="center"/>
    </xf>
    <xf numFmtId="5" fontId="5" fillId="0" borderId="57" xfId="4338" applyNumberFormat="1" applyBorder="1" applyAlignment="1">
      <alignment wrapText="1"/>
    </xf>
    <xf numFmtId="0" fontId="5" fillId="0" borderId="0" xfId="4338" applyBorder="1" applyAlignment="1">
      <alignment horizontal="center" vertical="center"/>
    </xf>
    <xf numFmtId="49" fontId="5" fillId="0" borderId="8" xfId="4338" applyNumberFormat="1" applyBorder="1" applyAlignment="1">
      <alignment horizontal="left"/>
    </xf>
    <xf numFmtId="0" fontId="5" fillId="0" borderId="8" xfId="4338" applyBorder="1"/>
    <xf numFmtId="5" fontId="5" fillId="0" borderId="0" xfId="4338" applyNumberFormat="1" applyBorder="1" applyAlignment="1">
      <alignment wrapText="1"/>
    </xf>
    <xf numFmtId="5" fontId="5" fillId="0" borderId="0" xfId="4338" applyNumberFormat="1" applyBorder="1" applyAlignment="1">
      <alignment horizontal="right"/>
    </xf>
    <xf numFmtId="49" fontId="5" fillId="0" borderId="0" xfId="4338" applyNumberFormat="1" applyFont="1" applyAlignment="1">
      <alignment horizontal="left"/>
    </xf>
    <xf numFmtId="214" fontId="5" fillId="0" borderId="8" xfId="3934" applyNumberFormat="1" applyFont="1" applyBorder="1" applyAlignment="1">
      <alignment horizontal="right"/>
    </xf>
    <xf numFmtId="213" fontId="5" fillId="0" borderId="8" xfId="4338" applyNumberFormat="1" applyFill="1" applyBorder="1" applyAlignment="1">
      <alignment horizontal="right"/>
    </xf>
    <xf numFmtId="0" fontId="5" fillId="0" borderId="0" xfId="4338" applyBorder="1" applyAlignment="1">
      <alignment horizontal="right"/>
    </xf>
    <xf numFmtId="213" fontId="5" fillId="0" borderId="0" xfId="4338" applyNumberFormat="1" applyAlignment="1">
      <alignment horizontal="right"/>
    </xf>
    <xf numFmtId="5" fontId="5" fillId="0" borderId="57" xfId="4338" applyNumberFormat="1" applyFill="1" applyBorder="1" applyAlignment="1">
      <alignment horizontal="right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51" fillId="0" borderId="0" xfId="0" applyFont="1" applyAlignment="1">
      <alignment horizontal="center"/>
    </xf>
    <xf numFmtId="216" fontId="0" fillId="0" borderId="0" xfId="0" applyNumberFormat="1" applyAlignment="1">
      <alignment horizontal="center"/>
    </xf>
    <xf numFmtId="5" fontId="0" fillId="0" borderId="0" xfId="0" applyNumberFormat="1"/>
    <xf numFmtId="5" fontId="0" fillId="0" borderId="0" xfId="0" applyNumberFormat="1" applyFill="1"/>
    <xf numFmtId="5" fontId="0" fillId="0" borderId="0" xfId="0" applyNumberFormat="1" applyFill="1" applyBorder="1"/>
    <xf numFmtId="37" fontId="0" fillId="0" borderId="8" xfId="0" applyNumberFormat="1" applyFill="1" applyBorder="1"/>
    <xf numFmtId="5" fontId="0" fillId="0" borderId="8" xfId="0" applyNumberFormat="1" applyFill="1" applyBorder="1"/>
    <xf numFmtId="0" fontId="0" fillId="0" borderId="0" xfId="0" applyFill="1" applyAlignment="1">
      <alignment horizontal="left"/>
    </xf>
    <xf numFmtId="213" fontId="0" fillId="0" borderId="8" xfId="0" applyNumberFormat="1" applyFill="1" applyBorder="1"/>
    <xf numFmtId="5" fontId="0" fillId="0" borderId="57" xfId="0" applyNumberFormat="1" applyFill="1" applyBorder="1"/>
    <xf numFmtId="49" fontId="151" fillId="0" borderId="0" xfId="4338" applyNumberFormat="1" applyFont="1" applyAlignment="1">
      <alignment horizontal="center" vertical="center" wrapText="1"/>
    </xf>
    <xf numFmtId="0" fontId="5" fillId="0" borderId="0" xfId="4338" applyAlignment="1">
      <alignment vertical="center"/>
    </xf>
    <xf numFmtId="0" fontId="75" fillId="0" borderId="0" xfId="4338" applyFont="1"/>
    <xf numFmtId="0" fontId="5" fillId="0" borderId="8" xfId="4338" applyFill="1" applyBorder="1" applyAlignment="1">
      <alignment horizontal="right"/>
    </xf>
    <xf numFmtId="0" fontId="5" fillId="0" borderId="0" xfId="4338" applyFill="1" applyAlignment="1">
      <alignment horizontal="right"/>
    </xf>
    <xf numFmtId="0" fontId="5" fillId="0" borderId="0" xfId="4338" applyFill="1" applyAlignment="1">
      <alignment horizontal="left"/>
    </xf>
    <xf numFmtId="213" fontId="5" fillId="0" borderId="0" xfId="4338" applyNumberFormat="1" applyFill="1" applyAlignment="1">
      <alignment wrapText="1"/>
    </xf>
    <xf numFmtId="164" fontId="5" fillId="0" borderId="56" xfId="1394" applyNumberFormat="1" applyFont="1" applyFill="1" applyBorder="1" applyAlignment="1"/>
    <xf numFmtId="5" fontId="5" fillId="0" borderId="0" xfId="4338" applyNumberFormat="1" applyAlignment="1">
      <alignment wrapText="1"/>
    </xf>
    <xf numFmtId="10" fontId="5" fillId="0" borderId="0" xfId="4338" applyNumberFormat="1" applyAlignment="1">
      <alignment wrapText="1"/>
    </xf>
    <xf numFmtId="37" fontId="7" fillId="0" borderId="0" xfId="2106" applyNumberFormat="1" applyFont="1" applyAlignment="1">
      <alignment horizontal="center" wrapText="1"/>
    </xf>
    <xf numFmtId="44" fontId="7" fillId="0" borderId="0" xfId="1455" applyFont="1" applyAlignment="1">
      <alignment horizontal="center" wrapText="1"/>
    </xf>
    <xf numFmtId="0" fontId="7" fillId="0" borderId="0" xfId="2106" applyFont="1" applyAlignment="1">
      <alignment horizontal="center" wrapText="1"/>
    </xf>
    <xf numFmtId="0" fontId="7" fillId="0" borderId="0" xfId="2106" applyFont="1" applyAlignment="1">
      <alignment horizontal="right" wrapText="1"/>
    </xf>
    <xf numFmtId="0" fontId="7" fillId="0" borderId="0" xfId="2106" applyFont="1"/>
    <xf numFmtId="44" fontId="7" fillId="0" borderId="0" xfId="1455" applyFont="1"/>
    <xf numFmtId="44" fontId="7" fillId="0" borderId="0" xfId="4340" applyFont="1"/>
    <xf numFmtId="44" fontId="162" fillId="0" borderId="0" xfId="1455" applyFont="1"/>
    <xf numFmtId="0" fontId="5" fillId="0" borderId="58" xfId="1807" applyFont="1" applyFill="1" applyBorder="1"/>
    <xf numFmtId="44" fontId="5" fillId="0" borderId="59" xfId="1455" applyFont="1" applyFill="1" applyBorder="1"/>
    <xf numFmtId="44" fontId="5" fillId="0" borderId="59" xfId="1455" applyFont="1" applyFill="1" applyBorder="1" applyAlignment="1">
      <alignment horizontal="right" wrapText="1"/>
    </xf>
    <xf numFmtId="0" fontId="5" fillId="0" borderId="55" xfId="1807" applyFont="1" applyFill="1" applyBorder="1"/>
    <xf numFmtId="44" fontId="5" fillId="0" borderId="18" xfId="1455" applyFont="1" applyFill="1" applyBorder="1"/>
    <xf numFmtId="44" fontId="5" fillId="0" borderId="18" xfId="1455" applyFont="1" applyFill="1" applyBorder="1" applyAlignment="1">
      <alignment horizontal="right" wrapText="1"/>
    </xf>
    <xf numFmtId="0" fontId="5" fillId="0" borderId="55" xfId="1807" quotePrefix="1" applyFont="1" applyFill="1" applyBorder="1"/>
    <xf numFmtId="0" fontId="5" fillId="0" borderId="55" xfId="1807" applyFont="1" applyFill="1" applyBorder="1" applyAlignment="1">
      <alignment horizontal="left"/>
    </xf>
    <xf numFmtId="0" fontId="5" fillId="0" borderId="60" xfId="1807" applyFont="1" applyFill="1" applyBorder="1" applyAlignment="1">
      <alignment horizontal="left"/>
    </xf>
    <xf numFmtId="44" fontId="163" fillId="0" borderId="61" xfId="1455" applyFont="1" applyFill="1" applyBorder="1"/>
    <xf numFmtId="44" fontId="163" fillId="0" borderId="61" xfId="1455" applyFont="1" applyFill="1" applyBorder="1" applyAlignment="1">
      <alignment horizontal="right" wrapText="1"/>
    </xf>
    <xf numFmtId="2" fontId="5" fillId="0" borderId="0" xfId="2106" applyNumberFormat="1" applyFont="1" applyAlignment="1">
      <alignment horizontal="right"/>
    </xf>
    <xf numFmtId="0" fontId="5" fillId="0" borderId="0" xfId="1807" applyFont="1" applyFill="1"/>
    <xf numFmtId="44" fontId="7" fillId="0" borderId="0" xfId="1807" applyNumberFormat="1" applyFont="1" applyFill="1"/>
    <xf numFmtId="0" fontId="162" fillId="0" borderId="0" xfId="0" applyFont="1"/>
    <xf numFmtId="1" fontId="6" fillId="0" borderId="0" xfId="1144" applyNumberFormat="1" applyFont="1" applyFill="1" applyAlignment="1">
      <alignment horizontal="center"/>
    </xf>
    <xf numFmtId="49" fontId="5" fillId="0" borderId="0" xfId="1144" applyNumberFormat="1" applyFont="1" applyFill="1"/>
    <xf numFmtId="211" fontId="5" fillId="0" borderId="0" xfId="1144" applyNumberFormat="1" applyFont="1" applyFill="1"/>
    <xf numFmtId="211" fontId="5" fillId="0" borderId="0" xfId="1144" applyNumberFormat="1" applyFont="1" applyFill="1" applyBorder="1"/>
    <xf numFmtId="211" fontId="5" fillId="0" borderId="0" xfId="1144" applyNumberFormat="1" applyFont="1" applyFill="1" applyAlignment="1">
      <alignment horizontal="right"/>
    </xf>
    <xf numFmtId="211" fontId="0" fillId="0" borderId="0" xfId="1144" applyNumberFormat="1" applyFont="1" applyFill="1" applyAlignment="1">
      <alignment horizontal="right"/>
    </xf>
    <xf numFmtId="211" fontId="5" fillId="0" borderId="0" xfId="1144" applyNumberFormat="1" applyFont="1" applyFill="1" applyAlignment="1">
      <alignment horizontal="center"/>
    </xf>
    <xf numFmtId="211" fontId="5" fillId="0" borderId="0" xfId="1144" applyNumberFormat="1" applyFont="1" applyFill="1" applyBorder="1" applyAlignment="1">
      <alignment horizontal="center"/>
    </xf>
    <xf numFmtId="211" fontId="5" fillId="0" borderId="0" xfId="1144" applyNumberFormat="1" applyFont="1" applyFill="1" applyAlignment="1">
      <alignment vertical="top" wrapText="1"/>
    </xf>
    <xf numFmtId="49" fontId="0" fillId="0" borderId="0" xfId="1144" applyNumberFormat="1" applyFont="1" applyFill="1" applyBorder="1" applyAlignment="1">
      <alignment horizontal="center" wrapText="1"/>
    </xf>
    <xf numFmtId="49" fontId="0" fillId="0" borderId="0" xfId="1144" applyNumberFormat="1" applyFont="1" applyFill="1" applyBorder="1" applyAlignment="1">
      <alignment horizontal="center"/>
    </xf>
    <xf numFmtId="211" fontId="0" fillId="0" borderId="0" xfId="1144" applyNumberFormat="1" applyFont="1" applyFill="1" applyAlignment="1">
      <alignment horizontal="center" wrapText="1"/>
    </xf>
    <xf numFmtId="211" fontId="0" fillId="0" borderId="0" xfId="1144" applyNumberFormat="1" applyFont="1" applyFill="1" applyAlignment="1">
      <alignment wrapText="1"/>
    </xf>
    <xf numFmtId="49" fontId="6" fillId="0" borderId="0" xfId="1144" applyNumberFormat="1" applyFont="1" applyFill="1" applyBorder="1" applyAlignment="1">
      <alignment horizontal="center" wrapText="1"/>
    </xf>
    <xf numFmtId="211" fontId="6" fillId="0" borderId="0" xfId="1144" applyNumberFormat="1" applyFont="1" applyFill="1" applyBorder="1" applyAlignment="1" applyProtection="1">
      <alignment horizontal="center"/>
    </xf>
    <xf numFmtId="211" fontId="6" fillId="0" borderId="0" xfId="1144" applyNumberFormat="1" applyFont="1" applyFill="1" applyBorder="1" applyAlignment="1" applyProtection="1">
      <alignment horizontal="center" wrapText="1"/>
    </xf>
    <xf numFmtId="211" fontId="6" fillId="0" borderId="0" xfId="1144" applyNumberFormat="1" applyFont="1" applyFill="1" applyBorder="1"/>
    <xf numFmtId="49" fontId="72" fillId="0" borderId="0" xfId="1144" applyNumberFormat="1" applyFont="1" applyFill="1"/>
    <xf numFmtId="49" fontId="5" fillId="0" borderId="0" xfId="1144" applyNumberFormat="1" applyFont="1" applyFill="1" applyBorder="1"/>
    <xf numFmtId="49" fontId="7" fillId="0" borderId="0" xfId="1144" applyNumberFormat="1" applyFont="1" applyFill="1" applyBorder="1" applyProtection="1"/>
    <xf numFmtId="49" fontId="5" fillId="0" borderId="0" xfId="1144" applyNumberFormat="1" applyFont="1" applyFill="1" applyBorder="1" applyProtection="1"/>
    <xf numFmtId="211" fontId="5" fillId="0" borderId="0" xfId="1144" applyNumberFormat="1" applyFont="1" applyFill="1" applyBorder="1" applyProtection="1"/>
    <xf numFmtId="49" fontId="0" fillId="0" borderId="0" xfId="1144" applyNumberFormat="1" applyFont="1" applyFill="1" applyBorder="1" applyProtection="1"/>
    <xf numFmtId="49" fontId="0" fillId="0" borderId="0" xfId="1144" applyNumberFormat="1" applyFont="1" applyFill="1" applyBorder="1"/>
    <xf numFmtId="211" fontId="5" fillId="0" borderId="4" xfId="1144" applyNumberFormat="1" applyFont="1" applyFill="1" applyBorder="1"/>
    <xf numFmtId="49" fontId="7" fillId="0" borderId="0" xfId="1144" applyNumberFormat="1" applyFont="1" applyFill="1" applyBorder="1"/>
    <xf numFmtId="49" fontId="0" fillId="0" borderId="0" xfId="1144" applyNumberFormat="1" applyFont="1" applyFill="1" applyBorder="1" applyAlignment="1"/>
    <xf numFmtId="9" fontId="5" fillId="0" borderId="0" xfId="4341" applyFont="1" applyFill="1" applyBorder="1" applyProtection="1"/>
    <xf numFmtId="49" fontId="5" fillId="0" borderId="0" xfId="1144" applyNumberFormat="1" applyFont="1" applyFill="1" applyBorder="1" applyAlignment="1"/>
    <xf numFmtId="49" fontId="0" fillId="0" borderId="0" xfId="1144" applyNumberFormat="1" applyFont="1" applyFill="1" applyBorder="1" applyAlignment="1" applyProtection="1"/>
    <xf numFmtId="211" fontId="0" fillId="0" borderId="0" xfId="1144" applyNumberFormat="1" applyFont="1" applyFill="1"/>
    <xf numFmtId="211" fontId="5" fillId="0" borderId="4" xfId="1144" applyNumberFormat="1" applyFont="1" applyFill="1" applyBorder="1" applyProtection="1"/>
    <xf numFmtId="49" fontId="72" fillId="0" borderId="0" xfId="1144" applyNumberFormat="1" applyFont="1" applyFill="1" applyBorder="1"/>
    <xf numFmtId="49" fontId="0" fillId="0" borderId="0" xfId="1144" applyNumberFormat="1" applyFont="1" applyFill="1"/>
    <xf numFmtId="211" fontId="5" fillId="0" borderId="0" xfId="1144" applyNumberFormat="1" applyFont="1" applyFill="1" applyProtection="1"/>
    <xf numFmtId="1" fontId="156" fillId="0" borderId="0" xfId="1144" applyNumberFormat="1" applyFont="1" applyFill="1" applyAlignment="1">
      <alignment horizontal="center"/>
    </xf>
    <xf numFmtId="49" fontId="156" fillId="0" borderId="0" xfId="1144" applyNumberFormat="1" applyFont="1" applyFill="1"/>
    <xf numFmtId="211" fontId="156" fillId="0" borderId="0" xfId="1144" applyNumberFormat="1" applyFont="1" applyFill="1" applyBorder="1" applyProtection="1"/>
    <xf numFmtId="211" fontId="156" fillId="0" borderId="0" xfId="1144" applyNumberFormat="1" applyFont="1" applyFill="1"/>
    <xf numFmtId="211" fontId="156" fillId="0" borderId="0" xfId="1144" applyNumberFormat="1" applyFont="1" applyFill="1" applyProtection="1"/>
    <xf numFmtId="49" fontId="5" fillId="0" borderId="0" xfId="1144" applyNumberFormat="1" applyFont="1" applyFill="1" applyProtection="1"/>
    <xf numFmtId="10" fontId="5" fillId="0" borderId="62" xfId="4341" applyNumberFormat="1" applyFont="1" applyFill="1" applyBorder="1" applyProtection="1"/>
    <xf numFmtId="49" fontId="0" fillId="0" borderId="0" xfId="1144" applyNumberFormat="1" applyFont="1" applyFill="1" applyProtection="1"/>
    <xf numFmtId="221" fontId="5" fillId="0" borderId="8" xfId="1144" applyNumberFormat="1" applyFont="1" applyFill="1" applyBorder="1" applyProtection="1"/>
    <xf numFmtId="211" fontId="7" fillId="0" borderId="63" xfId="1144" applyNumberFormat="1" applyFont="1" applyFill="1" applyBorder="1" applyProtection="1"/>
    <xf numFmtId="0" fontId="131" fillId="0" borderId="0" xfId="1806" applyNumberFormat="1" applyAlignment="1">
      <alignment horizontal="center"/>
    </xf>
    <xf numFmtId="41" fontId="131" fillId="0" borderId="0" xfId="1806" applyNumberFormat="1"/>
    <xf numFmtId="41" fontId="131" fillId="0" borderId="0" xfId="1806" applyNumberFormat="1" applyAlignment="1">
      <alignment horizontal="right"/>
    </xf>
    <xf numFmtId="41" fontId="131" fillId="0" borderId="0" xfId="1806" applyNumberFormat="1" applyAlignment="1">
      <alignment horizontal="center"/>
    </xf>
    <xf numFmtId="49" fontId="131" fillId="0" borderId="0" xfId="1806" applyNumberFormat="1" applyAlignment="1">
      <alignment horizontal="center"/>
    </xf>
    <xf numFmtId="49" fontId="131" fillId="0" borderId="0" xfId="1806" applyNumberFormat="1"/>
    <xf numFmtId="0" fontId="164" fillId="0" borderId="0" xfId="1806" applyNumberFormat="1" applyFont="1" applyAlignment="1">
      <alignment horizontal="center"/>
    </xf>
    <xf numFmtId="49" fontId="164" fillId="0" borderId="0" xfId="1806" applyNumberFormat="1" applyFont="1" applyAlignment="1">
      <alignment horizontal="center"/>
    </xf>
    <xf numFmtId="49" fontId="164" fillId="0" borderId="0" xfId="1806" applyNumberFormat="1" applyFont="1"/>
    <xf numFmtId="164" fontId="0" fillId="0" borderId="0" xfId="4342" applyNumberFormat="1" applyFont="1"/>
    <xf numFmtId="41" fontId="131" fillId="0" borderId="4" xfId="1806" applyNumberFormat="1" applyBorder="1"/>
    <xf numFmtId="41" fontId="131" fillId="0" borderId="0" xfId="1806" applyNumberFormat="1" applyBorder="1"/>
    <xf numFmtId="10" fontId="0" fillId="0" borderId="0" xfId="4341" applyNumberFormat="1" applyFont="1"/>
    <xf numFmtId="217" fontId="131" fillId="0" borderId="0" xfId="1806" applyNumberFormat="1"/>
    <xf numFmtId="164" fontId="0" fillId="0" borderId="4" xfId="4342" applyNumberFormat="1" applyFont="1" applyBorder="1"/>
    <xf numFmtId="41" fontId="131" fillId="0" borderId="0" xfId="1806" applyNumberFormat="1" applyFill="1" applyAlignment="1">
      <alignment horizontal="right"/>
    </xf>
    <xf numFmtId="0" fontId="5" fillId="0" borderId="18" xfId="1816" applyFill="1" applyBorder="1" applyAlignment="1">
      <alignment horizontal="center" vertical="center" wrapText="1"/>
    </xf>
    <xf numFmtId="211" fontId="5" fillId="0" borderId="22" xfId="1362" applyNumberFormat="1" applyFont="1" applyFill="1" applyBorder="1" applyAlignment="1">
      <alignment horizontal="center"/>
    </xf>
    <xf numFmtId="0" fontId="5" fillId="0" borderId="22" xfId="1816" applyFill="1" applyBorder="1"/>
    <xf numFmtId="164" fontId="5" fillId="0" borderId="22" xfId="1521" applyNumberFormat="1" applyFont="1" applyFill="1" applyBorder="1"/>
    <xf numFmtId="44" fontId="5" fillId="0" borderId="22" xfId="3838" applyFont="1" applyFill="1" applyBorder="1"/>
    <xf numFmtId="166" fontId="0" fillId="0" borderId="0" xfId="0" applyNumberFormat="1"/>
    <xf numFmtId="44" fontId="130" fillId="0" borderId="0" xfId="3838" applyFont="1" applyFill="1"/>
    <xf numFmtId="221" fontId="165" fillId="0" borderId="0" xfId="3837" applyNumberFormat="1" applyFont="1" applyFill="1" applyAlignment="1">
      <alignment horizontal="right"/>
    </xf>
    <xf numFmtId="40" fontId="0" fillId="0" borderId="0" xfId="0" applyNumberFormat="1" applyFill="1" applyBorder="1"/>
    <xf numFmtId="0" fontId="0" fillId="0" borderId="0" xfId="0" quotePrefix="1" applyFill="1"/>
    <xf numFmtId="166" fontId="0" fillId="0" borderId="0" xfId="0" applyNumberFormat="1" applyFill="1"/>
    <xf numFmtId="0" fontId="166" fillId="0" borderId="0" xfId="0" applyFont="1" applyFill="1" applyAlignment="1">
      <alignment horizontal="right"/>
    </xf>
    <xf numFmtId="44" fontId="147" fillId="0" borderId="0" xfId="0" applyNumberFormat="1" applyFont="1" applyFill="1"/>
    <xf numFmtId="0" fontId="147" fillId="0" borderId="0" xfId="0" applyFont="1" applyFill="1"/>
    <xf numFmtId="164" fontId="0" fillId="0" borderId="0" xfId="0" applyNumberFormat="1" applyFill="1"/>
    <xf numFmtId="164" fontId="130" fillId="0" borderId="0" xfId="3838" applyNumberFormat="1" applyFont="1" applyFill="1"/>
    <xf numFmtId="0" fontId="5" fillId="0" borderId="0" xfId="1816" applyFont="1" applyFill="1"/>
    <xf numFmtId="0" fontId="0" fillId="0" borderId="0" xfId="0" applyFill="1" applyAlignment="1">
      <alignment horizontal="center"/>
    </xf>
    <xf numFmtId="164" fontId="0" fillId="0" borderId="8" xfId="3838" applyNumberFormat="1" applyFont="1" applyFill="1" applyBorder="1"/>
    <xf numFmtId="164" fontId="5" fillId="0" borderId="56" xfId="1392" applyNumberFormat="1" applyFont="1" applyBorder="1" applyAlignment="1">
      <alignment vertical="top" wrapText="1"/>
    </xf>
    <xf numFmtId="41" fontId="5" fillId="0" borderId="56" xfId="1392" applyNumberFormat="1" applyFont="1" applyBorder="1" applyAlignment="1">
      <alignment vertical="top" wrapText="1"/>
    </xf>
    <xf numFmtId="221" fontId="5" fillId="0" borderId="0" xfId="3837" applyNumberFormat="1" applyFont="1" applyFill="1" applyAlignment="1">
      <alignment horizontal="center"/>
    </xf>
    <xf numFmtId="0" fontId="5" fillId="0" borderId="0" xfId="1816" applyFont="1" applyFill="1" applyAlignment="1"/>
    <xf numFmtId="0" fontId="0" fillId="0" borderId="0" xfId="0" applyFont="1" applyFill="1"/>
    <xf numFmtId="0" fontId="5" fillId="0" borderId="8" xfId="1816" applyFont="1" applyFill="1" applyBorder="1" applyAlignment="1">
      <alignment horizontal="center" vertical="center" wrapText="1"/>
    </xf>
    <xf numFmtId="0" fontId="5" fillId="0" borderId="42" xfId="1816" applyFont="1" applyFill="1" applyBorder="1" applyAlignment="1">
      <alignment horizontal="center" vertical="center" wrapText="1"/>
    </xf>
    <xf numFmtId="0" fontId="5" fillId="0" borderId="0" xfId="1816" applyFont="1" applyFill="1" applyAlignment="1">
      <alignment horizontal="center"/>
    </xf>
    <xf numFmtId="0" fontId="5" fillId="0" borderId="41" xfId="1816" applyFont="1" applyFill="1" applyBorder="1"/>
    <xf numFmtId="0" fontId="5" fillId="0" borderId="0" xfId="1816" applyFont="1" applyFill="1" applyAlignment="1">
      <alignment horizontal="left"/>
    </xf>
    <xf numFmtId="164" fontId="130" fillId="0" borderId="8" xfId="3838" applyNumberFormat="1" applyFont="1" applyFill="1" applyBorder="1"/>
    <xf numFmtId="164" fontId="0" fillId="0" borderId="0" xfId="0" applyNumberFormat="1" applyFont="1" applyFill="1"/>
    <xf numFmtId="37" fontId="5" fillId="0" borderId="8" xfId="4338" applyNumberFormat="1" applyBorder="1" applyAlignment="1">
      <alignment horizontal="right" wrapText="1"/>
    </xf>
    <xf numFmtId="0" fontId="0" fillId="0" borderId="0" xfId="2001" applyFont="1" applyFill="1" applyAlignment="1">
      <alignment horizontal="right"/>
    </xf>
    <xf numFmtId="0" fontId="75" fillId="0" borderId="0" xfId="1878" applyFont="1" applyFill="1" applyAlignment="1">
      <alignment vertical="top" wrapText="1"/>
    </xf>
    <xf numFmtId="0" fontId="7" fillId="0" borderId="0" xfId="1878" applyFont="1" applyFill="1" applyBorder="1" applyAlignment="1" applyProtection="1">
      <alignment horizontal="center" wrapText="1"/>
    </xf>
    <xf numFmtId="49" fontId="6" fillId="0" borderId="0" xfId="1878" applyNumberFormat="1" applyFont="1" applyFill="1" applyBorder="1" applyAlignment="1" applyProtection="1">
      <alignment horizontal="center" wrapText="1"/>
    </xf>
    <xf numFmtId="0" fontId="5" fillId="0" borderId="0" xfId="1808" applyFill="1"/>
    <xf numFmtId="42" fontId="29" fillId="0" borderId="0" xfId="1878" applyNumberFormat="1" applyFill="1" applyBorder="1"/>
    <xf numFmtId="0" fontId="75" fillId="0" borderId="0" xfId="1878" applyFont="1" applyFill="1" applyProtection="1"/>
    <xf numFmtId="0" fontId="29" fillId="0" borderId="0" xfId="1878" applyFill="1"/>
    <xf numFmtId="41" fontId="29" fillId="0" borderId="0" xfId="1878" applyNumberFormat="1" applyFill="1" applyBorder="1"/>
    <xf numFmtId="1" fontId="6" fillId="0" borderId="0" xfId="1878" applyNumberFormat="1" applyFont="1" applyFill="1" applyAlignment="1">
      <alignment horizontal="right" indent="1"/>
    </xf>
    <xf numFmtId="0" fontId="0" fillId="0" borderId="0" xfId="1878" applyFont="1" applyFill="1"/>
    <xf numFmtId="0" fontId="0" fillId="0" borderId="0" xfId="1878" applyFont="1" applyFill="1" applyProtection="1"/>
    <xf numFmtId="0" fontId="167" fillId="0" borderId="0" xfId="1878" applyFont="1" applyFill="1"/>
    <xf numFmtId="42" fontId="168" fillId="0" borderId="0" xfId="1878" applyNumberFormat="1" applyFont="1" applyFill="1" applyBorder="1"/>
    <xf numFmtId="0" fontId="5" fillId="0" borderId="0" xfId="1808" applyFont="1" applyFill="1"/>
    <xf numFmtId="0" fontId="168" fillId="0" borderId="0" xfId="1878" applyFont="1" applyFill="1"/>
    <xf numFmtId="164" fontId="29" fillId="0" borderId="0" xfId="1878" applyNumberFormat="1" applyFill="1"/>
    <xf numFmtId="0" fontId="131" fillId="0" borderId="0" xfId="4349" applyFont="1" applyFill="1" applyAlignment="1">
      <alignment horizontal="center"/>
    </xf>
    <xf numFmtId="0" fontId="29" fillId="0" borderId="0" xfId="1878" applyFont="1" applyFill="1"/>
    <xf numFmtId="0" fontId="131" fillId="0" borderId="0" xfId="4349" applyFont="1" applyFill="1"/>
    <xf numFmtId="41" fontId="29" fillId="0" borderId="0" xfId="1878" applyNumberFormat="1" applyFill="1"/>
    <xf numFmtId="0" fontId="6" fillId="0" borderId="0" xfId="4343" applyFont="1" applyFill="1" applyAlignment="1">
      <alignment horizontal="center"/>
    </xf>
    <xf numFmtId="0" fontId="5" fillId="0" borderId="0" xfId="1808" applyAlignment="1">
      <alignment horizontal="right"/>
    </xf>
    <xf numFmtId="0" fontId="5" fillId="0" borderId="0" xfId="1808" applyAlignment="1">
      <alignment horizontal="center"/>
    </xf>
    <xf numFmtId="0" fontId="6" fillId="0" borderId="0" xfId="1878" applyFont="1" applyFill="1"/>
    <xf numFmtId="0" fontId="29" fillId="0" borderId="0" xfId="1878" applyFill="1" applyBorder="1"/>
    <xf numFmtId="49" fontId="6" fillId="0" borderId="0" xfId="1878" applyNumberFormat="1" applyFont="1" applyFill="1" applyAlignment="1">
      <alignment horizontal="center"/>
    </xf>
    <xf numFmtId="49" fontId="7" fillId="0" borderId="0" xfId="1878" applyNumberFormat="1" applyFont="1" applyFill="1" applyAlignment="1" applyProtection="1">
      <alignment horizontal="center"/>
    </xf>
    <xf numFmtId="49" fontId="6" fillId="0" borderId="0" xfId="1878" applyNumberFormat="1" applyFont="1" applyFill="1" applyBorder="1" applyAlignment="1" applyProtection="1">
      <alignment horizontal="center"/>
    </xf>
    <xf numFmtId="0" fontId="131" fillId="0" borderId="0" xfId="1878" applyFont="1" applyFill="1"/>
    <xf numFmtId="0" fontId="168" fillId="0" borderId="0" xfId="1878" applyFont="1" applyFill="1" applyBorder="1"/>
    <xf numFmtId="49" fontId="6" fillId="0" borderId="0" xfId="1878" applyNumberFormat="1" applyFont="1" applyFill="1" applyAlignment="1">
      <alignment horizontal="right" indent="1"/>
    </xf>
    <xf numFmtId="0" fontId="6" fillId="0" borderId="0" xfId="1878" applyFont="1" applyFill="1" applyAlignment="1">
      <alignment horizontal="left"/>
    </xf>
    <xf numFmtId="49" fontId="6" fillId="0" borderId="0" xfId="1878" applyNumberFormat="1" applyFont="1" applyFill="1" applyAlignment="1" applyProtection="1">
      <alignment horizontal="center" vertical="top"/>
    </xf>
    <xf numFmtId="0" fontId="6" fillId="0" borderId="0" xfId="1878" applyFont="1" applyFill="1" applyAlignment="1" applyProtection="1">
      <alignment horizontal="center" vertical="top"/>
    </xf>
    <xf numFmtId="0" fontId="6" fillId="0" borderId="0" xfId="1878" applyFont="1" applyFill="1" applyAlignment="1">
      <alignment vertical="top" wrapText="1"/>
    </xf>
    <xf numFmtId="0" fontId="6" fillId="0" borderId="0" xfId="1878" applyFont="1" applyFill="1" applyBorder="1" applyAlignment="1">
      <alignment horizontal="center"/>
    </xf>
    <xf numFmtId="0" fontId="168" fillId="0" borderId="0" xfId="1878" applyFont="1" applyFill="1" applyBorder="1" applyAlignment="1"/>
    <xf numFmtId="0" fontId="6" fillId="0" borderId="0" xfId="1878" applyFont="1" applyFill="1" applyBorder="1"/>
    <xf numFmtId="0" fontId="6" fillId="0" borderId="0" xfId="1878" applyFont="1" applyFill="1" applyBorder="1" applyAlignment="1">
      <alignment horizontal="left"/>
    </xf>
    <xf numFmtId="0" fontId="169" fillId="0" borderId="0" xfId="1878" applyFont="1" applyFill="1" applyBorder="1" applyAlignment="1"/>
    <xf numFmtId="0" fontId="169" fillId="0" borderId="0" xfId="1878" applyFont="1" applyFill="1" applyAlignment="1"/>
    <xf numFmtId="0" fontId="170" fillId="0" borderId="0" xfId="4349" applyFont="1" applyFill="1" applyAlignment="1">
      <alignment horizontal="center"/>
    </xf>
    <xf numFmtId="0" fontId="131" fillId="0" borderId="0" xfId="4349" applyFont="1" applyFill="1" applyBorder="1"/>
    <xf numFmtId="49" fontId="131" fillId="0" borderId="8" xfId="4349" applyNumberFormat="1" applyFont="1" applyFill="1" applyBorder="1" applyAlignment="1">
      <alignment horizontal="center" wrapText="1"/>
    </xf>
    <xf numFmtId="0" fontId="6" fillId="0" borderId="0" xfId="1878" applyNumberFormat="1" applyFont="1" applyFill="1"/>
    <xf numFmtId="0" fontId="29" fillId="0" borderId="0" xfId="1878" applyFill="1" applyAlignment="1">
      <alignment horizontal="right"/>
    </xf>
    <xf numFmtId="0" fontId="6" fillId="0" borderId="0" xfId="1878" applyNumberFormat="1" applyFont="1" applyFill="1" applyAlignment="1">
      <alignment horizontal="center"/>
    </xf>
    <xf numFmtId="0" fontId="169" fillId="0" borderId="0" xfId="1878" applyFont="1" applyFill="1"/>
    <xf numFmtId="0" fontId="82" fillId="0" borderId="0" xfId="1878" applyFont="1" applyFill="1" applyBorder="1" applyAlignment="1" applyProtection="1">
      <alignment horizontal="center" wrapText="1"/>
    </xf>
    <xf numFmtId="42" fontId="29" fillId="0" borderId="0" xfId="1878" applyNumberFormat="1" applyFill="1"/>
    <xf numFmtId="0" fontId="0" fillId="0" borderId="0" xfId="1878" applyFont="1" applyFill="1" applyBorder="1" applyProtection="1"/>
    <xf numFmtId="0" fontId="6" fillId="0" borderId="0" xfId="1878" applyNumberFormat="1" applyFont="1" applyFill="1" applyAlignment="1">
      <alignment horizontal="right" indent="1"/>
    </xf>
    <xf numFmtId="0" fontId="131" fillId="0" borderId="0" xfId="4343" applyFill="1"/>
    <xf numFmtId="0" fontId="131" fillId="0" borderId="0" xfId="4343" applyFill="1" applyAlignment="1"/>
    <xf numFmtId="41" fontId="131" fillId="0" borderId="0" xfId="4343" applyNumberFormat="1" applyFont="1" applyFill="1"/>
    <xf numFmtId="49" fontId="131" fillId="0" borderId="0" xfId="4343" applyNumberFormat="1" applyFont="1" applyFill="1"/>
    <xf numFmtId="49" fontId="131" fillId="0" borderId="0" xfId="4343" applyNumberFormat="1" applyFont="1" applyFill="1" applyAlignment="1">
      <alignment horizontal="center"/>
    </xf>
    <xf numFmtId="40" fontId="0" fillId="0" borderId="0" xfId="1191" applyFont="1" applyFill="1"/>
    <xf numFmtId="223" fontId="131" fillId="0" borderId="0" xfId="4343" applyNumberFormat="1" applyFont="1" applyFill="1"/>
    <xf numFmtId="41" fontId="171" fillId="0" borderId="0" xfId="4343" applyNumberFormat="1" applyFont="1" applyFill="1" applyBorder="1"/>
    <xf numFmtId="49" fontId="6" fillId="0" borderId="0" xfId="4343" applyNumberFormat="1" applyFont="1" applyFill="1" applyBorder="1" applyAlignment="1">
      <alignment horizontal="center" wrapText="1"/>
    </xf>
    <xf numFmtId="49" fontId="170" fillId="0" borderId="0" xfId="4343" applyNumberFormat="1" applyFont="1" applyFill="1" applyAlignment="1">
      <alignment horizontal="center"/>
    </xf>
    <xf numFmtId="41" fontId="170" fillId="0" borderId="0" xfId="4343" applyNumberFormat="1" applyFont="1" applyFill="1" applyAlignment="1">
      <alignment horizontal="center"/>
    </xf>
    <xf numFmtId="49" fontId="172" fillId="0" borderId="0" xfId="4343" applyNumberFormat="1" applyFont="1" applyFill="1"/>
    <xf numFmtId="38" fontId="0" fillId="0" borderId="0" xfId="1191" applyNumberFormat="1" applyFont="1" applyFill="1"/>
    <xf numFmtId="38" fontId="0" fillId="0" borderId="4" xfId="1191" applyNumberFormat="1" applyFont="1" applyFill="1" applyBorder="1"/>
    <xf numFmtId="223" fontId="131" fillId="0" borderId="4" xfId="4343" applyNumberFormat="1" applyFont="1" applyFill="1" applyBorder="1"/>
    <xf numFmtId="38" fontId="0" fillId="0" borderId="0" xfId="1191" applyNumberFormat="1" applyFont="1" applyFill="1" applyBorder="1"/>
    <xf numFmtId="9" fontId="0" fillId="0" borderId="0" xfId="4350" applyFont="1" applyFill="1"/>
    <xf numFmtId="211" fontId="131" fillId="0" borderId="0" xfId="4343" applyNumberFormat="1" applyFont="1" applyFill="1"/>
    <xf numFmtId="41" fontId="131" fillId="0" borderId="4" xfId="4343" applyNumberFormat="1" applyFont="1" applyFill="1" applyBorder="1"/>
    <xf numFmtId="223" fontId="131" fillId="0" borderId="0" xfId="4343" applyNumberFormat="1" applyFont="1" applyFill="1" applyBorder="1"/>
    <xf numFmtId="0" fontId="131" fillId="0" borderId="0" xfId="4343" applyFont="1" applyFill="1"/>
    <xf numFmtId="0" fontId="5" fillId="0" borderId="0" xfId="1808" applyFill="1" applyAlignment="1">
      <alignment horizontal="center"/>
    </xf>
    <xf numFmtId="49" fontId="169" fillId="0" borderId="0" xfId="1878" applyNumberFormat="1" applyFont="1" applyFill="1" applyBorder="1"/>
    <xf numFmtId="49" fontId="82" fillId="0" borderId="0" xfId="1878" applyNumberFormat="1" applyFont="1" applyFill="1" applyBorder="1" applyAlignment="1" applyProtection="1">
      <alignment horizontal="center"/>
    </xf>
    <xf numFmtId="0" fontId="78" fillId="0" borderId="0" xfId="1878" applyFont="1" applyFill="1" applyProtection="1"/>
    <xf numFmtId="0" fontId="29" fillId="0" borderId="0" xfId="1878" applyNumberFormat="1" applyFill="1" applyAlignment="1">
      <alignment horizontal="center"/>
    </xf>
    <xf numFmtId="0" fontId="169" fillId="0" borderId="0" xfId="1878" applyFont="1" applyFill="1" applyBorder="1"/>
    <xf numFmtId="0" fontId="7" fillId="0" borderId="0" xfId="1878" applyFont="1" applyFill="1" applyAlignment="1" applyProtection="1">
      <alignment horizontal="center"/>
    </xf>
    <xf numFmtId="0" fontId="75" fillId="0" borderId="0" xfId="1878" applyFont="1" applyFill="1" applyAlignment="1">
      <alignment vertical="top"/>
    </xf>
    <xf numFmtId="49" fontId="7" fillId="0" borderId="0" xfId="1878" applyNumberFormat="1" applyFont="1" applyFill="1" applyAlignment="1">
      <alignment horizontal="center"/>
    </xf>
    <xf numFmtId="0" fontId="7" fillId="0" borderId="0" xfId="1878" applyFont="1" applyFill="1" applyAlignment="1" applyProtection="1"/>
    <xf numFmtId="0" fontId="75" fillId="0" borderId="0" xfId="1878" applyFont="1" applyFill="1" applyAlignment="1">
      <alignment horizontal="left" vertical="top" wrapText="1"/>
    </xf>
    <xf numFmtId="0" fontId="7" fillId="0" borderId="0" xfId="1878" applyFont="1" applyFill="1" applyBorder="1" applyAlignment="1" applyProtection="1"/>
    <xf numFmtId="0" fontId="6" fillId="0" borderId="0" xfId="1878" applyFont="1" applyFill="1" applyAlignment="1" applyProtection="1">
      <alignment horizontal="center"/>
    </xf>
    <xf numFmtId="0" fontId="6" fillId="0" borderId="0" xfId="1878" applyFont="1" applyFill="1" applyAlignment="1">
      <alignment horizontal="center" vertical="top" wrapText="1"/>
    </xf>
    <xf numFmtId="0" fontId="169" fillId="0" borderId="0" xfId="1878" applyFont="1" applyFill="1" applyAlignment="1">
      <alignment horizontal="center"/>
    </xf>
    <xf numFmtId="164" fontId="154" fillId="0" borderId="0" xfId="0" applyNumberFormat="1" applyFont="1"/>
    <xf numFmtId="0" fontId="26" fillId="0" borderId="0" xfId="0" applyFont="1" applyAlignment="1">
      <alignment horizontal="right"/>
    </xf>
    <xf numFmtId="0" fontId="173" fillId="0" borderId="0" xfId="0" applyFont="1"/>
    <xf numFmtId="221" fontId="5" fillId="0" borderId="0" xfId="1144" applyNumberFormat="1" applyFont="1"/>
    <xf numFmtId="211" fontId="0" fillId="0" borderId="0" xfId="1144" applyNumberFormat="1" applyFont="1"/>
    <xf numFmtId="49" fontId="5" fillId="0" borderId="0" xfId="1988" applyNumberFormat="1" applyFont="1" applyAlignment="1">
      <alignment horizontal="left" vertical="top"/>
    </xf>
    <xf numFmtId="38" fontId="5" fillId="0" borderId="0" xfId="1937" applyAlignment="1">
      <alignment horizontal="center"/>
    </xf>
    <xf numFmtId="38" fontId="29" fillId="0" borderId="0" xfId="1937" applyFont="1" applyAlignment="1">
      <alignment horizontal="right"/>
    </xf>
    <xf numFmtId="38" fontId="5" fillId="0" borderId="0" xfId="1937"/>
    <xf numFmtId="38" fontId="174" fillId="0" borderId="0" xfId="1937" applyFont="1" applyAlignment="1">
      <alignment horizontal="center"/>
    </xf>
    <xf numFmtId="38" fontId="174" fillId="0" borderId="62" xfId="1937" applyFont="1" applyBorder="1" applyAlignment="1">
      <alignment horizontal="center"/>
    </xf>
    <xf numFmtId="214" fontId="5" fillId="0" borderId="0" xfId="1937" applyNumberFormat="1"/>
    <xf numFmtId="38" fontId="5" fillId="0" borderId="8" xfId="1937" applyFont="1" applyBorder="1" applyAlignment="1">
      <alignment horizontal="center" wrapText="1"/>
    </xf>
    <xf numFmtId="38" fontId="5" fillId="0" borderId="8" xfId="1937" applyBorder="1" applyAlignment="1">
      <alignment horizontal="center"/>
    </xf>
    <xf numFmtId="38" fontId="5" fillId="0" borderId="62" xfId="1937" applyFont="1" applyBorder="1" applyAlignment="1">
      <alignment horizontal="center" wrapText="1"/>
    </xf>
    <xf numFmtId="38" fontId="5" fillId="0" borderId="10" xfId="1937" applyFont="1" applyBorder="1" applyAlignment="1">
      <alignment horizontal="center" wrapText="1"/>
    </xf>
    <xf numFmtId="38" fontId="5" fillId="0" borderId="10" xfId="1937" applyBorder="1" applyAlignment="1">
      <alignment horizontal="center" wrapText="1"/>
    </xf>
    <xf numFmtId="38" fontId="5" fillId="0" borderId="10" xfId="1937" applyFont="1" applyBorder="1" applyAlignment="1">
      <alignment horizontal="center"/>
    </xf>
    <xf numFmtId="38" fontId="5" fillId="0" borderId="10" xfId="1937" applyFont="1" applyFill="1" applyBorder="1" applyAlignment="1">
      <alignment horizontal="center" wrapText="1"/>
    </xf>
    <xf numFmtId="38" fontId="152" fillId="0" borderId="0" xfId="1937" applyFont="1" applyAlignment="1">
      <alignment horizontal="left"/>
    </xf>
    <xf numFmtId="10" fontId="5" fillId="0" borderId="0" xfId="1937" applyNumberFormat="1" applyAlignment="1">
      <alignment horizontal="center"/>
    </xf>
    <xf numFmtId="38" fontId="5" fillId="0" borderId="0" xfId="1937" applyFill="1"/>
    <xf numFmtId="224" fontId="5" fillId="0" borderId="0" xfId="1937" applyNumberFormat="1" applyAlignment="1">
      <alignment horizontal="center"/>
    </xf>
    <xf numFmtId="38" fontId="5" fillId="0" borderId="0" xfId="1937" applyAlignment="1">
      <alignment horizontal="left" indent="1"/>
    </xf>
    <xf numFmtId="214" fontId="5" fillId="0" borderId="0" xfId="1937" applyNumberFormat="1" applyFont="1"/>
    <xf numFmtId="214" fontId="151" fillId="0" borderId="0" xfId="1937" applyNumberFormat="1" applyFont="1"/>
    <xf numFmtId="38" fontId="7" fillId="0" borderId="0" xfId="1937" applyFont="1" applyAlignment="1">
      <alignment horizontal="left"/>
    </xf>
    <xf numFmtId="214" fontId="7" fillId="0" borderId="0" xfId="1937" applyNumberFormat="1" applyFont="1"/>
    <xf numFmtId="38" fontId="5" fillId="0" borderId="0" xfId="1937" applyBorder="1" applyAlignment="1">
      <alignment horizontal="center" wrapText="1"/>
    </xf>
    <xf numFmtId="10" fontId="5" fillId="0" borderId="0" xfId="1937" applyNumberFormat="1" applyBorder="1" applyAlignment="1">
      <alignment horizontal="center" wrapText="1"/>
    </xf>
    <xf numFmtId="214" fontId="5" fillId="0" borderId="0" xfId="1937" applyNumberFormat="1" applyFill="1"/>
    <xf numFmtId="214" fontId="5" fillId="0" borderId="0" xfId="1937" applyNumberFormat="1" applyFont="1" applyAlignment="1">
      <alignment horizontal="center"/>
    </xf>
    <xf numFmtId="214" fontId="7" fillId="0" borderId="0" xfId="1937" applyNumberFormat="1" applyFont="1" applyFill="1"/>
    <xf numFmtId="38" fontId="80" fillId="0" borderId="0" xfId="1937" quotePrefix="1" applyFont="1"/>
    <xf numFmtId="214" fontId="7" fillId="0" borderId="57" xfId="1937" applyNumberFormat="1" applyFont="1" applyBorder="1"/>
    <xf numFmtId="38" fontId="78" fillId="0" borderId="0" xfId="1937" quotePrefix="1" applyFont="1"/>
    <xf numFmtId="166" fontId="5" fillId="0" borderId="0" xfId="1937" applyNumberFormat="1"/>
    <xf numFmtId="43" fontId="0" fillId="0" borderId="0" xfId="1144" applyFont="1"/>
    <xf numFmtId="10" fontId="0" fillId="0" borderId="0" xfId="2699" applyNumberFormat="1" applyFont="1"/>
    <xf numFmtId="0" fontId="170" fillId="0" borderId="0" xfId="0" applyFont="1"/>
    <xf numFmtId="0" fontId="162" fillId="0" borderId="0" xfId="0" applyFont="1" applyAlignment="1">
      <alignment horizontal="left"/>
    </xf>
    <xf numFmtId="0" fontId="5" fillId="0" borderId="0" xfId="1979" applyFont="1" applyAlignment="1">
      <alignment horizontal="left"/>
    </xf>
    <xf numFmtId="164" fontId="5" fillId="0" borderId="0" xfId="3838" applyNumberFormat="1" applyFont="1" applyAlignment="1">
      <alignment vertical="top" wrapText="1"/>
    </xf>
    <xf numFmtId="0" fontId="5" fillId="0" borderId="0" xfId="1979" applyFont="1" applyAlignment="1">
      <alignment horizontal="right" vertical="top"/>
    </xf>
    <xf numFmtId="213" fontId="5" fillId="0" borderId="8" xfId="1979" applyNumberFormat="1" applyFont="1" applyFill="1" applyBorder="1" applyAlignment="1">
      <alignment horizontal="right" vertical="top"/>
    </xf>
    <xf numFmtId="37" fontId="5" fillId="0" borderId="0" xfId="1979" applyNumberFormat="1" applyFont="1" applyFill="1" applyAlignment="1">
      <alignment horizontal="right" vertical="top" wrapText="1"/>
    </xf>
    <xf numFmtId="164" fontId="5" fillId="0" borderId="57" xfId="3838" applyNumberFormat="1" applyFont="1" applyFill="1" applyBorder="1" applyAlignment="1">
      <alignment horizontal="right" vertical="top"/>
    </xf>
    <xf numFmtId="164" fontId="5" fillId="0" borderId="0" xfId="3838" applyNumberFormat="1" applyFont="1" applyFill="1" applyBorder="1" applyAlignment="1">
      <alignment horizontal="right" vertical="top"/>
    </xf>
    <xf numFmtId="49" fontId="5" fillId="0" borderId="0" xfId="1979" applyNumberFormat="1" applyFont="1" applyAlignment="1">
      <alignment horizontal="left"/>
    </xf>
    <xf numFmtId="49" fontId="6" fillId="0" borderId="0" xfId="1979" applyNumberFormat="1" applyFont="1" applyBorder="1" applyAlignment="1">
      <alignment horizontal="center" wrapText="1"/>
    </xf>
    <xf numFmtId="49" fontId="5" fillId="0" borderId="0" xfId="1979" applyNumberFormat="1" applyFont="1" applyBorder="1" applyAlignment="1">
      <alignment horizontal="center" wrapText="1"/>
    </xf>
    <xf numFmtId="37" fontId="6" fillId="0" borderId="8" xfId="1979" applyNumberFormat="1" applyFont="1" applyBorder="1" applyAlignment="1">
      <alignment horizontal="center"/>
    </xf>
    <xf numFmtId="37" fontId="5" fillId="0" borderId="8" xfId="1979" applyNumberFormat="1" applyFont="1" applyBorder="1" applyAlignment="1">
      <alignment horizontal="center"/>
    </xf>
    <xf numFmtId="49" fontId="5" fillId="0" borderId="0" xfId="1979" applyNumberFormat="1" applyFont="1" applyAlignment="1">
      <alignment horizontal="left" wrapText="1"/>
    </xf>
    <xf numFmtId="164" fontId="5" fillId="0" borderId="0" xfId="3838" applyNumberFormat="1" applyFont="1" applyAlignment="1">
      <alignment wrapText="1"/>
    </xf>
    <xf numFmtId="213" fontId="5" fillId="0" borderId="8" xfId="1979" applyNumberFormat="1" applyFont="1" applyFill="1" applyBorder="1" applyAlignment="1">
      <alignment horizontal="right"/>
    </xf>
    <xf numFmtId="0" fontId="162" fillId="0" borderId="0" xfId="0" applyFont="1" applyFill="1"/>
    <xf numFmtId="164" fontId="5" fillId="0" borderId="57" xfId="3838" applyNumberFormat="1" applyFont="1" applyFill="1" applyBorder="1" applyAlignment="1">
      <alignment horizontal="right"/>
    </xf>
    <xf numFmtId="211" fontId="130" fillId="0" borderId="0" xfId="1178" applyNumberFormat="1" applyFont="1"/>
    <xf numFmtId="44" fontId="0" fillId="0" borderId="0" xfId="0" applyNumberFormat="1"/>
    <xf numFmtId="0" fontId="5" fillId="0" borderId="0" xfId="4336" applyFont="1"/>
    <xf numFmtId="0" fontId="5" fillId="0" borderId="0" xfId="4336"/>
    <xf numFmtId="0" fontId="5" fillId="0" borderId="0" xfId="4336" applyAlignment="1"/>
    <xf numFmtId="0" fontId="5" fillId="0" borderId="0" xfId="4336" applyAlignment="1">
      <alignment horizontal="center"/>
    </xf>
    <xf numFmtId="0" fontId="151" fillId="0" borderId="0" xfId="4336" applyFont="1" applyAlignment="1">
      <alignment horizontal="center" vertical="center" wrapText="1"/>
    </xf>
    <xf numFmtId="0" fontId="151" fillId="0" borderId="0" xfId="4336" applyFont="1" applyAlignment="1">
      <alignment vertical="center"/>
    </xf>
    <xf numFmtId="0" fontId="151" fillId="0" borderId="0" xfId="4336" applyFont="1" applyAlignment="1">
      <alignment horizontal="center" vertical="center"/>
    </xf>
    <xf numFmtId="0" fontId="166" fillId="0" borderId="0" xfId="0" applyFont="1"/>
    <xf numFmtId="0" fontId="151" fillId="0" borderId="0" xfId="4336" applyFont="1" applyAlignment="1">
      <alignment vertical="center" wrapText="1"/>
    </xf>
    <xf numFmtId="0" fontId="6" fillId="0" borderId="0" xfId="4336" applyFont="1" applyAlignment="1">
      <alignment horizontal="center" vertical="center"/>
    </xf>
    <xf numFmtId="37" fontId="75" fillId="0" borderId="0" xfId="4336" applyNumberFormat="1" applyFont="1" applyAlignment="1">
      <alignment horizontal="center"/>
    </xf>
    <xf numFmtId="37" fontId="75" fillId="0" borderId="0" xfId="4336" applyNumberFormat="1" applyFont="1" applyFill="1" applyAlignment="1">
      <alignment horizontal="center"/>
    </xf>
    <xf numFmtId="0" fontId="175" fillId="0" borderId="0" xfId="4336" applyFont="1" applyAlignment="1">
      <alignment horizontal="center"/>
    </xf>
    <xf numFmtId="17" fontId="5" fillId="0" borderId="0" xfId="4336" applyNumberFormat="1" applyFont="1" applyBorder="1"/>
    <xf numFmtId="0" fontId="5" fillId="0" borderId="0" xfId="4336" applyFont="1" applyAlignment="1">
      <alignment horizontal="center"/>
    </xf>
    <xf numFmtId="5" fontId="5" fillId="0" borderId="0" xfId="4336" applyNumberFormat="1" applyFill="1" applyAlignment="1">
      <alignment horizontal="right"/>
    </xf>
    <xf numFmtId="5" fontId="5" fillId="0" borderId="0" xfId="4336" applyNumberFormat="1" applyFill="1"/>
    <xf numFmtId="5" fontId="5" fillId="0" borderId="0" xfId="4336" applyNumberFormat="1" applyFill="1" applyAlignment="1">
      <alignment horizontal="center"/>
    </xf>
    <xf numFmtId="5" fontId="5" fillId="0" borderId="0" xfId="4336" applyNumberFormat="1" applyFill="1" applyAlignment="1"/>
    <xf numFmtId="0" fontId="5" fillId="0" borderId="0" xfId="4336" applyFill="1" applyAlignment="1">
      <alignment horizontal="right"/>
    </xf>
    <xf numFmtId="17" fontId="5" fillId="0" borderId="0" xfId="4336" applyNumberFormat="1"/>
    <xf numFmtId="5" fontId="5" fillId="0" borderId="0" xfId="4336" applyNumberFormat="1" applyFill="1" applyBorder="1" applyAlignment="1">
      <alignment horizontal="right"/>
    </xf>
    <xf numFmtId="5" fontId="5" fillId="0" borderId="0" xfId="4336" applyNumberFormat="1" applyFill="1" applyBorder="1"/>
    <xf numFmtId="5" fontId="5" fillId="0" borderId="0" xfId="4336" applyNumberFormat="1" applyFill="1" applyBorder="1" applyAlignment="1">
      <alignment horizontal="center"/>
    </xf>
    <xf numFmtId="5" fontId="5" fillId="0" borderId="0" xfId="4336" applyNumberFormat="1" applyFill="1" applyBorder="1" applyAlignment="1"/>
    <xf numFmtId="17" fontId="5" fillId="0" borderId="0" xfId="4336" applyNumberFormat="1" applyFill="1"/>
    <xf numFmtId="0" fontId="0" fillId="0" borderId="8" xfId="0" applyBorder="1"/>
    <xf numFmtId="0" fontId="5" fillId="0" borderId="8" xfId="4336" applyFont="1" applyBorder="1" applyAlignment="1">
      <alignment horizontal="center"/>
    </xf>
    <xf numFmtId="5" fontId="5" fillId="0" borderId="8" xfId="4336" applyNumberFormat="1" applyFill="1" applyBorder="1" applyAlignment="1">
      <alignment horizontal="right"/>
    </xf>
    <xf numFmtId="5" fontId="5" fillId="0" borderId="8" xfId="4336" applyNumberFormat="1" applyFill="1" applyBorder="1"/>
    <xf numFmtId="5" fontId="5" fillId="0" borderId="8" xfId="4336" applyNumberFormat="1" applyFill="1" applyBorder="1" applyAlignment="1"/>
    <xf numFmtId="49" fontId="5" fillId="0" borderId="0" xfId="4336" applyNumberFormat="1"/>
    <xf numFmtId="0" fontId="5" fillId="0" borderId="0" xfId="4336" applyFill="1"/>
    <xf numFmtId="49" fontId="5" fillId="0" borderId="57" xfId="4336" applyNumberFormat="1" applyBorder="1"/>
    <xf numFmtId="0" fontId="5" fillId="0" borderId="57" xfId="4336" applyBorder="1"/>
    <xf numFmtId="5" fontId="5" fillId="0" borderId="57" xfId="4336" applyNumberFormat="1" applyFill="1" applyBorder="1" applyAlignment="1">
      <alignment horizontal="right"/>
    </xf>
    <xf numFmtId="5" fontId="5" fillId="0" borderId="0" xfId="4336" applyNumberFormat="1" applyFill="1" applyAlignment="1">
      <alignment horizontal="left"/>
    </xf>
    <xf numFmtId="0" fontId="5" fillId="0" borderId="0" xfId="4336" applyFill="1" applyAlignment="1"/>
    <xf numFmtId="219" fontId="5" fillId="0" borderId="0" xfId="4336" applyNumberFormat="1" applyFill="1" applyBorder="1" applyAlignment="1"/>
    <xf numFmtId="49" fontId="5" fillId="0" borderId="0" xfId="4336" applyNumberFormat="1" applyFont="1"/>
    <xf numFmtId="5" fontId="5" fillId="0" borderId="56" xfId="4336" applyNumberFormat="1" applyBorder="1" applyAlignment="1"/>
    <xf numFmtId="5" fontId="5" fillId="0" borderId="0" xfId="4336" applyNumberFormat="1" applyBorder="1" applyAlignment="1"/>
    <xf numFmtId="0" fontId="5" fillId="0" borderId="0" xfId="4336" applyFont="1" applyAlignment="1">
      <alignment horizontal="right"/>
    </xf>
    <xf numFmtId="0" fontId="176" fillId="0" borderId="0" xfId="4336" applyFont="1"/>
    <xf numFmtId="214" fontId="75" fillId="0" borderId="0" xfId="4335" applyNumberFormat="1" applyFont="1" applyAlignment="1">
      <alignment horizontal="left"/>
    </xf>
    <xf numFmtId="164" fontId="5" fillId="0" borderId="0" xfId="4335" applyNumberFormat="1" applyFont="1"/>
    <xf numFmtId="0" fontId="7" fillId="0" borderId="0" xfId="1808" applyFont="1" applyBorder="1" applyAlignment="1">
      <alignment horizontal="center"/>
    </xf>
    <xf numFmtId="0" fontId="7" fillId="0" borderId="0" xfId="1808" applyFont="1"/>
    <xf numFmtId="0" fontId="7" fillId="0" borderId="0" xfId="1808" applyFont="1" applyAlignment="1">
      <alignment horizontal="center"/>
    </xf>
    <xf numFmtId="164" fontId="5" fillId="0" borderId="0" xfId="1392" applyNumberFormat="1" applyFill="1"/>
    <xf numFmtId="164" fontId="5" fillId="0" borderId="0" xfId="1392" applyNumberFormat="1"/>
    <xf numFmtId="211" fontId="5" fillId="0" borderId="8" xfId="1144" applyNumberFormat="1" applyFill="1" applyBorder="1"/>
    <xf numFmtId="211" fontId="5" fillId="0" borderId="0" xfId="1144" applyNumberFormat="1" applyBorder="1"/>
    <xf numFmtId="225" fontId="5" fillId="0" borderId="8" xfId="1144" applyNumberFormat="1" applyFont="1" applyFill="1" applyBorder="1"/>
    <xf numFmtId="164" fontId="5" fillId="0" borderId="57" xfId="1392" applyNumberFormat="1" applyBorder="1"/>
    <xf numFmtId="5" fontId="5" fillId="0" borderId="0" xfId="1877" applyNumberFormat="1" applyFont="1" applyFill="1"/>
    <xf numFmtId="49" fontId="5" fillId="0" borderId="0" xfId="1877" applyNumberFormat="1" applyFont="1" applyFill="1" applyAlignment="1">
      <alignment horizontal="left" wrapText="1"/>
    </xf>
    <xf numFmtId="0" fontId="5" fillId="0" borderId="0" xfId="1877" applyFill="1"/>
    <xf numFmtId="10" fontId="5" fillId="0" borderId="8" xfId="1877" applyNumberFormat="1" applyFont="1" applyFill="1" applyBorder="1"/>
    <xf numFmtId="5" fontId="5" fillId="0" borderId="8" xfId="1877" applyNumberFormat="1" applyFont="1" applyFill="1" applyBorder="1"/>
    <xf numFmtId="0" fontId="5" fillId="0" borderId="0" xfId="1877" applyFont="1" applyFill="1"/>
    <xf numFmtId="49" fontId="5" fillId="0" borderId="0" xfId="1877" applyNumberFormat="1" applyFont="1" applyFill="1" applyAlignment="1">
      <alignment horizontal="left"/>
    </xf>
    <xf numFmtId="0" fontId="5" fillId="0" borderId="0" xfId="4337" applyFont="1" applyFill="1" applyBorder="1" applyAlignment="1">
      <alignment horizontal="right"/>
    </xf>
    <xf numFmtId="0" fontId="5" fillId="0" borderId="0" xfId="4337" applyFill="1" applyBorder="1" applyAlignment="1">
      <alignment horizontal="right"/>
    </xf>
    <xf numFmtId="0" fontId="6" fillId="0" borderId="0" xfId="4337" applyFont="1" applyFill="1" applyBorder="1" applyAlignment="1">
      <alignment horizontal="right"/>
    </xf>
    <xf numFmtId="0" fontId="5" fillId="0" borderId="8" xfId="4337" applyFill="1" applyBorder="1" applyAlignment="1">
      <alignment horizontal="center" vertical="center" wrapText="1"/>
    </xf>
    <xf numFmtId="0" fontId="5" fillId="0" borderId="8" xfId="4337" applyFill="1" applyBorder="1" applyAlignment="1">
      <alignment horizontal="center"/>
    </xf>
    <xf numFmtId="216" fontId="173" fillId="0" borderId="0" xfId="0" applyNumberFormat="1" applyFont="1" applyFill="1" applyAlignment="1">
      <alignment horizontal="center" vertical="center"/>
    </xf>
    <xf numFmtId="216" fontId="173" fillId="0" borderId="0" xfId="0" applyNumberFormat="1" applyFont="1" applyFill="1" applyBorder="1" applyAlignment="1">
      <alignment horizontal="center" vertical="center"/>
    </xf>
    <xf numFmtId="0" fontId="5" fillId="0" borderId="0" xfId="4337" applyFill="1" applyAlignment="1">
      <alignment horizontal="center"/>
    </xf>
    <xf numFmtId="5" fontId="1" fillId="0" borderId="0" xfId="1394" applyNumberFormat="1" applyFont="1" applyFill="1"/>
    <xf numFmtId="5" fontId="5" fillId="0" borderId="0" xfId="4337" applyNumberFormat="1" applyFont="1" applyFill="1" applyAlignment="1">
      <alignment horizontal="left" wrapText="1"/>
    </xf>
    <xf numFmtId="10" fontId="1" fillId="0" borderId="0" xfId="2722" applyNumberFormat="1" applyFont="1" applyFill="1"/>
    <xf numFmtId="5" fontId="1" fillId="0" borderId="57" xfId="1394" applyNumberFormat="1" applyFont="1" applyFill="1" applyBorder="1"/>
    <xf numFmtId="5" fontId="1" fillId="0" borderId="0" xfId="1394" applyNumberFormat="1" applyFont="1" applyFill="1" applyBorder="1"/>
    <xf numFmtId="0" fontId="5" fillId="0" borderId="0" xfId="4360" applyFont="1" applyFill="1"/>
    <xf numFmtId="222" fontId="1" fillId="0" borderId="0" xfId="2722" applyNumberFormat="1" applyFont="1" applyFill="1"/>
    <xf numFmtId="0" fontId="5" fillId="0" borderId="0" xfId="4337" applyFill="1" applyBorder="1" applyAlignment="1">
      <alignment horizontal="center"/>
    </xf>
    <xf numFmtId="0" fontId="5" fillId="0" borderId="0" xfId="4361" applyFont="1" applyFill="1"/>
    <xf numFmtId="0" fontId="177" fillId="0" borderId="0" xfId="0" applyFont="1" applyFill="1"/>
    <xf numFmtId="0" fontId="5" fillId="0" borderId="0" xfId="4362" applyFont="1" applyFill="1"/>
    <xf numFmtId="0" fontId="5" fillId="0" borderId="0" xfId="4362" applyFont="1" applyFill="1" applyAlignment="1">
      <alignment horizontal="right"/>
    </xf>
    <xf numFmtId="0" fontId="6" fillId="0" borderId="0" xfId="4362" applyFont="1" applyFill="1" applyAlignment="1">
      <alignment horizontal="right"/>
    </xf>
    <xf numFmtId="0" fontId="5" fillId="0" borderId="0" xfId="4362" applyFont="1" applyFill="1" applyAlignment="1">
      <alignment horizontal="center"/>
    </xf>
    <xf numFmtId="49" fontId="5" fillId="0" borderId="8" xfId="1877" applyNumberFormat="1" applyFont="1" applyFill="1" applyBorder="1" applyAlignment="1">
      <alignment horizontal="center" vertical="center" wrapText="1"/>
    </xf>
    <xf numFmtId="0" fontId="5" fillId="0" borderId="0" xfId="4362" applyFont="1" applyFill="1" applyAlignment="1">
      <alignment horizontal="center" vertical="center" wrapText="1"/>
    </xf>
    <xf numFmtId="0" fontId="5" fillId="0" borderId="8" xfId="4362" applyFont="1" applyFill="1" applyBorder="1" applyAlignment="1">
      <alignment horizontal="center" vertical="center" wrapText="1"/>
    </xf>
    <xf numFmtId="37" fontId="75" fillId="0" borderId="0" xfId="1877" applyNumberFormat="1" applyFont="1" applyFill="1" applyAlignment="1">
      <alignment horizontal="center"/>
    </xf>
    <xf numFmtId="0" fontId="75" fillId="0" borderId="0" xfId="1877" applyFont="1" applyFill="1"/>
    <xf numFmtId="49" fontId="7" fillId="0" borderId="0" xfId="1877" applyNumberFormat="1" applyFont="1" applyFill="1" applyAlignment="1">
      <alignment horizontal="center" wrapText="1"/>
    </xf>
    <xf numFmtId="0" fontId="5" fillId="0" borderId="0" xfId="1877" applyFont="1" applyFill="1" applyAlignment="1">
      <alignment horizontal="center"/>
    </xf>
    <xf numFmtId="226" fontId="5" fillId="0" borderId="0" xfId="1877" applyNumberFormat="1" applyFont="1" applyFill="1"/>
    <xf numFmtId="49" fontId="5" fillId="0" borderId="0" xfId="1877" applyNumberFormat="1" applyFont="1" applyFill="1" applyAlignment="1">
      <alignment horizontal="center" wrapText="1"/>
    </xf>
    <xf numFmtId="39" fontId="5" fillId="0" borderId="0" xfId="1877" applyNumberFormat="1" applyFont="1" applyFill="1"/>
    <xf numFmtId="0" fontId="5" fillId="0" borderId="0" xfId="1877" applyFont="1" applyFill="1" applyAlignment="1">
      <alignment horizontal="right"/>
    </xf>
    <xf numFmtId="5" fontId="5" fillId="0" borderId="0" xfId="1877" applyNumberFormat="1" applyFont="1" applyFill="1" applyBorder="1"/>
    <xf numFmtId="5" fontId="5" fillId="0" borderId="57" xfId="1877" applyNumberFormat="1" applyFont="1" applyFill="1" applyBorder="1" applyAlignment="1">
      <alignment horizontal="right"/>
    </xf>
    <xf numFmtId="5" fontId="5" fillId="0" borderId="56" xfId="1877" applyNumberFormat="1" applyFont="1" applyFill="1" applyBorder="1"/>
    <xf numFmtId="37" fontId="5" fillId="0" borderId="0" xfId="1877" applyNumberFormat="1" applyFont="1" applyFill="1" applyAlignment="1">
      <alignment horizontal="left"/>
    </xf>
    <xf numFmtId="49" fontId="5" fillId="0" borderId="0" xfId="1877" applyNumberFormat="1" applyFont="1" applyFill="1" applyAlignment="1">
      <alignment horizontal="right"/>
    </xf>
    <xf numFmtId="0" fontId="5" fillId="0" borderId="0" xfId="1877" applyFont="1" applyFill="1" applyAlignment="1">
      <alignment horizontal="left"/>
    </xf>
    <xf numFmtId="10" fontId="5" fillId="0" borderId="0" xfId="1877" applyNumberFormat="1" applyFont="1" applyFill="1" applyAlignment="1">
      <alignment horizontal="right"/>
    </xf>
    <xf numFmtId="49" fontId="5" fillId="0" borderId="0" xfId="4362" applyNumberFormat="1" applyFont="1" applyFill="1" applyAlignment="1">
      <alignment horizontal="center" wrapText="1"/>
    </xf>
    <xf numFmtId="10" fontId="5" fillId="0" borderId="0" xfId="1877" applyNumberFormat="1" applyFont="1" applyFill="1"/>
    <xf numFmtId="0" fontId="5" fillId="0" borderId="0" xfId="4362" applyFill="1"/>
    <xf numFmtId="0" fontId="5" fillId="0" borderId="0" xfId="1808" applyFill="1" applyAlignment="1">
      <alignment horizontal="left"/>
    </xf>
    <xf numFmtId="49" fontId="5" fillId="0" borderId="0" xfId="1808" applyNumberFormat="1" applyFill="1" applyAlignment="1">
      <alignment wrapText="1"/>
    </xf>
    <xf numFmtId="49" fontId="5" fillId="0" borderId="0" xfId="1808" applyNumberFormat="1" applyAlignment="1">
      <alignment horizontal="center" wrapText="1"/>
    </xf>
    <xf numFmtId="49" fontId="5" fillId="0" borderId="0" xfId="1808" applyNumberFormat="1" applyFill="1" applyAlignment="1">
      <alignment horizontal="center" wrapText="1"/>
    </xf>
    <xf numFmtId="37" fontId="5" fillId="0" borderId="0" xfId="1808" applyNumberFormat="1" applyAlignment="1">
      <alignment horizontal="center"/>
    </xf>
    <xf numFmtId="37" fontId="5" fillId="0" borderId="0" xfId="1808" applyNumberFormat="1" applyFill="1" applyAlignment="1">
      <alignment horizontal="center"/>
    </xf>
    <xf numFmtId="49" fontId="5" fillId="0" borderId="0" xfId="1808" applyNumberFormat="1" applyFont="1" applyFill="1" applyAlignment="1">
      <alignment horizontal="left" wrapText="1"/>
    </xf>
    <xf numFmtId="49" fontId="5" fillId="0" borderId="0" xfId="1808" applyNumberFormat="1" applyFill="1" applyAlignment="1">
      <alignment horizontal="left" wrapText="1"/>
    </xf>
    <xf numFmtId="37" fontId="5" fillId="0" borderId="0" xfId="1808" applyNumberFormat="1" applyFill="1" applyAlignment="1">
      <alignment horizontal="right" wrapText="1"/>
    </xf>
    <xf numFmtId="7" fontId="5" fillId="0" borderId="0" xfId="1808" applyNumberFormat="1" applyFill="1" applyAlignment="1">
      <alignment horizontal="right" wrapText="1"/>
    </xf>
    <xf numFmtId="5" fontId="5" fillId="0" borderId="0" xfId="1808" applyNumberFormat="1" applyFill="1" applyAlignment="1">
      <alignment wrapText="1"/>
    </xf>
    <xf numFmtId="49" fontId="5" fillId="0" borderId="0" xfId="1808" applyNumberFormat="1" applyFill="1" applyAlignment="1">
      <alignment horizontal="left"/>
    </xf>
    <xf numFmtId="0" fontId="5" fillId="0" borderId="0" xfId="1808" applyFill="1" applyAlignment="1">
      <alignment horizontal="right"/>
    </xf>
    <xf numFmtId="49" fontId="5" fillId="0" borderId="0" xfId="1808" applyNumberFormat="1" applyAlignment="1">
      <alignment horizontal="left" wrapText="1"/>
    </xf>
    <xf numFmtId="37" fontId="5" fillId="0" borderId="0" xfId="1808" applyNumberFormat="1" applyAlignment="1">
      <alignment horizontal="right" wrapText="1"/>
    </xf>
    <xf numFmtId="5" fontId="5" fillId="0" borderId="0" xfId="1808" applyNumberFormat="1" applyAlignment="1">
      <alignment wrapText="1"/>
    </xf>
    <xf numFmtId="49" fontId="5" fillId="0" borderId="0" xfId="1808" applyNumberFormat="1" applyAlignment="1">
      <alignment horizontal="left"/>
    </xf>
    <xf numFmtId="37" fontId="5" fillId="0" borderId="0" xfId="1808" applyNumberFormat="1" applyAlignment="1">
      <alignment wrapText="1"/>
    </xf>
    <xf numFmtId="7" fontId="5" fillId="0" borderId="0" xfId="1808" applyNumberFormat="1" applyAlignment="1">
      <alignment horizontal="right"/>
    </xf>
    <xf numFmtId="5" fontId="5" fillId="0" borderId="0" xfId="1808" applyNumberFormat="1" applyAlignment="1">
      <alignment horizontal="right"/>
    </xf>
    <xf numFmtId="0" fontId="5" fillId="0" borderId="0" xfId="1808" applyAlignment="1">
      <alignment horizontal="left"/>
    </xf>
    <xf numFmtId="37" fontId="5" fillId="0" borderId="0" xfId="1808" applyNumberFormat="1" applyAlignment="1">
      <alignment horizontal="right"/>
    </xf>
    <xf numFmtId="49" fontId="5" fillId="0" borderId="0" xfId="1808" applyNumberFormat="1" applyFont="1" applyAlignment="1">
      <alignment horizontal="left"/>
    </xf>
    <xf numFmtId="213" fontId="5" fillId="0" borderId="0" xfId="1808" applyNumberFormat="1" applyAlignment="1">
      <alignment wrapText="1"/>
    </xf>
    <xf numFmtId="213" fontId="5" fillId="0" borderId="0" xfId="1808" applyNumberFormat="1" applyAlignment="1">
      <alignment horizontal="right"/>
    </xf>
    <xf numFmtId="39" fontId="5" fillId="0" borderId="0" xfId="1808" applyNumberFormat="1" applyAlignment="1">
      <alignment horizontal="right"/>
    </xf>
    <xf numFmtId="49" fontId="5" fillId="0" borderId="0" xfId="1808" applyNumberFormat="1" applyAlignment="1">
      <alignment wrapText="1"/>
    </xf>
    <xf numFmtId="10" fontId="5" fillId="0" borderId="0" xfId="1808" applyNumberFormat="1" applyAlignment="1">
      <alignment wrapText="1"/>
    </xf>
    <xf numFmtId="49" fontId="130" fillId="0" borderId="0" xfId="1979" applyNumberFormat="1" applyFont="1" applyAlignment="1">
      <alignment horizontal="center" wrapText="1"/>
    </xf>
    <xf numFmtId="49" fontId="130" fillId="0" borderId="0" xfId="1979" applyNumberFormat="1" applyFont="1" applyAlignment="1">
      <alignment horizontal="left" vertical="top"/>
    </xf>
    <xf numFmtId="164" fontId="5" fillId="0" borderId="8" xfId="1392" applyNumberFormat="1" applyFont="1" applyBorder="1" applyAlignment="1">
      <alignment vertical="top" wrapText="1"/>
    </xf>
    <xf numFmtId="164" fontId="5" fillId="0" borderId="57" xfId="1392" applyNumberFormat="1" applyFont="1" applyBorder="1" applyAlignment="1">
      <alignment vertical="center" wrapText="1"/>
    </xf>
    <xf numFmtId="41" fontId="131" fillId="0" borderId="0" xfId="1806" applyNumberFormat="1" applyFont="1" applyFill="1" applyAlignment="1">
      <alignment horizontal="right"/>
    </xf>
    <xf numFmtId="0" fontId="5" fillId="0" borderId="0" xfId="1824" applyFont="1" applyFill="1"/>
    <xf numFmtId="0" fontId="5" fillId="0" borderId="0" xfId="1824" applyFont="1" applyFill="1" applyAlignment="1">
      <alignment horizontal="right"/>
    </xf>
    <xf numFmtId="166" fontId="5" fillId="0" borderId="0" xfId="1824" applyNumberFormat="1" applyFont="1" applyFill="1"/>
    <xf numFmtId="0" fontId="5" fillId="0" borderId="0" xfId="4538" applyFont="1" applyFill="1" applyAlignment="1">
      <alignment horizontal="centerContinuous"/>
    </xf>
    <xf numFmtId="0" fontId="7" fillId="0" borderId="0" xfId="4538" applyFont="1" applyFill="1" applyAlignment="1">
      <alignment horizontal="centerContinuous"/>
    </xf>
    <xf numFmtId="0" fontId="5" fillId="0" borderId="0" xfId="4538" applyFont="1" applyFill="1" applyAlignment="1">
      <alignment horizontal="center" wrapText="1"/>
    </xf>
    <xf numFmtId="49" fontId="5" fillId="0" borderId="0" xfId="4538" applyNumberFormat="1" applyFont="1" applyFill="1" applyAlignment="1">
      <alignment horizontal="center"/>
    </xf>
    <xf numFmtId="49" fontId="5" fillId="0" borderId="0" xfId="4538" applyNumberFormat="1" applyFont="1" applyFill="1" applyAlignment="1">
      <alignment horizontal="center" wrapText="1"/>
    </xf>
    <xf numFmtId="0" fontId="5" fillId="0" borderId="0" xfId="4538" applyFont="1" applyFill="1" applyAlignment="1">
      <alignment horizontal="center"/>
    </xf>
    <xf numFmtId="0" fontId="5" fillId="0" borderId="0" xfId="4538" applyFont="1" applyFill="1" applyAlignment="1">
      <alignment horizontal="left" wrapText="1"/>
    </xf>
    <xf numFmtId="214" fontId="5" fillId="0" borderId="0" xfId="4538" applyNumberFormat="1" applyFont="1" applyFill="1"/>
    <xf numFmtId="0" fontId="5" fillId="0" borderId="0" xfId="4538" applyFont="1" applyFill="1"/>
    <xf numFmtId="0" fontId="5" fillId="0" borderId="0" xfId="4538" applyFont="1" applyFill="1" applyAlignment="1">
      <alignment horizontal="right"/>
    </xf>
    <xf numFmtId="0" fontId="5" fillId="0" borderId="0" xfId="4538" quotePrefix="1" applyNumberFormat="1" applyFont="1" applyFill="1"/>
    <xf numFmtId="0" fontId="5" fillId="0" borderId="0" xfId="4538" applyFont="1" applyFill="1" applyAlignment="1">
      <alignment wrapText="1"/>
    </xf>
    <xf numFmtId="0" fontId="178" fillId="0" borderId="0" xfId="4686" applyAlignment="1">
      <alignment wrapText="1"/>
    </xf>
    <xf numFmtId="0" fontId="178" fillId="0" borderId="0" xfId="4686"/>
    <xf numFmtId="0" fontId="178" fillId="0" borderId="0" xfId="4686" applyFill="1" applyAlignment="1">
      <alignment wrapText="1"/>
    </xf>
    <xf numFmtId="0" fontId="178" fillId="0" borderId="0" xfId="4686" applyBorder="1" applyAlignment="1">
      <alignment wrapText="1"/>
    </xf>
    <xf numFmtId="0" fontId="5" fillId="0" borderId="8" xfId="1816" applyFill="1" applyBorder="1" applyAlignment="1">
      <alignment horizontal="center" vertical="center" wrapText="1"/>
    </xf>
    <xf numFmtId="49" fontId="6" fillId="0" borderId="0" xfId="1878" applyNumberFormat="1" applyFont="1" applyFill="1" applyBorder="1" applyAlignment="1">
      <alignment horizontal="center"/>
    </xf>
    <xf numFmtId="0" fontId="6" fillId="0" borderId="0" xfId="1878" applyFont="1" applyFill="1" applyBorder="1" applyAlignment="1" applyProtection="1">
      <alignment horizontal="center" wrapText="1"/>
    </xf>
    <xf numFmtId="0" fontId="6" fillId="0" borderId="0" xfId="1878" applyFont="1" applyFill="1" applyAlignment="1">
      <alignment horizontal="center"/>
    </xf>
    <xf numFmtId="0" fontId="7" fillId="0" borderId="0" xfId="1878" applyFont="1" applyFill="1" applyBorder="1" applyAlignment="1" applyProtection="1">
      <alignment horizontal="center"/>
    </xf>
    <xf numFmtId="0" fontId="6" fillId="0" borderId="0" xfId="1878" applyFont="1" applyFill="1" applyBorder="1" applyAlignment="1" applyProtection="1">
      <alignment horizontal="center"/>
    </xf>
    <xf numFmtId="211" fontId="5" fillId="0" borderId="0" xfId="1144" applyNumberFormat="1" applyFont="1" applyFill="1" applyAlignment="1">
      <alignment horizontal="right"/>
    </xf>
    <xf numFmtId="0" fontId="179" fillId="0" borderId="0" xfId="4687"/>
    <xf numFmtId="0" fontId="3" fillId="0" borderId="0" xfId="4688"/>
    <xf numFmtId="0" fontId="3" fillId="0" borderId="0" xfId="4688" applyBorder="1"/>
    <xf numFmtId="5" fontId="3" fillId="0" borderId="0" xfId="4688" applyNumberFormat="1"/>
    <xf numFmtId="37" fontId="179" fillId="0" borderId="0" xfId="4687" applyNumberFormat="1"/>
    <xf numFmtId="0" fontId="3" fillId="0" borderId="0" xfId="4688" applyFont="1"/>
    <xf numFmtId="0" fontId="3" fillId="0" borderId="0" xfId="4688" applyAlignment="1">
      <alignment horizontal="center"/>
    </xf>
    <xf numFmtId="0" fontId="3" fillId="0" borderId="0" xfId="4687" applyFont="1"/>
    <xf numFmtId="213" fontId="3" fillId="0" borderId="0" xfId="4688" applyNumberFormat="1" applyFont="1" applyFill="1" applyBorder="1"/>
    <xf numFmtId="37" fontId="179" fillId="0" borderId="0" xfId="4687" applyNumberFormat="1" applyFill="1"/>
    <xf numFmtId="37" fontId="179" fillId="0" borderId="8" xfId="4687" applyNumberFormat="1" applyBorder="1"/>
    <xf numFmtId="0" fontId="3" fillId="0" borderId="0" xfId="4688" applyFont="1" applyFill="1"/>
    <xf numFmtId="0" fontId="3" fillId="0" borderId="0" xfId="4688" applyFill="1"/>
    <xf numFmtId="216" fontId="3" fillId="0" borderId="0" xfId="4688" applyNumberFormat="1" applyFont="1" applyAlignment="1">
      <alignment horizontal="center"/>
    </xf>
    <xf numFmtId="0" fontId="151" fillId="0" borderId="0" xfId="4688" applyFont="1" applyAlignment="1">
      <alignment horizontal="center"/>
    </xf>
    <xf numFmtId="0" fontId="3" fillId="0" borderId="0" xfId="4688" applyFont="1" applyAlignment="1">
      <alignment horizontal="center"/>
    </xf>
    <xf numFmtId="0" fontId="6" fillId="0" borderId="0" xfId="4688" applyFont="1" applyAlignment="1">
      <alignment horizontal="right"/>
    </xf>
    <xf numFmtId="49" fontId="3" fillId="0" borderId="0" xfId="4688" applyNumberFormat="1" applyFont="1" applyAlignment="1"/>
    <xf numFmtId="49" fontId="3" fillId="0" borderId="0" xfId="4688" applyNumberFormat="1" applyFont="1" applyAlignment="1">
      <alignment horizontal="center"/>
    </xf>
    <xf numFmtId="0" fontId="7" fillId="0" borderId="0" xfId="4688" applyFont="1" applyAlignment="1">
      <alignment horizontal="center"/>
    </xf>
    <xf numFmtId="0" fontId="180" fillId="0" borderId="0" xfId="4689"/>
    <xf numFmtId="0" fontId="3" fillId="0" borderId="0" xfId="4689" applyFont="1"/>
    <xf numFmtId="0" fontId="3" fillId="0" borderId="0" xfId="4688" applyFont="1" applyBorder="1"/>
    <xf numFmtId="37" fontId="3" fillId="0" borderId="0" xfId="4689" applyNumberFormat="1" applyFont="1"/>
    <xf numFmtId="4" fontId="3" fillId="0" borderId="0" xfId="4688" applyNumberFormat="1" applyFont="1" applyAlignment="1">
      <alignment horizontal="center"/>
    </xf>
    <xf numFmtId="37" fontId="3" fillId="0" borderId="0" xfId="4688" applyNumberFormat="1" applyFont="1" applyFill="1" applyAlignment="1">
      <alignment horizontal="center"/>
    </xf>
    <xf numFmtId="37" fontId="3" fillId="0" borderId="0" xfId="4689" applyNumberFormat="1" applyFont="1" applyAlignment="1">
      <alignment horizontal="center"/>
    </xf>
    <xf numFmtId="213" fontId="3" fillId="0" borderId="8" xfId="4688" applyNumberFormat="1" applyFont="1" applyFill="1" applyBorder="1" applyAlignment="1">
      <alignment horizontal="center"/>
    </xf>
    <xf numFmtId="37" fontId="3" fillId="0" borderId="8" xfId="4689" applyNumberFormat="1" applyFont="1" applyBorder="1" applyAlignment="1">
      <alignment horizontal="center"/>
    </xf>
    <xf numFmtId="37" fontId="3" fillId="0" borderId="0" xfId="4689" applyNumberFormat="1" applyFont="1" applyBorder="1" applyAlignment="1">
      <alignment horizontal="center"/>
    </xf>
    <xf numFmtId="5" fontId="3" fillId="0" borderId="0" xfId="4688" applyNumberFormat="1" applyFont="1"/>
    <xf numFmtId="0" fontId="3" fillId="0" borderId="0" xfId="4689" applyFont="1" applyAlignment="1">
      <alignment horizontal="right"/>
    </xf>
    <xf numFmtId="0" fontId="3" fillId="0" borderId="0" xfId="1816" applyFont="1" applyFill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6" fontId="0" fillId="0" borderId="0" xfId="0" applyNumberFormat="1" applyBorder="1"/>
    <xf numFmtId="5" fontId="3" fillId="0" borderId="8" xfId="0" applyNumberFormat="1" applyFont="1" applyFill="1" applyBorder="1"/>
    <xf numFmtId="0" fontId="3" fillId="0" borderId="0" xfId="0" applyFont="1" applyBorder="1"/>
    <xf numFmtId="0" fontId="3" fillId="0" borderId="0" xfId="3567"/>
    <xf numFmtId="0" fontId="3" fillId="0" borderId="0" xfId="3567" applyAlignment="1">
      <alignment horizontal="center"/>
    </xf>
    <xf numFmtId="49" fontId="3" fillId="0" borderId="0" xfId="3567" applyNumberFormat="1" applyFont="1" applyAlignment="1">
      <alignment horizontal="right" wrapText="1"/>
    </xf>
    <xf numFmtId="0" fontId="6" fillId="0" borderId="0" xfId="3567" applyFont="1" applyAlignment="1">
      <alignment horizontal="right"/>
    </xf>
    <xf numFmtId="0" fontId="3" fillId="0" borderId="0" xfId="3567" applyFont="1" applyAlignment="1">
      <alignment horizontal="center"/>
    </xf>
    <xf numFmtId="49" fontId="3" fillId="0" borderId="0" xfId="3567" applyNumberFormat="1" applyFont="1" applyAlignment="1">
      <alignment horizontal="center" wrapText="1"/>
    </xf>
    <xf numFmtId="49" fontId="3" fillId="0" borderId="0" xfId="3567" applyNumberFormat="1" applyAlignment="1">
      <alignment horizontal="center" wrapText="1"/>
    </xf>
    <xf numFmtId="37" fontId="75" fillId="0" borderId="0" xfId="3567" applyNumberFormat="1" applyFont="1" applyAlignment="1">
      <alignment horizontal="center"/>
    </xf>
    <xf numFmtId="0" fontId="75" fillId="0" borderId="0" xfId="3567" applyFont="1"/>
    <xf numFmtId="49" fontId="3" fillId="0" borderId="0" xfId="3567" applyNumberFormat="1" applyFont="1" applyAlignment="1">
      <alignment horizontal="left" wrapText="1"/>
    </xf>
    <xf numFmtId="37" fontId="3" fillId="0" borderId="0" xfId="3567" applyNumberFormat="1" applyFill="1" applyAlignment="1">
      <alignment wrapText="1"/>
    </xf>
    <xf numFmtId="49" fontId="3" fillId="0" borderId="0" xfId="3567" applyNumberFormat="1" applyAlignment="1">
      <alignment horizontal="left"/>
    </xf>
    <xf numFmtId="0" fontId="3" fillId="0" borderId="0" xfId="3567" applyFill="1" applyAlignment="1">
      <alignment horizontal="right"/>
    </xf>
    <xf numFmtId="49" fontId="3" fillId="0" borderId="0" xfId="3567" applyNumberFormat="1" applyAlignment="1">
      <alignment horizontal="left" wrapText="1"/>
    </xf>
    <xf numFmtId="218" fontId="3" fillId="0" borderId="8" xfId="4487" applyNumberFormat="1" applyFont="1" applyFill="1" applyBorder="1" applyAlignment="1"/>
    <xf numFmtId="0" fontId="3" fillId="0" borderId="0" xfId="3567" applyFill="1" applyBorder="1" applyAlignment="1">
      <alignment horizontal="right"/>
    </xf>
    <xf numFmtId="164" fontId="3" fillId="0" borderId="0" xfId="4487" applyNumberFormat="1" applyFont="1" applyFill="1" applyAlignment="1"/>
    <xf numFmtId="213" fontId="3" fillId="0" borderId="0" xfId="3567" applyNumberFormat="1" applyFill="1" applyBorder="1" applyAlignment="1">
      <alignment wrapText="1"/>
    </xf>
    <xf numFmtId="0" fontId="3" fillId="0" borderId="8" xfId="3567" applyFill="1" applyBorder="1" applyAlignment="1">
      <alignment horizontal="right"/>
    </xf>
    <xf numFmtId="164" fontId="3" fillId="0" borderId="57" xfId="4487" applyNumberFormat="1" applyFont="1" applyFill="1" applyBorder="1"/>
    <xf numFmtId="0" fontId="3" fillId="0" borderId="0" xfId="3567" applyAlignment="1">
      <alignment horizontal="right"/>
    </xf>
    <xf numFmtId="0" fontId="3" fillId="0" borderId="0" xfId="3567" applyFill="1"/>
    <xf numFmtId="213" fontId="3" fillId="0" borderId="0" xfId="3567" applyNumberFormat="1" applyAlignment="1">
      <alignment wrapText="1"/>
    </xf>
    <xf numFmtId="49" fontId="3" fillId="0" borderId="0" xfId="3567" applyNumberFormat="1" applyFill="1" applyAlignment="1">
      <alignment horizontal="left"/>
    </xf>
    <xf numFmtId="0" fontId="75" fillId="0" borderId="0" xfId="3567" applyFont="1" applyAlignment="1">
      <alignment horizontal="center" vertical="center"/>
    </xf>
    <xf numFmtId="49" fontId="3" fillId="0" borderId="0" xfId="3567" applyNumberFormat="1" applyFont="1" applyFill="1" applyAlignment="1">
      <alignment horizontal="left"/>
    </xf>
    <xf numFmtId="5" fontId="3" fillId="0" borderId="0" xfId="3567" applyNumberFormat="1" applyAlignment="1">
      <alignment wrapText="1"/>
    </xf>
    <xf numFmtId="219" fontId="3" fillId="0" borderId="0" xfId="3567" applyNumberFormat="1" applyAlignment="1">
      <alignment horizontal="right"/>
    </xf>
    <xf numFmtId="219" fontId="3" fillId="0" borderId="0" xfId="3567" applyNumberFormat="1" applyAlignment="1">
      <alignment wrapText="1"/>
    </xf>
    <xf numFmtId="220" fontId="3" fillId="0" borderId="0" xfId="3567" applyNumberFormat="1" applyAlignment="1">
      <alignment horizontal="right"/>
    </xf>
    <xf numFmtId="49" fontId="3" fillId="0" borderId="0" xfId="3567" applyNumberFormat="1" applyFont="1" applyAlignment="1">
      <alignment horizontal="left"/>
    </xf>
    <xf numFmtId="0" fontId="6" fillId="0" borderId="0" xfId="4693" applyFont="1"/>
    <xf numFmtId="0" fontId="3" fillId="0" borderId="0" xfId="4693" applyAlignment="1">
      <alignment horizontal="left"/>
    </xf>
    <xf numFmtId="49" fontId="3" fillId="0" borderId="0" xfId="4693" applyNumberFormat="1" applyFill="1" applyAlignment="1">
      <alignment horizontal="right"/>
    </xf>
    <xf numFmtId="0" fontId="3" fillId="0" borderId="0" xfId="4693"/>
    <xf numFmtId="0" fontId="3" fillId="0" borderId="0" xfId="4693" applyAlignment="1">
      <alignment horizontal="right"/>
    </xf>
    <xf numFmtId="0" fontId="0" fillId="0" borderId="0" xfId="4693" applyFont="1" applyFill="1" applyAlignment="1">
      <alignment horizontal="right"/>
    </xf>
    <xf numFmtId="49" fontId="6" fillId="0" borderId="0" xfId="4693" applyNumberFormat="1" applyFont="1" applyAlignment="1">
      <alignment horizontal="center" wrapText="1"/>
    </xf>
    <xf numFmtId="49" fontId="3" fillId="0" borderId="0" xfId="4693" applyNumberFormat="1" applyAlignment="1">
      <alignment horizontal="center" wrapText="1"/>
    </xf>
    <xf numFmtId="49" fontId="0" fillId="0" borderId="0" xfId="4693" applyNumberFormat="1" applyFont="1" applyAlignment="1">
      <alignment horizontal="center" wrapText="1"/>
    </xf>
    <xf numFmtId="37" fontId="6" fillId="0" borderId="0" xfId="4693" applyNumberFormat="1" applyFont="1" applyBorder="1" applyAlignment="1">
      <alignment horizontal="center"/>
    </xf>
    <xf numFmtId="0" fontId="6" fillId="0" borderId="0" xfId="4693" applyFont="1" applyBorder="1"/>
    <xf numFmtId="0" fontId="6" fillId="0" borderId="0" xfId="4693" applyFont="1" applyBorder="1" applyAlignment="1">
      <alignment horizontal="center"/>
    </xf>
    <xf numFmtId="0" fontId="3" fillId="0" borderId="0" xfId="4693" applyBorder="1" applyAlignment="1">
      <alignment horizontal="left"/>
    </xf>
    <xf numFmtId="49" fontId="3" fillId="0" borderId="0" xfId="4693" applyNumberFormat="1" applyBorder="1" applyAlignment="1">
      <alignment wrapText="1"/>
    </xf>
    <xf numFmtId="0" fontId="3" fillId="0" borderId="0" xfId="4693" applyBorder="1"/>
    <xf numFmtId="0" fontId="6" fillId="0" borderId="0" xfId="4693" applyFont="1" applyAlignment="1">
      <alignment horizontal="center" vertical="top"/>
    </xf>
    <xf numFmtId="164" fontId="3" fillId="0" borderId="0" xfId="4692" applyNumberFormat="1" applyFont="1" applyAlignment="1">
      <alignment wrapText="1"/>
    </xf>
    <xf numFmtId="0" fontId="156" fillId="0" borderId="0" xfId="4693" applyFont="1" applyAlignment="1">
      <alignment horizontal="center" vertical="top"/>
    </xf>
    <xf numFmtId="49" fontId="156" fillId="0" borderId="0" xfId="4693" applyNumberFormat="1" applyFont="1" applyAlignment="1">
      <alignment horizontal="left" vertical="top"/>
    </xf>
    <xf numFmtId="0" fontId="156" fillId="0" borderId="0" xfId="4693" applyFont="1" applyAlignment="1">
      <alignment horizontal="right" vertical="top"/>
    </xf>
    <xf numFmtId="0" fontId="156" fillId="0" borderId="0" xfId="4693" applyFont="1"/>
    <xf numFmtId="49" fontId="0" fillId="0" borderId="0" xfId="4693" applyNumberFormat="1" applyFont="1" applyAlignment="1">
      <alignment horizontal="left" vertical="top"/>
    </xf>
    <xf numFmtId="212" fontId="3" fillId="0" borderId="8" xfId="4693" applyNumberFormat="1" applyFill="1" applyBorder="1"/>
    <xf numFmtId="49" fontId="3" fillId="0" borderId="0" xfId="4693" applyNumberFormat="1" applyFont="1" applyAlignment="1">
      <alignment horizontal="left" vertical="top"/>
    </xf>
    <xf numFmtId="164" fontId="3" fillId="0" borderId="57" xfId="4692" applyNumberFormat="1" applyFont="1" applyBorder="1" applyAlignment="1">
      <alignment vertical="top" wrapText="1"/>
    </xf>
    <xf numFmtId="49" fontId="3" fillId="0" borderId="0" xfId="4693" applyNumberFormat="1" applyFont="1" applyAlignment="1">
      <alignment horizontal="left" vertical="top" wrapText="1"/>
    </xf>
    <xf numFmtId="0" fontId="6" fillId="0" borderId="0" xfId="4693" applyFont="1" applyAlignment="1">
      <alignment horizontal="center"/>
    </xf>
    <xf numFmtId="49" fontId="3" fillId="0" borderId="0" xfId="4693" applyNumberFormat="1" applyAlignment="1">
      <alignment horizontal="left" vertical="top"/>
    </xf>
    <xf numFmtId="49" fontId="3" fillId="0" borderId="0" xfId="4693" applyNumberFormat="1" applyAlignment="1">
      <alignment horizontal="left"/>
    </xf>
    <xf numFmtId="0" fontId="3" fillId="0" borderId="0" xfId="4693" applyAlignment="1">
      <alignment horizontal="center"/>
    </xf>
    <xf numFmtId="0" fontId="3" fillId="0" borderId="0" xfId="4694" applyFill="1"/>
    <xf numFmtId="0" fontId="0" fillId="0" borderId="0" xfId="4695" applyFont="1" applyFill="1" applyAlignment="1">
      <alignment horizontal="right"/>
    </xf>
    <xf numFmtId="0" fontId="6" fillId="0" borderId="0" xfId="4694" applyFont="1" applyFill="1"/>
    <xf numFmtId="49" fontId="3" fillId="0" borderId="0" xfId="1878" applyNumberFormat="1" applyFont="1" applyFill="1" applyAlignment="1">
      <alignment horizontal="center"/>
    </xf>
    <xf numFmtId="49" fontId="3" fillId="0" borderId="0" xfId="1878" applyNumberFormat="1" applyFont="1" applyFill="1" applyBorder="1" applyAlignment="1">
      <alignment horizontal="center"/>
    </xf>
    <xf numFmtId="0" fontId="3" fillId="0" borderId="0" xfId="4694" applyFont="1" applyFill="1" applyBorder="1" applyAlignment="1">
      <alignment horizontal="center"/>
    </xf>
    <xf numFmtId="0" fontId="3" fillId="0" borderId="0" xfId="4694" applyFont="1" applyFill="1" applyBorder="1"/>
    <xf numFmtId="49" fontId="6" fillId="0" borderId="0" xfId="4694" applyNumberFormat="1" applyFont="1" applyFill="1" applyBorder="1" applyAlignment="1">
      <alignment horizontal="center" wrapText="1"/>
    </xf>
    <xf numFmtId="49" fontId="6" fillId="0" borderId="0" xfId="4694" applyNumberFormat="1" applyFont="1" applyFill="1" applyBorder="1" applyAlignment="1">
      <alignment horizontal="center"/>
    </xf>
    <xf numFmtId="49" fontId="6" fillId="0" borderId="0" xfId="4694" applyNumberFormat="1" applyFont="1" applyFill="1" applyBorder="1"/>
    <xf numFmtId="0" fontId="3" fillId="0" borderId="0" xfId="1878" applyFont="1" applyFill="1" applyProtection="1"/>
    <xf numFmtId="42" fontId="3" fillId="0" borderId="0" xfId="4694" applyNumberFormat="1" applyFill="1" applyBorder="1"/>
    <xf numFmtId="0" fontId="3" fillId="0" borderId="0" xfId="4694" applyFill="1" applyBorder="1"/>
    <xf numFmtId="42" fontId="3" fillId="0" borderId="0" xfId="4696" applyNumberFormat="1" applyFont="1" applyFill="1" applyBorder="1" applyProtection="1"/>
    <xf numFmtId="42" fontId="3" fillId="0" borderId="0" xfId="1878" applyNumberFormat="1" applyFont="1" applyFill="1" applyProtection="1"/>
    <xf numFmtId="211" fontId="3" fillId="0" borderId="0" xfId="1878" applyNumberFormat="1" applyFont="1" applyFill="1" applyProtection="1"/>
    <xf numFmtId="42" fontId="3" fillId="0" borderId="4" xfId="1878" applyNumberFormat="1" applyFont="1" applyFill="1" applyBorder="1" applyProtection="1"/>
    <xf numFmtId="42" fontId="3" fillId="0" borderId="0" xfId="1878" applyNumberFormat="1" applyFont="1" applyFill="1" applyBorder="1" applyProtection="1"/>
    <xf numFmtId="0" fontId="75" fillId="0" borderId="0" xfId="4694" applyFont="1" applyFill="1"/>
    <xf numFmtId="42" fontId="3" fillId="0" borderId="0" xfId="4694" applyNumberFormat="1" applyFill="1"/>
    <xf numFmtId="41" fontId="3" fillId="0" borderId="0" xfId="1878" applyNumberFormat="1" applyFont="1" applyFill="1" applyBorder="1" applyProtection="1"/>
    <xf numFmtId="41" fontId="3" fillId="0" borderId="0" xfId="1878" applyNumberFormat="1" applyFont="1" applyFill="1" applyProtection="1"/>
    <xf numFmtId="0" fontId="0" fillId="0" borderId="0" xfId="4694" applyFont="1" applyFill="1"/>
    <xf numFmtId="0" fontId="3" fillId="0" borderId="0" xfId="1878" applyFont="1" applyFill="1"/>
    <xf numFmtId="0" fontId="75" fillId="0" borderId="0" xfId="4694" applyFont="1" applyFill="1" applyBorder="1"/>
    <xf numFmtId="0" fontId="3" fillId="0" borderId="0" xfId="4694" applyFont="1" applyFill="1"/>
    <xf numFmtId="42" fontId="3" fillId="0" borderId="0" xfId="4696" applyNumberFormat="1" applyFont="1" applyFill="1" applyProtection="1"/>
    <xf numFmtId="1" fontId="3" fillId="0" borderId="0" xfId="1878" applyNumberFormat="1" applyFont="1" applyFill="1" applyAlignment="1">
      <alignment horizontal="right" indent="1"/>
    </xf>
    <xf numFmtId="37" fontId="3" fillId="0" borderId="0" xfId="1878" applyNumberFormat="1" applyFont="1" applyFill="1" applyBorder="1" applyProtection="1"/>
    <xf numFmtId="38" fontId="3" fillId="0" borderId="0" xfId="1878" applyNumberFormat="1" applyFont="1" applyFill="1" applyBorder="1" applyProtection="1"/>
    <xf numFmtId="164" fontId="3" fillId="0" borderId="0" xfId="4696" applyNumberFormat="1" applyFont="1" applyFill="1" applyProtection="1"/>
    <xf numFmtId="222" fontId="3" fillId="0" borderId="0" xfId="1878" applyNumberFormat="1" applyFont="1" applyFill="1" applyProtection="1"/>
    <xf numFmtId="37" fontId="3" fillId="0" borderId="0" xfId="1878" applyNumberFormat="1" applyFont="1" applyFill="1" applyProtection="1"/>
    <xf numFmtId="10" fontId="3" fillId="0" borderId="62" xfId="1878" applyNumberFormat="1" applyFont="1" applyFill="1" applyBorder="1" applyProtection="1"/>
    <xf numFmtId="0" fontId="3" fillId="0" borderId="0" xfId="1878" applyFont="1" applyFill="1" applyBorder="1" applyProtection="1"/>
    <xf numFmtId="0" fontId="3" fillId="0" borderId="0" xfId="1878" applyFont="1" applyFill="1" applyAlignment="1">
      <alignment horizontal="left"/>
    </xf>
    <xf numFmtId="221" fontId="3" fillId="0" borderId="8" xfId="4697" applyNumberFormat="1" applyFont="1" applyFill="1" applyBorder="1" applyProtection="1"/>
    <xf numFmtId="164" fontId="7" fillId="0" borderId="63" xfId="4696" applyNumberFormat="1" applyFont="1" applyFill="1" applyBorder="1" applyProtection="1"/>
    <xf numFmtId="0" fontId="3" fillId="0" borderId="0" xfId="1878" applyFont="1" applyFill="1" applyAlignment="1">
      <alignment horizontal="center"/>
    </xf>
    <xf numFmtId="0" fontId="3" fillId="0" borderId="0" xfId="1878" applyFont="1" applyFill="1" applyAlignment="1">
      <alignment horizontal="right"/>
    </xf>
    <xf numFmtId="211" fontId="3" fillId="0" borderId="0" xfId="4697" applyNumberFormat="1" applyFont="1" applyFill="1"/>
    <xf numFmtId="49" fontId="3" fillId="0" borderId="0" xfId="1878" applyNumberFormat="1" applyFont="1" applyFill="1" applyAlignment="1" applyProtection="1">
      <alignment vertical="top"/>
    </xf>
    <xf numFmtId="0" fontId="3" fillId="0" borderId="0" xfId="1878" applyFont="1" applyFill="1" applyAlignment="1">
      <alignment vertical="top" wrapText="1"/>
    </xf>
    <xf numFmtId="211" fontId="6" fillId="0" borderId="0" xfId="4697" applyNumberFormat="1" applyFont="1" applyFill="1" applyAlignment="1" applyProtection="1">
      <alignment horizontal="center" vertical="top"/>
    </xf>
    <xf numFmtId="49" fontId="3" fillId="0" borderId="0" xfId="1878" applyNumberFormat="1" applyFont="1" applyFill="1" applyAlignment="1" applyProtection="1">
      <alignment horizontal="center" vertical="top"/>
    </xf>
    <xf numFmtId="0" fontId="3" fillId="0" borderId="0" xfId="1878" applyFont="1" applyFill="1" applyAlignment="1" applyProtection="1">
      <alignment horizontal="center" vertical="top"/>
    </xf>
    <xf numFmtId="49" fontId="3" fillId="0" borderId="0" xfId="4697" applyNumberFormat="1" applyFont="1" applyFill="1" applyBorder="1" applyAlignment="1" applyProtection="1">
      <alignment horizontal="center"/>
    </xf>
    <xf numFmtId="0" fontId="3" fillId="0" borderId="0" xfId="1878" applyFont="1" applyFill="1" applyBorder="1" applyAlignment="1" applyProtection="1">
      <alignment horizontal="center"/>
    </xf>
    <xf numFmtId="0" fontId="3" fillId="0" borderId="0" xfId="1878" applyFont="1" applyFill="1" applyBorder="1" applyAlignment="1">
      <alignment horizontal="center"/>
    </xf>
    <xf numFmtId="0" fontId="3" fillId="0" borderId="0" xfId="1878" applyFont="1" applyFill="1" applyBorder="1"/>
    <xf numFmtId="0" fontId="3" fillId="0" borderId="0" xfId="1878" applyFont="1" applyFill="1" applyBorder="1" applyAlignment="1" applyProtection="1">
      <alignment horizontal="center" wrapText="1"/>
    </xf>
    <xf numFmtId="9" fontId="3" fillId="0" borderId="0" xfId="4698" applyNumberFormat="1" applyFont="1" applyFill="1" applyBorder="1" applyAlignment="1" applyProtection="1">
      <alignment horizontal="center" wrapText="1"/>
    </xf>
    <xf numFmtId="211" fontId="6" fillId="0" borderId="0" xfId="4697" applyNumberFormat="1" applyFont="1" applyFill="1" applyBorder="1" applyAlignment="1" applyProtection="1">
      <alignment horizontal="center" wrapText="1"/>
    </xf>
    <xf numFmtId="211" fontId="6" fillId="0" borderId="64" xfId="4697" applyNumberFormat="1" applyFont="1" applyFill="1" applyBorder="1" applyAlignment="1" applyProtection="1">
      <alignment horizontal="center" wrapText="1"/>
    </xf>
    <xf numFmtId="9" fontId="6" fillId="0" borderId="0" xfId="4698" quotePrefix="1" applyNumberFormat="1" applyFont="1" applyFill="1" applyBorder="1" applyAlignment="1" applyProtection="1">
      <alignment horizontal="center" wrapText="1"/>
    </xf>
    <xf numFmtId="211" fontId="3" fillId="0" borderId="0" xfId="4697" applyNumberFormat="1" applyFont="1" applyFill="1" applyBorder="1" applyAlignment="1" applyProtection="1">
      <alignment horizontal="center" wrapText="1"/>
    </xf>
    <xf numFmtId="211" fontId="3" fillId="0" borderId="64" xfId="4697" applyNumberFormat="1" applyFont="1" applyFill="1" applyBorder="1" applyAlignment="1" applyProtection="1">
      <alignment horizontal="center" wrapText="1"/>
    </xf>
    <xf numFmtId="0" fontId="3" fillId="0" borderId="65" xfId="1878" applyFont="1" applyFill="1" applyBorder="1" applyAlignment="1" applyProtection="1">
      <alignment horizontal="center" wrapText="1"/>
    </xf>
    <xf numFmtId="49" fontId="3" fillId="0" borderId="0" xfId="1878" quotePrefix="1" applyNumberFormat="1" applyFont="1" applyFill="1" applyAlignment="1" applyProtection="1">
      <alignment horizontal="center"/>
    </xf>
    <xf numFmtId="41" fontId="3" fillId="0" borderId="0" xfId="1878" applyNumberFormat="1" applyFont="1" applyFill="1" applyAlignment="1" applyProtection="1">
      <alignment horizontal="center"/>
      <protection locked="0"/>
    </xf>
    <xf numFmtId="211" fontId="3" fillId="0" borderId="0" xfId="4697" applyNumberFormat="1" applyFont="1" applyFill="1" applyProtection="1"/>
    <xf numFmtId="211" fontId="3" fillId="0" borderId="64" xfId="4697" applyNumberFormat="1" applyFont="1" applyFill="1" applyBorder="1" applyProtection="1"/>
    <xf numFmtId="164" fontId="3" fillId="0" borderId="65" xfId="4696" applyNumberFormat="1" applyFont="1" applyFill="1" applyBorder="1" applyProtection="1"/>
    <xf numFmtId="211" fontId="3" fillId="0" borderId="0" xfId="4697" applyNumberFormat="1" applyFont="1" applyFill="1" applyBorder="1" applyProtection="1"/>
    <xf numFmtId="211" fontId="3" fillId="0" borderId="64" xfId="4697" applyNumberFormat="1" applyFont="1" applyFill="1" applyBorder="1"/>
    <xf numFmtId="211" fontId="3" fillId="0" borderId="65" xfId="4697" applyNumberFormat="1" applyFont="1" applyFill="1" applyBorder="1" applyProtection="1"/>
    <xf numFmtId="211" fontId="3" fillId="0" borderId="0" xfId="4697" quotePrefix="1" applyNumberFormat="1" applyFont="1" applyFill="1" applyBorder="1" applyProtection="1"/>
    <xf numFmtId="211" fontId="3" fillId="0" borderId="0" xfId="4697" applyNumberFormat="1" applyFont="1" applyFill="1" applyBorder="1"/>
    <xf numFmtId="211" fontId="3" fillId="0" borderId="62" xfId="4697" applyNumberFormat="1" applyFont="1" applyFill="1" applyBorder="1" applyProtection="1"/>
    <xf numFmtId="0" fontId="3" fillId="0" borderId="0" xfId="1878" applyFont="1" applyFill="1" applyAlignment="1">
      <alignment horizontal="left" indent="1"/>
    </xf>
    <xf numFmtId="49" fontId="3" fillId="0" borderId="0" xfId="1878" applyNumberFormat="1" applyFont="1" applyFill="1" applyAlignment="1" applyProtection="1">
      <alignment horizontal="center"/>
    </xf>
    <xf numFmtId="0" fontId="3" fillId="0" borderId="0" xfId="1878" applyFont="1" applyFill="1" applyAlignment="1" applyProtection="1">
      <alignment horizontal="right"/>
    </xf>
    <xf numFmtId="0" fontId="3" fillId="0" borderId="0" xfId="1878" applyFont="1" applyFill="1" applyAlignment="1" applyProtection="1">
      <alignment horizontal="center"/>
    </xf>
    <xf numFmtId="211" fontId="3" fillId="0" borderId="0" xfId="4697" applyNumberFormat="1" applyFont="1" applyFill="1" applyAlignment="1" applyProtection="1">
      <alignment horizontal="center"/>
    </xf>
    <xf numFmtId="164" fontId="3" fillId="0" borderId="66" xfId="4696" applyNumberFormat="1" applyFont="1" applyFill="1" applyBorder="1" applyProtection="1"/>
    <xf numFmtId="211" fontId="3" fillId="0" borderId="64" xfId="4697" applyNumberFormat="1" applyFont="1" applyFill="1" applyBorder="1" applyAlignment="1" applyProtection="1">
      <alignment horizontal="center"/>
    </xf>
    <xf numFmtId="164" fontId="3" fillId="0" borderId="67" xfId="4696" applyNumberFormat="1" applyFont="1" applyFill="1" applyBorder="1" applyProtection="1"/>
    <xf numFmtId="0" fontId="3" fillId="0" borderId="65" xfId="1878" applyFont="1" applyFill="1" applyBorder="1"/>
    <xf numFmtId="164" fontId="3" fillId="0" borderId="0" xfId="1878" applyNumberFormat="1" applyFont="1" applyFill="1"/>
    <xf numFmtId="0" fontId="3" fillId="0" borderId="8" xfId="1878" applyFont="1" applyFill="1" applyBorder="1" applyAlignment="1" applyProtection="1">
      <alignment horizontal="center"/>
    </xf>
    <xf numFmtId="0" fontId="3" fillId="0" borderId="68" xfId="1878" applyFont="1" applyFill="1" applyBorder="1" applyAlignment="1" applyProtection="1">
      <alignment horizontal="center" wrapText="1"/>
    </xf>
    <xf numFmtId="41" fontId="3" fillId="0" borderId="0" xfId="4696" applyNumberFormat="1" applyFont="1" applyFill="1" applyProtection="1"/>
    <xf numFmtId="164" fontId="3" fillId="0" borderId="0" xfId="4696" applyNumberFormat="1" applyFont="1" applyFill="1" applyBorder="1" applyProtection="1"/>
    <xf numFmtId="164" fontId="3" fillId="0" borderId="62" xfId="4696" applyNumberFormat="1" applyFont="1" applyFill="1" applyBorder="1" applyProtection="1"/>
    <xf numFmtId="10" fontId="3" fillId="0" borderId="0" xfId="1878" applyNumberFormat="1" applyFont="1" applyFill="1" applyBorder="1" applyProtection="1"/>
    <xf numFmtId="221" fontId="3" fillId="0" borderId="0" xfId="4697" applyNumberFormat="1" applyFont="1" applyFill="1" applyBorder="1" applyProtection="1"/>
    <xf numFmtId="164" fontId="3" fillId="0" borderId="69" xfId="4696" applyNumberFormat="1" applyFont="1" applyFill="1" applyBorder="1" applyProtection="1"/>
    <xf numFmtId="0" fontId="3" fillId="0" borderId="0" xfId="4695" applyFill="1"/>
    <xf numFmtId="0" fontId="3" fillId="0" borderId="0" xfId="4695" applyFont="1" applyFill="1" applyAlignment="1">
      <alignment horizontal="right"/>
    </xf>
    <xf numFmtId="0" fontId="3" fillId="0" borderId="0" xfId="4695" applyFill="1" applyAlignment="1"/>
    <xf numFmtId="0" fontId="3" fillId="0" borderId="0" xfId="1878" applyFont="1" applyFill="1" applyAlignment="1" applyProtection="1"/>
    <xf numFmtId="0" fontId="3" fillId="0" borderId="0" xfId="4695" applyFill="1" applyAlignment="1">
      <alignment horizontal="center"/>
    </xf>
    <xf numFmtId="0" fontId="3" fillId="0" borderId="0" xfId="4695" applyFill="1" applyBorder="1" applyAlignment="1">
      <alignment horizontal="center"/>
    </xf>
    <xf numFmtId="0" fontId="3" fillId="0" borderId="0" xfId="4695" applyFill="1" applyBorder="1"/>
    <xf numFmtId="0" fontId="6" fillId="0" borderId="0" xfId="4695" applyNumberFormat="1" applyFont="1" applyFill="1" applyBorder="1" applyAlignment="1">
      <alignment horizontal="center" wrapText="1"/>
    </xf>
    <xf numFmtId="0" fontId="6" fillId="0" borderId="0" xfId="4695" applyFont="1" applyFill="1" applyAlignment="1">
      <alignment horizontal="center"/>
    </xf>
    <xf numFmtId="0" fontId="6" fillId="0" borderId="0" xfId="4695" applyFont="1" applyFill="1"/>
    <xf numFmtId="42" fontId="3" fillId="0" borderId="0" xfId="4699" applyNumberFormat="1" applyFont="1" applyFill="1" applyProtection="1"/>
    <xf numFmtId="41" fontId="3" fillId="0" borderId="0" xfId="4699" applyNumberFormat="1" applyFont="1" applyFill="1" applyProtection="1"/>
    <xf numFmtId="5" fontId="3" fillId="0" borderId="0" xfId="1878" applyNumberFormat="1" applyFont="1" applyFill="1" applyProtection="1"/>
    <xf numFmtId="10" fontId="3" fillId="0" borderId="0" xfId="3833" applyNumberFormat="1" applyFont="1" applyFill="1" applyProtection="1"/>
    <xf numFmtId="42" fontId="3" fillId="0" borderId="0" xfId="4699" applyNumberFormat="1" applyFont="1" applyFill="1" applyBorder="1" applyProtection="1"/>
    <xf numFmtId="42" fontId="3" fillId="0" borderId="0" xfId="4699" applyNumberFormat="1" applyFont="1" applyFill="1" applyBorder="1"/>
    <xf numFmtId="42" fontId="3" fillId="0" borderId="4" xfId="4699" applyNumberFormat="1" applyFont="1" applyFill="1" applyBorder="1" applyProtection="1"/>
    <xf numFmtId="0" fontId="0" fillId="0" borderId="0" xfId="4695" applyFont="1" applyFill="1" applyBorder="1"/>
    <xf numFmtId="10" fontId="3" fillId="0" borderId="0" xfId="4700" applyNumberFormat="1" applyFill="1"/>
    <xf numFmtId="164" fontId="3" fillId="0" borderId="0" xfId="4699" applyNumberFormat="1" applyFont="1" applyFill="1"/>
    <xf numFmtId="37" fontId="3" fillId="0" borderId="0" xfId="1878" applyNumberFormat="1" applyFont="1" applyFill="1"/>
    <xf numFmtId="164" fontId="3" fillId="0" borderId="0" xfId="4699" applyNumberFormat="1" applyFont="1" applyFill="1" applyProtection="1"/>
    <xf numFmtId="221" fontId="3" fillId="0" borderId="8" xfId="4701" applyNumberFormat="1" applyFont="1" applyFill="1" applyBorder="1" applyProtection="1"/>
    <xf numFmtId="221" fontId="3" fillId="0" borderId="0" xfId="4701" applyNumberFormat="1" applyFont="1" applyFill="1" applyBorder="1" applyProtection="1"/>
    <xf numFmtId="164" fontId="7" fillId="0" borderId="63" xfId="4699" applyNumberFormat="1" applyFont="1" applyFill="1" applyBorder="1" applyProtection="1"/>
    <xf numFmtId="164" fontId="7" fillId="0" borderId="0" xfId="4699" applyNumberFormat="1" applyFont="1" applyFill="1" applyBorder="1" applyProtection="1"/>
    <xf numFmtId="0" fontId="3" fillId="0" borderId="0" xfId="4695" applyFont="1" applyFill="1"/>
    <xf numFmtId="0" fontId="6" fillId="0" borderId="0" xfId="4695" applyNumberFormat="1" applyFont="1" applyFill="1"/>
    <xf numFmtId="41" fontId="171" fillId="0" borderId="0" xfId="4343" applyNumberFormat="1" applyFont="1" applyFill="1" applyBorder="1" applyAlignment="1">
      <alignment horizontal="center"/>
    </xf>
    <xf numFmtId="41" fontId="131" fillId="0" borderId="8" xfId="4343" applyNumberFormat="1" applyFont="1" applyFill="1" applyBorder="1"/>
    <xf numFmtId="41" fontId="131" fillId="0" borderId="0" xfId="4343" applyNumberFormat="1" applyFont="1" applyFill="1" applyBorder="1"/>
    <xf numFmtId="0" fontId="3" fillId="0" borderId="0" xfId="4694" applyFont="1" applyFill="1" applyAlignment="1">
      <alignment horizontal="right"/>
    </xf>
    <xf numFmtId="0" fontId="3" fillId="0" borderId="0" xfId="4694" applyFill="1" applyAlignment="1"/>
    <xf numFmtId="0" fontId="3" fillId="0" borderId="0" xfId="4694" applyFill="1" applyAlignment="1">
      <alignment horizontal="right"/>
    </xf>
    <xf numFmtId="0" fontId="3" fillId="0" borderId="0" xfId="4694" applyFill="1" applyAlignment="1">
      <alignment horizontal="center"/>
    </xf>
    <xf numFmtId="0" fontId="3" fillId="0" borderId="0" xfId="4694" applyFill="1" applyBorder="1" applyAlignment="1">
      <alignment horizontal="center"/>
    </xf>
    <xf numFmtId="42" fontId="3" fillId="0" borderId="4" xfId="4694" applyNumberFormat="1" applyFill="1" applyBorder="1"/>
    <xf numFmtId="49" fontId="3" fillId="0" borderId="0" xfId="1878" applyNumberFormat="1" applyFont="1" applyFill="1" applyAlignment="1">
      <alignment horizontal="right" indent="1"/>
    </xf>
    <xf numFmtId="0" fontId="3" fillId="0" borderId="0" xfId="4694" applyNumberFormat="1" applyFill="1" applyAlignment="1">
      <alignment horizontal="center"/>
    </xf>
    <xf numFmtId="0" fontId="6" fillId="0" borderId="0" xfId="4694" applyNumberFormat="1" applyFont="1" applyFill="1" applyBorder="1" applyAlignment="1">
      <alignment horizontal="center" wrapText="1"/>
    </xf>
    <xf numFmtId="0" fontId="6" fillId="0" borderId="0" xfId="4694" applyFont="1" applyFill="1" applyAlignment="1">
      <alignment horizontal="center"/>
    </xf>
    <xf numFmtId="0" fontId="6" fillId="0" borderId="0" xfId="1878" applyFont="1" applyFill="1" applyAlignment="1">
      <alignment horizontal="left" vertical="top" wrapText="1"/>
    </xf>
    <xf numFmtId="0" fontId="3" fillId="0" borderId="0" xfId="1878" applyFont="1" applyFill="1" applyAlignment="1">
      <alignment horizontal="left" vertical="top" wrapText="1"/>
    </xf>
    <xf numFmtId="41" fontId="3" fillId="0" borderId="0" xfId="4696" applyNumberFormat="1" applyFont="1" applyFill="1" applyBorder="1" applyProtection="1"/>
    <xf numFmtId="0" fontId="152" fillId="0" borderId="0" xfId="1878" applyFont="1" applyFill="1" applyProtection="1"/>
    <xf numFmtId="42" fontId="3" fillId="0" borderId="4" xfId="4696" applyNumberFormat="1" applyFont="1" applyFill="1" applyBorder="1" applyProtection="1"/>
    <xf numFmtId="10" fontId="3" fillId="0" borderId="0" xfId="1878" applyNumberFormat="1" applyFont="1" applyFill="1" applyProtection="1"/>
    <xf numFmtId="42" fontId="3" fillId="0" borderId="0" xfId="4696" applyNumberFormat="1" applyFont="1" applyFill="1"/>
    <xf numFmtId="164" fontId="3" fillId="0" borderId="0" xfId="4696" applyNumberFormat="1" applyFont="1" applyFill="1"/>
    <xf numFmtId="0" fontId="6" fillId="0" borderId="0" xfId="4694" applyNumberFormat="1" applyFont="1" applyFill="1" applyAlignment="1">
      <alignment horizontal="center"/>
    </xf>
    <xf numFmtId="42" fontId="7" fillId="0" borderId="63" xfId="4696" applyNumberFormat="1" applyFont="1" applyFill="1" applyBorder="1" applyProtection="1"/>
    <xf numFmtId="10" fontId="3" fillId="0" borderId="0" xfId="1878" applyNumberFormat="1" applyFont="1" applyFill="1"/>
    <xf numFmtId="0" fontId="6" fillId="0" borderId="0" xfId="4694" applyFont="1" applyFill="1" applyBorder="1"/>
    <xf numFmtId="41" fontId="3" fillId="0" borderId="0" xfId="4696" applyNumberFormat="1" applyFont="1" applyFill="1"/>
    <xf numFmtId="41" fontId="3" fillId="0" borderId="0" xfId="1878" applyNumberFormat="1" applyFont="1" applyFill="1"/>
    <xf numFmtId="10" fontId="3" fillId="0" borderId="0" xfId="1878" applyNumberFormat="1" applyFont="1" applyFill="1" applyBorder="1"/>
    <xf numFmtId="164" fontId="3" fillId="0" borderId="0" xfId="4696" applyNumberFormat="1" applyFont="1" applyFill="1" applyBorder="1"/>
    <xf numFmtId="164" fontId="6" fillId="0" borderId="0" xfId="4696" applyNumberFormat="1" applyFont="1" applyFill="1" applyBorder="1" applyAlignment="1">
      <alignment horizontal="center"/>
    </xf>
    <xf numFmtId="41" fontId="3" fillId="0" borderId="8" xfId="1878" applyNumberFormat="1" applyFont="1" applyFill="1" applyBorder="1" applyProtection="1"/>
    <xf numFmtId="164" fontId="29" fillId="0" borderId="0" xfId="4696" applyNumberFormat="1" applyFont="1" applyFill="1"/>
    <xf numFmtId="164" fontId="0" fillId="0" borderId="0" xfId="4696" applyNumberFormat="1" applyFont="1" applyFill="1"/>
    <xf numFmtId="42" fontId="3" fillId="0" borderId="66" xfId="4696" applyNumberFormat="1" applyFont="1" applyFill="1" applyBorder="1" applyProtection="1"/>
    <xf numFmtId="0" fontId="3" fillId="0" borderId="0" xfId="3835" applyFont="1" applyAlignment="1">
      <alignment horizontal="center"/>
    </xf>
    <xf numFmtId="49" fontId="151" fillId="0" borderId="0" xfId="3835" applyNumberFormat="1" applyFont="1" applyAlignment="1">
      <alignment horizontal="center" vertical="center" wrapText="1"/>
    </xf>
    <xf numFmtId="0" fontId="151" fillId="0" borderId="0" xfId="3835" applyFont="1" applyAlignment="1">
      <alignment vertical="center"/>
    </xf>
    <xf numFmtId="49" fontId="3" fillId="0" borderId="0" xfId="3835" applyNumberFormat="1" applyFont="1" applyAlignment="1">
      <alignment horizontal="left"/>
    </xf>
    <xf numFmtId="0" fontId="3" fillId="0" borderId="0" xfId="3835" applyFont="1"/>
    <xf numFmtId="49" fontId="3" fillId="0" borderId="0" xfId="3835" applyNumberFormat="1" applyFont="1" applyAlignment="1">
      <alignment horizontal="left" wrapText="1"/>
    </xf>
    <xf numFmtId="5" fontId="3" fillId="0" borderId="0" xfId="3835" applyNumberFormat="1" applyFont="1" applyFill="1" applyAlignment="1">
      <alignment wrapText="1"/>
    </xf>
    <xf numFmtId="7" fontId="3" fillId="0" borderId="0" xfId="3835" applyNumberFormat="1" applyFont="1" applyFill="1" applyAlignment="1">
      <alignment wrapText="1"/>
    </xf>
    <xf numFmtId="5" fontId="3" fillId="0" borderId="0" xfId="3835" applyNumberFormat="1" applyFont="1" applyFill="1" applyBorder="1" applyAlignment="1">
      <alignment wrapText="1"/>
    </xf>
    <xf numFmtId="0" fontId="3" fillId="0" borderId="0" xfId="3835" applyFont="1" applyFill="1" applyAlignment="1">
      <alignment horizontal="right"/>
    </xf>
    <xf numFmtId="213" fontId="3" fillId="0" borderId="0" xfId="3835" applyNumberFormat="1" applyFont="1" applyFill="1" applyAlignment="1">
      <alignment wrapText="1"/>
    </xf>
    <xf numFmtId="5" fontId="3" fillId="0" borderId="0" xfId="3835" applyNumberFormat="1" applyFont="1" applyAlignment="1">
      <alignment wrapText="1"/>
    </xf>
    <xf numFmtId="10" fontId="3" fillId="0" borderId="0" xfId="3835" applyNumberFormat="1" applyFont="1" applyAlignment="1">
      <alignment wrapText="1"/>
    </xf>
    <xf numFmtId="0" fontId="3" fillId="0" borderId="0" xfId="3835" applyFont="1" applyAlignment="1">
      <alignment horizontal="right"/>
    </xf>
    <xf numFmtId="213" fontId="3" fillId="0" borderId="0" xfId="3835" applyNumberFormat="1" applyFont="1" applyAlignment="1">
      <alignment wrapText="1"/>
    </xf>
    <xf numFmtId="0" fontId="131" fillId="0" borderId="0" xfId="0" applyFont="1"/>
    <xf numFmtId="0" fontId="131" fillId="0" borderId="0" xfId="2001" applyFont="1" applyFill="1" applyAlignment="1">
      <alignment horizontal="right"/>
    </xf>
    <xf numFmtId="0" fontId="131" fillId="0" borderId="0" xfId="0" applyFont="1" applyAlignment="1">
      <alignment horizontal="center" vertical="center"/>
    </xf>
    <xf numFmtId="0" fontId="131" fillId="0" borderId="0" xfId="0" applyFont="1" applyAlignment="1">
      <alignment horizontal="center" vertical="center" wrapText="1"/>
    </xf>
    <xf numFmtId="37" fontId="3" fillId="0" borderId="0" xfId="3835" applyNumberFormat="1" applyFont="1" applyAlignment="1">
      <alignment horizontal="center" vertical="center"/>
    </xf>
    <xf numFmtId="0" fontId="3" fillId="0" borderId="0" xfId="3835" applyFont="1" applyAlignment="1">
      <alignment vertical="center"/>
    </xf>
    <xf numFmtId="0" fontId="131" fillId="0" borderId="0" xfId="0" applyFont="1" applyAlignment="1">
      <alignment horizontal="center"/>
    </xf>
    <xf numFmtId="212" fontId="131" fillId="0" borderId="0" xfId="0" applyNumberFormat="1" applyFont="1"/>
    <xf numFmtId="5" fontId="131" fillId="0" borderId="0" xfId="0" applyNumberFormat="1" applyFont="1"/>
    <xf numFmtId="5" fontId="131" fillId="0" borderId="56" xfId="0" applyNumberFormat="1" applyFont="1" applyBorder="1"/>
    <xf numFmtId="0" fontId="3" fillId="0" borderId="0" xfId="1886"/>
    <xf numFmtId="0" fontId="3" fillId="0" borderId="0" xfId="1886" applyAlignment="1">
      <alignment horizontal="center"/>
    </xf>
    <xf numFmtId="49" fontId="3" fillId="0" borderId="0" xfId="1886" applyNumberFormat="1" applyAlignment="1">
      <alignment horizontal="left"/>
    </xf>
    <xf numFmtId="49" fontId="3" fillId="0" borderId="0" xfId="1886" applyNumberFormat="1" applyFont="1" applyAlignment="1">
      <alignment horizontal="left"/>
    </xf>
    <xf numFmtId="37" fontId="3" fillId="0" borderId="0" xfId="1886" applyNumberFormat="1" applyAlignment="1">
      <alignment horizontal="center"/>
    </xf>
    <xf numFmtId="10" fontId="3" fillId="0" borderId="0" xfId="1886" applyNumberFormat="1" applyAlignment="1">
      <alignment horizontal="center" wrapText="1"/>
    </xf>
    <xf numFmtId="5" fontId="3" fillId="0" borderId="57" xfId="1886" applyNumberFormat="1" applyFill="1" applyBorder="1"/>
    <xf numFmtId="38" fontId="179" fillId="0" borderId="0" xfId="4702" applyFill="1" applyAlignment="1">
      <alignment horizontal="center"/>
    </xf>
    <xf numFmtId="38" fontId="29" fillId="0" borderId="0" xfId="4702" applyFont="1" applyFill="1" applyAlignment="1">
      <alignment horizontal="right"/>
    </xf>
    <xf numFmtId="49" fontId="3" fillId="0" borderId="0" xfId="4703" applyNumberFormat="1" applyFont="1" applyFill="1" applyAlignment="1"/>
    <xf numFmtId="38" fontId="179" fillId="0" borderId="0" xfId="4702" applyFill="1"/>
    <xf numFmtId="38" fontId="179" fillId="0" borderId="0" xfId="4702" applyFill="1" applyBorder="1"/>
    <xf numFmtId="214" fontId="179" fillId="0" borderId="0" xfId="4702" applyNumberFormat="1" applyFill="1"/>
    <xf numFmtId="38" fontId="3" fillId="0" borderId="8" xfId="4702" applyFont="1" applyFill="1" applyBorder="1" applyAlignment="1">
      <alignment horizontal="center" wrapText="1"/>
    </xf>
    <xf numFmtId="38" fontId="179" fillId="0" borderId="8" xfId="4702" applyFill="1" applyBorder="1" applyAlignment="1">
      <alignment horizontal="center"/>
    </xf>
    <xf numFmtId="38" fontId="3" fillId="0" borderId="62" xfId="4702" applyFont="1" applyFill="1" applyBorder="1" applyAlignment="1">
      <alignment horizontal="center" wrapText="1"/>
    </xf>
    <xf numFmtId="38" fontId="3" fillId="0" borderId="10" xfId="4702" applyFont="1" applyFill="1" applyBorder="1" applyAlignment="1">
      <alignment horizontal="center" wrapText="1"/>
    </xf>
    <xf numFmtId="38" fontId="179" fillId="0" borderId="10" xfId="4702" applyFill="1" applyBorder="1" applyAlignment="1">
      <alignment horizontal="center" wrapText="1"/>
    </xf>
    <xf numFmtId="38" fontId="3" fillId="0" borderId="10" xfId="4702" applyFont="1" applyFill="1" applyBorder="1" applyAlignment="1">
      <alignment horizontal="center"/>
    </xf>
    <xf numFmtId="38" fontId="179" fillId="0" borderId="0" xfId="4702" applyFill="1" applyBorder="1" applyAlignment="1">
      <alignment horizontal="center" wrapText="1"/>
    </xf>
    <xf numFmtId="10" fontId="179" fillId="0" borderId="0" xfId="4702" applyNumberFormat="1" applyFill="1" applyBorder="1" applyAlignment="1">
      <alignment horizontal="center" wrapText="1"/>
    </xf>
    <xf numFmtId="38" fontId="152" fillId="0" borderId="0" xfId="4702" applyFont="1" applyFill="1" applyAlignment="1">
      <alignment horizontal="left"/>
    </xf>
    <xf numFmtId="10" fontId="179" fillId="0" borderId="0" xfId="4702" applyNumberFormat="1" applyFill="1" applyAlignment="1">
      <alignment horizontal="center"/>
    </xf>
    <xf numFmtId="224" fontId="179" fillId="0" borderId="0" xfId="4702" applyNumberFormat="1" applyFill="1" applyAlignment="1">
      <alignment horizontal="center"/>
    </xf>
    <xf numFmtId="38" fontId="179" fillId="0" borderId="0" xfId="4702" applyFill="1" applyAlignment="1">
      <alignment horizontal="left" indent="1"/>
    </xf>
    <xf numFmtId="10" fontId="3" fillId="0" borderId="0" xfId="4702" applyNumberFormat="1" applyFont="1" applyFill="1" applyAlignment="1">
      <alignment horizontal="center"/>
    </xf>
    <xf numFmtId="214" fontId="3" fillId="0" borderId="0" xfId="4702" applyNumberFormat="1" applyFont="1" applyFill="1"/>
    <xf numFmtId="221" fontId="3" fillId="0" borderId="0" xfId="4697" applyNumberFormat="1" applyFont="1" applyFill="1"/>
    <xf numFmtId="214" fontId="151" fillId="0" borderId="0" xfId="4702" applyNumberFormat="1" applyFont="1" applyFill="1"/>
    <xf numFmtId="38" fontId="151" fillId="0" borderId="0" xfId="4702" applyFont="1" applyFill="1"/>
    <xf numFmtId="38" fontId="7" fillId="0" borderId="0" xfId="4702" applyFont="1" applyFill="1" applyAlignment="1">
      <alignment horizontal="left"/>
    </xf>
    <xf numFmtId="214" fontId="7" fillId="0" borderId="0" xfId="4702" applyNumberFormat="1" applyFont="1" applyFill="1"/>
    <xf numFmtId="221" fontId="7" fillId="0" borderId="0" xfId="4697" applyNumberFormat="1" applyFont="1" applyFill="1"/>
    <xf numFmtId="38" fontId="3" fillId="0" borderId="0" xfId="4702" applyFont="1" applyFill="1" applyAlignment="1">
      <alignment horizontal="left" indent="1"/>
    </xf>
    <xf numFmtId="38" fontId="7" fillId="0" borderId="0" xfId="4702" applyFont="1" applyFill="1"/>
    <xf numFmtId="211" fontId="0" fillId="0" borderId="0" xfId="4697" applyNumberFormat="1" applyFont="1" applyFill="1"/>
    <xf numFmtId="214" fontId="7" fillId="0" borderId="57" xfId="4702" applyNumberFormat="1" applyFont="1" applyFill="1" applyBorder="1"/>
    <xf numFmtId="38" fontId="152" fillId="0" borderId="0" xfId="4702" applyFont="1" applyFill="1"/>
    <xf numFmtId="214" fontId="152" fillId="0" borderId="0" xfId="4702" applyNumberFormat="1" applyFont="1" applyFill="1" applyAlignment="1"/>
    <xf numFmtId="214" fontId="179" fillId="0" borderId="0" xfId="4702" applyNumberFormat="1" applyFill="1" applyAlignment="1"/>
    <xf numFmtId="38" fontId="3" fillId="0" borderId="0" xfId="4702" applyFont="1" applyFill="1"/>
    <xf numFmtId="38" fontId="80" fillId="0" borderId="0" xfId="4702" quotePrefix="1" applyFont="1" applyFill="1" applyAlignment="1">
      <alignment horizontal="left" vertical="top" wrapText="1"/>
    </xf>
    <xf numFmtId="38" fontId="3" fillId="0" borderId="0" xfId="4702" applyFont="1" applyFill="1" applyAlignment="1">
      <alignment horizontal="left"/>
    </xf>
    <xf numFmtId="38" fontId="179" fillId="0" borderId="56" xfId="4702" applyFill="1" applyBorder="1"/>
    <xf numFmtId="211" fontId="0" fillId="0" borderId="56" xfId="4697" applyNumberFormat="1" applyFont="1" applyFill="1" applyBorder="1"/>
    <xf numFmtId="49" fontId="3" fillId="0" borderId="0" xfId="4704" applyNumberFormat="1" applyFont="1" applyFill="1" applyAlignment="1">
      <alignment horizontal="left" vertical="top"/>
    </xf>
    <xf numFmtId="49" fontId="151" fillId="0" borderId="0" xfId="3567" applyNumberFormat="1" applyFont="1" applyAlignment="1">
      <alignment horizontal="center" vertical="center" wrapText="1"/>
    </xf>
    <xf numFmtId="49" fontId="3" fillId="0" borderId="0" xfId="3567" applyNumberFormat="1" applyAlignment="1">
      <alignment horizontal="center" vertical="center" wrapText="1"/>
    </xf>
    <xf numFmtId="0" fontId="3" fillId="0" borderId="0" xfId="3567" applyAlignment="1">
      <alignment vertical="center"/>
    </xf>
    <xf numFmtId="7" fontId="130" fillId="0" borderId="0" xfId="4487" applyNumberFormat="1" applyFont="1" applyAlignment="1">
      <alignment horizontal="left" indent="5"/>
    </xf>
    <xf numFmtId="7" fontId="130" fillId="0" borderId="8" xfId="4487" applyNumberFormat="1" applyFont="1" applyBorder="1" applyAlignment="1">
      <alignment horizontal="left" indent="6"/>
    </xf>
    <xf numFmtId="7" fontId="130" fillId="0" borderId="0" xfId="4487" applyNumberFormat="1" applyFont="1" applyBorder="1" applyAlignment="1">
      <alignment horizontal="left" indent="6"/>
    </xf>
    <xf numFmtId="7" fontId="3" fillId="0" borderId="0" xfId="3567" applyNumberFormat="1" applyAlignment="1">
      <alignment horizontal="left" indent="5"/>
    </xf>
    <xf numFmtId="7" fontId="130" fillId="0" borderId="0" xfId="4487" applyNumberFormat="1" applyFont="1" applyAlignment="1">
      <alignment horizontal="left" indent="10"/>
    </xf>
    <xf numFmtId="5" fontId="130" fillId="0" borderId="4" xfId="4487" applyNumberFormat="1" applyFont="1" applyBorder="1" applyAlignment="1">
      <alignment horizontal="left" indent="8"/>
    </xf>
    <xf numFmtId="7" fontId="130" fillId="0" borderId="0" xfId="4487" applyNumberFormat="1" applyFont="1" applyAlignment="1">
      <alignment horizontal="left" indent="6"/>
    </xf>
    <xf numFmtId="7" fontId="0" fillId="0" borderId="0" xfId="0" applyNumberFormat="1"/>
    <xf numFmtId="44" fontId="3" fillId="0" borderId="0" xfId="3567" applyNumberFormat="1" applyAlignment="1">
      <alignment horizontal="left" indent="5"/>
    </xf>
    <xf numFmtId="5" fontId="3" fillId="0" borderId="0" xfId="3567" applyNumberFormat="1" applyBorder="1" applyAlignment="1">
      <alignment wrapText="1"/>
    </xf>
    <xf numFmtId="211" fontId="3" fillId="0" borderId="0" xfId="1178" applyNumberFormat="1" applyFont="1" applyAlignment="1">
      <alignment horizontal="right"/>
    </xf>
    <xf numFmtId="5" fontId="3" fillId="0" borderId="0" xfId="3567" applyNumberFormat="1" applyAlignment="1">
      <alignment horizontal="left" indent="2"/>
    </xf>
    <xf numFmtId="5" fontId="130" fillId="0" borderId="56" xfId="4487" applyNumberFormat="1" applyFont="1" applyBorder="1" applyAlignment="1">
      <alignment horizontal="left" indent="8"/>
    </xf>
    <xf numFmtId="41" fontId="131" fillId="0" borderId="0" xfId="1806" applyNumberFormat="1" applyFill="1" applyAlignment="1">
      <alignment horizontal="center"/>
    </xf>
    <xf numFmtId="0" fontId="6" fillId="0" borderId="0" xfId="4687" applyFont="1"/>
    <xf numFmtId="0" fontId="3" fillId="0" borderId="0" xfId="4693" applyFont="1" applyAlignment="1">
      <alignment horizontal="right"/>
    </xf>
    <xf numFmtId="0" fontId="6" fillId="0" borderId="0" xfId="4695" applyFont="1" applyAlignment="1"/>
    <xf numFmtId="0" fontId="3" fillId="0" borderId="0" xfId="4695" applyFont="1" applyAlignment="1"/>
    <xf numFmtId="0" fontId="3" fillId="0" borderId="0" xfId="4695" applyFont="1" applyAlignment="1">
      <alignment horizontal="right"/>
    </xf>
    <xf numFmtId="0" fontId="6" fillId="0" borderId="0" xfId="4695" applyFont="1" applyBorder="1" applyAlignment="1">
      <alignment horizontal="center" wrapText="1"/>
    </xf>
    <xf numFmtId="0" fontId="3" fillId="0" borderId="0" xfId="4695" applyFont="1" applyBorder="1" applyAlignment="1">
      <alignment horizontal="center" wrapText="1"/>
    </xf>
    <xf numFmtId="49" fontId="6" fillId="0" borderId="0" xfId="4695" applyNumberFormat="1" applyFont="1" applyBorder="1" applyAlignment="1">
      <alignment horizontal="center"/>
    </xf>
    <xf numFmtId="49" fontId="3" fillId="0" borderId="0" xfId="4695" applyNumberFormat="1" applyFont="1" applyBorder="1" applyAlignment="1">
      <alignment horizontal="center"/>
    </xf>
    <xf numFmtId="0" fontId="6" fillId="0" borderId="0" xfId="4695" applyFont="1"/>
    <xf numFmtId="0" fontId="3" fillId="0" borderId="0" xfId="4695" applyFont="1"/>
    <xf numFmtId="164" fontId="131" fillId="0" borderId="0" xfId="4699" applyNumberFormat="1" applyFont="1"/>
    <xf numFmtId="0" fontId="6" fillId="0" borderId="0" xfId="4695" applyFont="1" applyAlignment="1">
      <alignment horizontal="center" vertical="top"/>
    </xf>
    <xf numFmtId="0" fontId="3" fillId="0" borderId="0" xfId="4695" applyFont="1" applyAlignment="1">
      <alignment vertical="top"/>
    </xf>
    <xf numFmtId="0" fontId="3" fillId="0" borderId="0" xfId="4695" applyFont="1" applyFill="1" applyAlignment="1">
      <alignment horizontal="center" vertical="top"/>
    </xf>
    <xf numFmtId="0" fontId="3" fillId="0" borderId="0" xfId="4695" applyFont="1" applyAlignment="1">
      <alignment vertical="top" wrapText="1"/>
    </xf>
    <xf numFmtId="212" fontId="3" fillId="0" borderId="0" xfId="4695" applyNumberFormat="1" applyFont="1" applyFill="1" applyAlignment="1">
      <alignment horizontal="center" vertical="top"/>
    </xf>
    <xf numFmtId="42" fontId="131" fillId="0" borderId="56" xfId="4699" applyNumberFormat="1" applyFont="1" applyBorder="1" applyAlignment="1">
      <alignment vertical="top"/>
    </xf>
    <xf numFmtId="49" fontId="3" fillId="0" borderId="0" xfId="4704" applyNumberFormat="1" applyFont="1" applyAlignment="1">
      <alignment horizontal="left" vertical="top"/>
    </xf>
    <xf numFmtId="44" fontId="3" fillId="0" borderId="0" xfId="4695" applyNumberFormat="1" applyFont="1"/>
    <xf numFmtId="164" fontId="131" fillId="0" borderId="0" xfId="4696" applyNumberFormat="1" applyFont="1" applyAlignment="1">
      <alignment vertical="top"/>
    </xf>
    <xf numFmtId="164" fontId="131" fillId="0" borderId="0" xfId="4696" applyNumberFormat="1" applyFont="1" applyFill="1" applyAlignment="1">
      <alignment vertical="top"/>
    </xf>
    <xf numFmtId="211" fontId="3" fillId="0" borderId="0" xfId="4705" applyNumberFormat="1" applyFont="1" applyFill="1" applyBorder="1"/>
    <xf numFmtId="0" fontId="3" fillId="0" borderId="0" xfId="4687" applyFont="1" applyFill="1"/>
    <xf numFmtId="225" fontId="3" fillId="0" borderId="8" xfId="4705" applyNumberFormat="1" applyFont="1" applyFill="1" applyBorder="1"/>
    <xf numFmtId="43" fontId="0" fillId="0" borderId="0" xfId="4705" applyFont="1" applyFill="1"/>
    <xf numFmtId="0" fontId="179" fillId="0" borderId="0" xfId="4687" applyFill="1"/>
    <xf numFmtId="0" fontId="72" fillId="0" borderId="0" xfId="4687" applyFont="1" applyFill="1"/>
    <xf numFmtId="1" fontId="7" fillId="0" borderId="0" xfId="4687" applyNumberFormat="1" applyFont="1" applyFill="1" applyAlignment="1">
      <alignment horizontal="center"/>
    </xf>
    <xf numFmtId="1" fontId="7" fillId="0" borderId="0" xfId="4705" applyNumberFormat="1" applyFont="1" applyFill="1" applyBorder="1" applyAlignment="1">
      <alignment horizontal="center"/>
    </xf>
    <xf numFmtId="0" fontId="179" fillId="0" borderId="0" xfId="4687" applyFill="1" applyAlignment="1">
      <alignment horizontal="center"/>
    </xf>
    <xf numFmtId="211" fontId="179" fillId="0" borderId="0" xfId="4687" applyNumberFormat="1" applyFill="1"/>
    <xf numFmtId="211" fontId="0" fillId="0" borderId="0" xfId="4705" applyNumberFormat="1" applyFont="1" applyFill="1"/>
    <xf numFmtId="0" fontId="179" fillId="0" borderId="0" xfId="4687" applyFill="1" applyBorder="1"/>
    <xf numFmtId="0" fontId="3" fillId="0" borderId="0" xfId="4687" applyFont="1" applyFill="1" applyBorder="1"/>
    <xf numFmtId="43" fontId="0" fillId="0" borderId="0" xfId="4705" applyFont="1" applyFill="1" applyBorder="1"/>
    <xf numFmtId="37" fontId="0" fillId="0" borderId="8" xfId="4705" applyNumberFormat="1" applyFont="1" applyFill="1" applyBorder="1"/>
    <xf numFmtId="43" fontId="73" fillId="0" borderId="0" xfId="4705" applyFont="1" applyFill="1" applyAlignment="1">
      <alignment horizontal="center"/>
    </xf>
    <xf numFmtId="211" fontId="179" fillId="0" borderId="8" xfId="4705" applyNumberFormat="1" applyFill="1" applyBorder="1"/>
    <xf numFmtId="164" fontId="179" fillId="0" borderId="0" xfId="4706" applyNumberFormat="1" applyFill="1"/>
    <xf numFmtId="164" fontId="179" fillId="0" borderId="57" xfId="4706" applyNumberFormat="1" applyFill="1" applyBorder="1"/>
    <xf numFmtId="0" fontId="179" fillId="0" borderId="70" xfId="4687" applyFill="1" applyBorder="1"/>
    <xf numFmtId="0" fontId="179" fillId="0" borderId="4" xfId="4687" applyFill="1" applyBorder="1"/>
    <xf numFmtId="43" fontId="179" fillId="0" borderId="4" xfId="4705" applyFont="1" applyFill="1" applyBorder="1"/>
    <xf numFmtId="0" fontId="179" fillId="0" borderId="71" xfId="4687" applyFill="1" applyBorder="1"/>
    <xf numFmtId="0" fontId="179" fillId="0" borderId="41" xfId="4687" applyFill="1" applyBorder="1"/>
    <xf numFmtId="43" fontId="179" fillId="0" borderId="0" xfId="4705" applyFont="1" applyFill="1" applyBorder="1"/>
    <xf numFmtId="0" fontId="179" fillId="0" borderId="72" xfId="4687" applyFill="1" applyBorder="1"/>
    <xf numFmtId="37" fontId="179" fillId="0" borderId="8" xfId="4705" applyNumberFormat="1" applyFont="1" applyFill="1" applyBorder="1"/>
    <xf numFmtId="211" fontId="179" fillId="0" borderId="8" xfId="4705" applyNumberFormat="1" applyFont="1" applyFill="1" applyBorder="1"/>
    <xf numFmtId="211" fontId="179" fillId="0" borderId="57" xfId="4705" applyNumberFormat="1" applyFont="1" applyFill="1" applyBorder="1"/>
    <xf numFmtId="0" fontId="179" fillId="0" borderId="42" xfId="4687" applyFill="1" applyBorder="1"/>
    <xf numFmtId="0" fontId="179" fillId="0" borderId="8" xfId="4687" applyFill="1" applyBorder="1"/>
    <xf numFmtId="43" fontId="179" fillId="0" borderId="8" xfId="4705" applyFont="1" applyFill="1" applyBorder="1"/>
    <xf numFmtId="0" fontId="179" fillId="0" borderId="73" xfId="4687" applyFill="1" applyBorder="1"/>
    <xf numFmtId="0" fontId="3" fillId="0" borderId="0" xfId="1824" applyFont="1" applyFill="1"/>
    <xf numFmtId="0" fontId="7" fillId="0" borderId="0" xfId="1807" applyFont="1"/>
    <xf numFmtId="44" fontId="5" fillId="0" borderId="74" xfId="1455" applyFont="1" applyFill="1" applyBorder="1"/>
    <xf numFmtId="44" fontId="5" fillId="0" borderId="75" xfId="1455" applyFont="1" applyFill="1" applyBorder="1"/>
    <xf numFmtId="44" fontId="163" fillId="0" borderId="76" xfId="1455" applyFont="1" applyFill="1" applyBorder="1"/>
    <xf numFmtId="0" fontId="5" fillId="0" borderId="18" xfId="1807" applyFont="1" applyBorder="1"/>
    <xf numFmtId="44" fontId="5" fillId="0" borderId="18" xfId="1807" applyNumberFormat="1" applyFont="1" applyFill="1" applyBorder="1"/>
    <xf numFmtId="0" fontId="5" fillId="0" borderId="61" xfId="1807" applyFont="1" applyBorder="1"/>
    <xf numFmtId="44" fontId="5" fillId="0" borderId="61" xfId="1807" applyNumberFormat="1" applyFont="1" applyFill="1" applyBorder="1"/>
    <xf numFmtId="0" fontId="3" fillId="0" borderId="0" xfId="4707"/>
    <xf numFmtId="0" fontId="3" fillId="0" borderId="0" xfId="4707" applyAlignment="1">
      <alignment horizontal="center"/>
    </xf>
    <xf numFmtId="0" fontId="3" fillId="0" borderId="0" xfId="4707" applyAlignment="1">
      <alignment horizontal="right"/>
    </xf>
    <xf numFmtId="49" fontId="3" fillId="0" borderId="0" xfId="4707" applyNumberFormat="1" applyAlignment="1">
      <alignment horizontal="center" wrapText="1"/>
    </xf>
    <xf numFmtId="37" fontId="3" fillId="0" borderId="0" xfId="4707" applyNumberFormat="1" applyAlignment="1">
      <alignment horizontal="center"/>
    </xf>
    <xf numFmtId="49" fontId="3" fillId="0" borderId="0" xfId="4707" applyNumberFormat="1" applyFont="1" applyAlignment="1">
      <alignment horizontal="left" wrapText="1"/>
    </xf>
    <xf numFmtId="5" fontId="3" fillId="0" borderId="0" xfId="4707" applyNumberFormat="1" applyFill="1" applyAlignment="1">
      <alignment wrapText="1"/>
    </xf>
    <xf numFmtId="49" fontId="3" fillId="0" borderId="0" xfId="4707" applyNumberFormat="1" applyAlignment="1">
      <alignment horizontal="left" wrapText="1"/>
    </xf>
    <xf numFmtId="0" fontId="3" fillId="0" borderId="0" xfId="4707" applyFill="1" applyAlignment="1">
      <alignment horizontal="right"/>
    </xf>
    <xf numFmtId="5" fontId="3" fillId="0" borderId="0" xfId="4707" applyNumberFormat="1" applyFill="1" applyAlignment="1">
      <alignment horizontal="right"/>
    </xf>
    <xf numFmtId="37" fontId="3" fillId="0" borderId="0" xfId="4694" applyNumberFormat="1" applyFont="1" applyFill="1" applyAlignment="1">
      <alignment horizontal="right"/>
    </xf>
    <xf numFmtId="5" fontId="26" fillId="0" borderId="0" xfId="4707" applyNumberFormat="1" applyFont="1" applyFill="1" applyAlignment="1">
      <alignment wrapText="1"/>
    </xf>
    <xf numFmtId="5" fontId="3" fillId="0" borderId="0" xfId="4707" applyNumberFormat="1" applyAlignment="1">
      <alignment wrapText="1"/>
    </xf>
    <xf numFmtId="3" fontId="0" fillId="0" borderId="0" xfId="0" applyNumberFormat="1" applyFill="1"/>
    <xf numFmtId="49" fontId="3" fillId="0" borderId="0" xfId="4707" applyNumberFormat="1" applyAlignment="1">
      <alignment horizontal="left"/>
    </xf>
    <xf numFmtId="0" fontId="3" fillId="0" borderId="0" xfId="4707" applyFont="1" applyAlignment="1">
      <alignment horizontal="left"/>
    </xf>
    <xf numFmtId="213" fontId="3" fillId="0" borderId="0" xfId="4707" applyNumberFormat="1" applyAlignment="1">
      <alignment wrapText="1"/>
    </xf>
    <xf numFmtId="0" fontId="3" fillId="0" borderId="0" xfId="4695" applyFont="1" applyAlignment="1">
      <alignment horizontal="center"/>
    </xf>
    <xf numFmtId="49" fontId="3" fillId="0" borderId="0" xfId="4695" applyNumberFormat="1" applyFont="1" applyAlignment="1">
      <alignment horizontal="center" wrapText="1"/>
    </xf>
    <xf numFmtId="37" fontId="3" fillId="0" borderId="0" xfId="4695" applyNumberFormat="1" applyFont="1" applyAlignment="1">
      <alignment horizontal="center"/>
    </xf>
    <xf numFmtId="49" fontId="3" fillId="0" borderId="0" xfId="4695" applyNumberFormat="1" applyFont="1" applyAlignment="1">
      <alignment horizontal="left" wrapText="1"/>
    </xf>
    <xf numFmtId="5" fontId="26" fillId="0" borderId="0" xfId="4695" applyNumberFormat="1" applyFont="1" applyFill="1"/>
    <xf numFmtId="5" fontId="26" fillId="0" borderId="0" xfId="4695" applyNumberFormat="1" applyFont="1"/>
    <xf numFmtId="5" fontId="26" fillId="0" borderId="0" xfId="4695" applyNumberFormat="1" applyFont="1" applyAlignment="1">
      <alignment horizontal="right"/>
    </xf>
    <xf numFmtId="213" fontId="26" fillId="0" borderId="0" xfId="4695" applyNumberFormat="1" applyFont="1"/>
    <xf numFmtId="49" fontId="3" fillId="0" borderId="0" xfId="4695" applyNumberFormat="1" applyFont="1" applyAlignment="1">
      <alignment horizontal="left"/>
    </xf>
    <xf numFmtId="10" fontId="3" fillId="0" borderId="0" xfId="4695" applyNumberFormat="1" applyFont="1" applyAlignment="1">
      <alignment horizontal="right"/>
    </xf>
    <xf numFmtId="5" fontId="26" fillId="0" borderId="0" xfId="4695" applyNumberFormat="1" applyFont="1" applyAlignment="1">
      <alignment horizontal="left"/>
    </xf>
    <xf numFmtId="5" fontId="3" fillId="0" borderId="0" xfId="4695" applyNumberFormat="1" applyFont="1"/>
    <xf numFmtId="49" fontId="3" fillId="0" borderId="0" xfId="4695" applyNumberFormat="1" applyFont="1" applyAlignment="1">
      <alignment horizontal="center"/>
    </xf>
    <xf numFmtId="0" fontId="3" fillId="0" borderId="0" xfId="1979" applyFont="1" applyFill="1" applyAlignment="1">
      <alignment horizontal="right"/>
    </xf>
    <xf numFmtId="211" fontId="3" fillId="0" borderId="0" xfId="1144" applyNumberFormat="1" applyFont="1" applyFill="1" applyAlignment="1">
      <alignment horizontal="right"/>
    </xf>
    <xf numFmtId="49" fontId="3" fillId="0" borderId="0" xfId="1979" applyNumberFormat="1" applyFont="1" applyAlignment="1">
      <alignment horizontal="right" vertical="top"/>
    </xf>
    <xf numFmtId="211" fontId="3" fillId="0" borderId="0" xfId="1144" applyNumberFormat="1" applyFont="1" applyFill="1" applyAlignment="1">
      <alignment horizontal="center"/>
    </xf>
    <xf numFmtId="0" fontId="3" fillId="0" borderId="0" xfId="1979" applyFont="1"/>
    <xf numFmtId="0" fontId="3" fillId="0" borderId="0" xfId="1878" applyFont="1" applyFill="1" applyAlignment="1">
      <alignment horizontal="right"/>
    </xf>
    <xf numFmtId="0" fontId="0" fillId="0" borderId="0" xfId="1878" applyFont="1" applyFill="1" applyAlignment="1">
      <alignment horizontal="right"/>
    </xf>
    <xf numFmtId="0" fontId="6" fillId="0" borderId="0" xfId="1878" applyFont="1" applyFill="1" applyAlignment="1">
      <alignment horizontal="center"/>
    </xf>
    <xf numFmtId="0" fontId="3" fillId="0" borderId="0" xfId="4695" applyFill="1" applyAlignment="1">
      <alignment horizontal="center"/>
    </xf>
    <xf numFmtId="38" fontId="29" fillId="0" borderId="0" xfId="4702" applyFont="1" applyFill="1" applyAlignment="1">
      <alignment horizontal="center"/>
    </xf>
    <xf numFmtId="0" fontId="3" fillId="0" borderId="0" xfId="1979" applyFont="1" applyAlignment="1">
      <alignment horizontal="center"/>
    </xf>
    <xf numFmtId="0" fontId="3" fillId="0" borderId="0" xfId="1979" applyFont="1" applyFill="1" applyAlignment="1">
      <alignment horizontal="center"/>
    </xf>
    <xf numFmtId="0" fontId="6" fillId="0" borderId="0" xfId="0" applyFont="1" applyAlignment="1">
      <alignment horizontal="center"/>
    </xf>
    <xf numFmtId="49" fontId="3" fillId="0" borderId="0" xfId="1979" applyNumberFormat="1" applyFont="1" applyAlignment="1">
      <alignment horizontal="center" vertical="top"/>
    </xf>
    <xf numFmtId="0" fontId="5" fillId="0" borderId="0" xfId="0" applyFont="1" applyAlignment="1"/>
    <xf numFmtId="164" fontId="5" fillId="0" borderId="0" xfId="1819" applyNumberFormat="1" applyFill="1" applyBorder="1"/>
    <xf numFmtId="164" fontId="5" fillId="0" borderId="56" xfId="1819" applyNumberFormat="1" applyFill="1" applyBorder="1"/>
    <xf numFmtId="0" fontId="3" fillId="0" borderId="0" xfId="1819" applyFont="1" applyAlignment="1">
      <alignment horizontal="center"/>
    </xf>
    <xf numFmtId="0" fontId="0" fillId="0" borderId="0" xfId="0"/>
    <xf numFmtId="0" fontId="0" fillId="0" borderId="0" xfId="0"/>
    <xf numFmtId="0" fontId="3" fillId="0" borderId="0" xfId="1886"/>
    <xf numFmtId="0" fontId="3" fillId="0" borderId="0" xfId="1886" applyFont="1"/>
    <xf numFmtId="0" fontId="3" fillId="0" borderId="0" xfId="1886" applyAlignment="1">
      <alignment horizontal="center"/>
    </xf>
    <xf numFmtId="0" fontId="3" fillId="0" borderId="0" xfId="1886" applyAlignment="1">
      <alignment horizontal="left"/>
    </xf>
    <xf numFmtId="49" fontId="3" fillId="0" borderId="0" xfId="1886" applyNumberFormat="1" applyAlignment="1">
      <alignment horizontal="center" wrapText="1"/>
    </xf>
    <xf numFmtId="37" fontId="3" fillId="0" borderId="0" xfId="1886" applyNumberFormat="1" applyAlignment="1">
      <alignment horizontal="center"/>
    </xf>
    <xf numFmtId="49" fontId="3" fillId="0" borderId="0" xfId="1886" applyNumberFormat="1" applyFont="1" applyAlignment="1">
      <alignment horizontal="left" wrapText="1"/>
    </xf>
    <xf numFmtId="49" fontId="3" fillId="0" borderId="0" xfId="1886" applyNumberFormat="1" applyAlignment="1">
      <alignment horizontal="left" wrapText="1"/>
    </xf>
    <xf numFmtId="49" fontId="3" fillId="0" borderId="0" xfId="1886" applyNumberFormat="1" applyAlignment="1">
      <alignment horizontal="left"/>
    </xf>
    <xf numFmtId="5" fontId="3" fillId="0" borderId="0" xfId="1886" applyNumberFormat="1" applyAlignment="1">
      <alignment horizontal="right" wrapText="1"/>
    </xf>
    <xf numFmtId="0" fontId="3" fillId="0" borderId="0" xfId="1886" applyAlignment="1">
      <alignment horizontal="right"/>
    </xf>
    <xf numFmtId="49" fontId="3" fillId="0" borderId="0" xfId="1886" applyNumberFormat="1" applyFont="1" applyAlignment="1">
      <alignment horizontal="left"/>
    </xf>
    <xf numFmtId="5" fontId="3" fillId="0" borderId="0" xfId="1886" applyNumberFormat="1"/>
    <xf numFmtId="5" fontId="3" fillId="0" borderId="57" xfId="1886" applyNumberFormat="1" applyBorder="1"/>
    <xf numFmtId="0" fontId="3" fillId="0" borderId="0" xfId="1886" applyBorder="1" applyAlignment="1">
      <alignment horizontal="right"/>
    </xf>
    <xf numFmtId="49" fontId="3" fillId="0" borderId="0" xfId="1886" applyNumberFormat="1" applyAlignment="1">
      <alignment horizontal="right"/>
    </xf>
    <xf numFmtId="5" fontId="3" fillId="0" borderId="0" xfId="1886" applyNumberFormat="1" applyAlignment="1">
      <alignment horizontal="right"/>
    </xf>
    <xf numFmtId="5" fontId="3" fillId="0" borderId="0" xfId="1886" applyNumberFormat="1" applyAlignment="1">
      <alignment horizontal="center"/>
    </xf>
    <xf numFmtId="49" fontId="3" fillId="0" borderId="0" xfId="1886" applyNumberFormat="1" applyFont="1" applyAlignment="1">
      <alignment horizontal="center" wrapText="1"/>
    </xf>
    <xf numFmtId="10" fontId="3" fillId="0" borderId="0" xfId="1886" applyNumberFormat="1" applyAlignment="1">
      <alignment horizontal="center" wrapText="1"/>
    </xf>
    <xf numFmtId="37" fontId="3" fillId="0" borderId="0" xfId="1886" applyNumberFormat="1" applyAlignment="1">
      <alignment horizontal="right" wrapText="1"/>
    </xf>
    <xf numFmtId="39" fontId="3" fillId="0" borderId="0" xfId="1886" applyNumberFormat="1" applyAlignment="1">
      <alignment horizontal="center" wrapText="1"/>
    </xf>
    <xf numFmtId="37" fontId="3" fillId="0" borderId="0" xfId="1886" applyNumberFormat="1" applyAlignment="1">
      <alignment horizontal="center" wrapText="1"/>
    </xf>
    <xf numFmtId="37" fontId="3" fillId="0" borderId="0" xfId="1886" applyNumberFormat="1" applyAlignment="1">
      <alignment horizontal="left"/>
    </xf>
    <xf numFmtId="39" fontId="3" fillId="0" borderId="0" xfId="1886" applyNumberFormat="1" applyAlignment="1">
      <alignment horizontal="center"/>
    </xf>
    <xf numFmtId="213" fontId="3" fillId="0" borderId="0" xfId="1886" applyNumberFormat="1" applyAlignment="1">
      <alignment horizontal="center" wrapText="1"/>
    </xf>
    <xf numFmtId="213" fontId="3" fillId="0" borderId="0" xfId="1886" applyNumberFormat="1" applyAlignment="1">
      <alignment horizontal="center"/>
    </xf>
    <xf numFmtId="5" fontId="3" fillId="0" borderId="0" xfId="1886" applyNumberFormat="1" applyAlignment="1">
      <alignment horizontal="center" wrapText="1"/>
    </xf>
    <xf numFmtId="49" fontId="3" fillId="0" borderId="0" xfId="1886" applyNumberFormat="1" applyBorder="1" applyAlignment="1">
      <alignment horizontal="left"/>
    </xf>
    <xf numFmtId="0" fontId="3" fillId="0" borderId="8" xfId="1886" applyBorder="1" applyAlignment="1">
      <alignment horizontal="right"/>
    </xf>
    <xf numFmtId="49" fontId="3" fillId="0" borderId="8" xfId="1886" applyNumberFormat="1" applyBorder="1" applyAlignment="1">
      <alignment horizontal="left"/>
    </xf>
    <xf numFmtId="0" fontId="160" fillId="0" borderId="0" xfId="0" applyFont="1" applyAlignment="1">
      <alignment horizontal="center"/>
    </xf>
    <xf numFmtId="37" fontId="75" fillId="0" borderId="0" xfId="1886" applyNumberFormat="1" applyFont="1" applyAlignment="1">
      <alignment horizontal="center"/>
    </xf>
    <xf numFmtId="216" fontId="75" fillId="0" borderId="0" xfId="1886" applyNumberFormat="1" applyFont="1" applyAlignment="1">
      <alignment horizontal="center" vertical="center"/>
    </xf>
    <xf numFmtId="49" fontId="151" fillId="0" borderId="0" xfId="1886" applyNumberFormat="1" applyFont="1" applyAlignment="1">
      <alignment horizontal="left"/>
    </xf>
    <xf numFmtId="0" fontId="151" fillId="0" borderId="0" xfId="1886" applyFont="1" applyAlignment="1">
      <alignment horizontal="left"/>
    </xf>
    <xf numFmtId="216" fontId="75" fillId="0" borderId="0" xfId="1886" applyNumberFormat="1" applyFont="1"/>
    <xf numFmtId="216" fontId="75" fillId="0" borderId="0" xfId="1886" applyNumberFormat="1" applyFont="1" applyAlignment="1">
      <alignment horizontal="center"/>
    </xf>
    <xf numFmtId="0" fontId="75" fillId="0" borderId="0" xfId="1886" applyFont="1"/>
    <xf numFmtId="5" fontId="3" fillId="0" borderId="8" xfId="1886" applyNumberFormat="1" applyBorder="1"/>
    <xf numFmtId="5" fontId="3" fillId="0" borderId="0" xfId="1886" applyNumberFormat="1" applyBorder="1"/>
    <xf numFmtId="0" fontId="3" fillId="0" borderId="8" xfId="1886" applyBorder="1"/>
    <xf numFmtId="49" fontId="3" fillId="0" borderId="0" xfId="1886" applyNumberFormat="1" applyBorder="1" applyAlignment="1">
      <alignment horizontal="right"/>
    </xf>
    <xf numFmtId="164" fontId="5" fillId="0" borderId="0" xfId="3838" applyNumberFormat="1" applyFont="1" applyFill="1" applyAlignment="1">
      <alignment horizontal="right"/>
    </xf>
    <xf numFmtId="164" fontId="5" fillId="0" borderId="0" xfId="1819" applyNumberFormat="1" applyFill="1"/>
    <xf numFmtId="164" fontId="5" fillId="0" borderId="0" xfId="1819" applyNumberFormat="1"/>
    <xf numFmtId="164" fontId="5" fillId="0" borderId="0" xfId="1819" applyNumberFormat="1" applyBorder="1"/>
    <xf numFmtId="164" fontId="5" fillId="0" borderId="8" xfId="1819" applyNumberFormat="1" applyFill="1" applyBorder="1"/>
    <xf numFmtId="0" fontId="72" fillId="0" borderId="0" xfId="1816" applyFont="1" applyFill="1" applyAlignment="1">
      <alignment horizontal="center"/>
    </xf>
    <xf numFmtId="0" fontId="7" fillId="0" borderId="0" xfId="1816" applyFont="1" applyFill="1" applyAlignment="1">
      <alignment horizontal="center" wrapText="1"/>
    </xf>
    <xf numFmtId="0" fontId="5" fillId="0" borderId="8" xfId="1816" applyFill="1" applyBorder="1" applyAlignment="1">
      <alignment horizontal="center" vertical="center" wrapText="1"/>
    </xf>
    <xf numFmtId="0" fontId="7" fillId="0" borderId="0" xfId="1816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37" fontId="6" fillId="0" borderId="0" xfId="1979" applyNumberFormat="1" applyFont="1" applyBorder="1" applyAlignment="1">
      <alignment horizontal="center"/>
    </xf>
    <xf numFmtId="49" fontId="5" fillId="0" borderId="0" xfId="1979" applyNumberFormat="1" applyFont="1" applyAlignment="1">
      <alignment horizontal="left" vertical="top"/>
    </xf>
    <xf numFmtId="49" fontId="5" fillId="0" borderId="0" xfId="1979" applyNumberFormat="1" applyFont="1" applyAlignment="1">
      <alignment horizontal="right"/>
    </xf>
    <xf numFmtId="49" fontId="5" fillId="0" borderId="0" xfId="1979" applyNumberFormat="1" applyAlignment="1">
      <alignment horizontal="center"/>
    </xf>
    <xf numFmtId="49" fontId="5" fillId="0" borderId="0" xfId="1979" applyNumberFormat="1" applyFont="1" applyAlignment="1">
      <alignment horizontal="center" wrapText="1"/>
    </xf>
    <xf numFmtId="49" fontId="5" fillId="0" borderId="0" xfId="1979" applyNumberFormat="1" applyFont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49" fontId="5" fillId="0" borderId="0" xfId="1819" applyNumberFormat="1" applyAlignment="1">
      <alignment horizontal="center"/>
    </xf>
    <xf numFmtId="49" fontId="5" fillId="0" borderId="0" xfId="1819" applyNumberFormat="1" applyFont="1" applyAlignment="1">
      <alignment horizontal="center"/>
    </xf>
    <xf numFmtId="0" fontId="7" fillId="0" borderId="0" xfId="1979" applyFont="1" applyAlignment="1">
      <alignment horizontal="left" wrapText="1"/>
    </xf>
    <xf numFmtId="0" fontId="5" fillId="0" borderId="0" xfId="1979" applyFont="1" applyAlignment="1">
      <alignment horizontal="center"/>
    </xf>
    <xf numFmtId="0" fontId="151" fillId="0" borderId="0" xfId="1979" applyFont="1" applyBorder="1" applyAlignment="1">
      <alignment horizontal="center" wrapText="1"/>
    </xf>
    <xf numFmtId="216" fontId="5" fillId="0" borderId="0" xfId="1979" applyNumberFormat="1" applyBorder="1" applyAlignment="1">
      <alignment horizontal="center"/>
    </xf>
    <xf numFmtId="49" fontId="5" fillId="0" borderId="0" xfId="1979" applyNumberFormat="1" applyAlignment="1">
      <alignment horizontal="center" wrapText="1"/>
    </xf>
    <xf numFmtId="0" fontId="3" fillId="0" borderId="0" xfId="1979" applyFont="1" applyAlignment="1">
      <alignment horizontal="center"/>
    </xf>
    <xf numFmtId="49" fontId="3" fillId="0" borderId="0" xfId="4688" applyNumberFormat="1" applyFont="1" applyAlignment="1">
      <alignment horizontal="center"/>
    </xf>
    <xf numFmtId="0" fontId="6" fillId="0" borderId="0" xfId="4688" applyFont="1" applyAlignment="1">
      <alignment horizontal="center"/>
    </xf>
    <xf numFmtId="0" fontId="74" fillId="0" borderId="0" xfId="1816" applyFont="1" applyFill="1" applyAlignment="1">
      <alignment horizontal="center"/>
    </xf>
    <xf numFmtId="0" fontId="3" fillId="0" borderId="0" xfId="1816" applyFont="1" applyFill="1" applyAlignment="1">
      <alignment horizontal="center" wrapText="1"/>
    </xf>
    <xf numFmtId="0" fontId="3" fillId="0" borderId="0" xfId="1816" applyFont="1" applyFill="1" applyAlignment="1">
      <alignment horizontal="center"/>
    </xf>
    <xf numFmtId="0" fontId="6" fillId="0" borderId="0" xfId="1956" applyFont="1" applyAlignment="1">
      <alignment horizontal="center"/>
    </xf>
    <xf numFmtId="0" fontId="3" fillId="0" borderId="0" xfId="4688" applyFont="1" applyAlignment="1">
      <alignment horizontal="center"/>
    </xf>
    <xf numFmtId="0" fontId="3" fillId="0" borderId="0" xfId="4688" applyFont="1" applyAlignment="1"/>
    <xf numFmtId="37" fontId="5" fillId="0" borderId="0" xfId="1979" applyNumberFormat="1" applyBorder="1" applyAlignment="1">
      <alignment horizontal="center"/>
    </xf>
    <xf numFmtId="41" fontId="3" fillId="0" borderId="0" xfId="1979" applyNumberFormat="1" applyFont="1" applyAlignment="1">
      <alignment horizontal="center"/>
    </xf>
    <xf numFmtId="0" fontId="3" fillId="0" borderId="0" xfId="1979" applyFont="1" applyFill="1" applyAlignment="1">
      <alignment horizontal="center"/>
    </xf>
    <xf numFmtId="0" fontId="5" fillId="0" borderId="0" xfId="4332" applyFont="1" applyAlignment="1">
      <alignment horizontal="center"/>
    </xf>
    <xf numFmtId="0" fontId="5" fillId="0" borderId="0" xfId="4337" applyFont="1" applyAlignment="1">
      <alignment horizontal="center"/>
    </xf>
    <xf numFmtId="49" fontId="5" fillId="0" borderId="0" xfId="4337" applyNumberFormat="1" applyFont="1" applyAlignment="1">
      <alignment horizontal="center"/>
    </xf>
    <xf numFmtId="49" fontId="5" fillId="0" borderId="0" xfId="4338" applyNumberFormat="1" applyAlignment="1">
      <alignment horizontal="center" wrapText="1"/>
    </xf>
    <xf numFmtId="49" fontId="5" fillId="0" borderId="0" xfId="4338" applyNumberFormat="1" applyFont="1" applyAlignment="1">
      <alignment horizont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4688" applyFont="1" applyAlignment="1">
      <alignment horizontal="righ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4338" applyAlignment="1">
      <alignment horizontal="center"/>
    </xf>
    <xf numFmtId="0" fontId="5" fillId="0" borderId="0" xfId="4338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7" fillId="0" borderId="0" xfId="2106" applyNumberFormat="1" applyFont="1" applyAlignment="1">
      <alignment horizontal="center"/>
    </xf>
    <xf numFmtId="0" fontId="7" fillId="0" borderId="0" xfId="2106" applyFont="1" applyAlignment="1">
      <alignment horizontal="center"/>
    </xf>
    <xf numFmtId="49" fontId="6" fillId="0" borderId="0" xfId="1144" applyNumberFormat="1" applyFont="1" applyFill="1" applyBorder="1" applyAlignment="1">
      <alignment horizontal="center"/>
    </xf>
    <xf numFmtId="211" fontId="5" fillId="0" borderId="0" xfId="1144" applyNumberFormat="1" applyFont="1" applyFill="1" applyAlignment="1">
      <alignment horizontal="right"/>
    </xf>
    <xf numFmtId="211" fontId="5" fillId="0" borderId="0" xfId="1144" applyNumberFormat="1" applyFont="1" applyFill="1" applyAlignment="1">
      <alignment horizontal="center"/>
    </xf>
    <xf numFmtId="211" fontId="0" fillId="0" borderId="0" xfId="1144" applyNumberFormat="1" applyFont="1" applyFill="1" applyAlignment="1">
      <alignment horizontal="center"/>
    </xf>
    <xf numFmtId="49" fontId="5" fillId="0" borderId="0" xfId="1144" applyNumberFormat="1" applyFont="1" applyFill="1" applyAlignment="1">
      <alignment horizontal="center"/>
    </xf>
    <xf numFmtId="49" fontId="0" fillId="0" borderId="0" xfId="1144" applyNumberFormat="1" applyFont="1" applyFill="1" applyBorder="1" applyAlignment="1">
      <alignment horizontal="center" wrapText="1"/>
    </xf>
    <xf numFmtId="211" fontId="3" fillId="0" borderId="0" xfId="1144" applyNumberFormat="1" applyFont="1" applyFill="1" applyAlignment="1">
      <alignment horizontal="center"/>
    </xf>
    <xf numFmtId="41" fontId="131" fillId="0" borderId="0" xfId="1806" applyNumberFormat="1" applyAlignment="1">
      <alignment horizontal="center"/>
    </xf>
    <xf numFmtId="0" fontId="5" fillId="0" borderId="0" xfId="1816" applyFont="1" applyFill="1" applyAlignment="1">
      <alignment horizontal="center"/>
    </xf>
    <xf numFmtId="0" fontId="5" fillId="0" borderId="0" xfId="1816" applyFont="1" applyFill="1" applyAlignment="1">
      <alignment horizontal="center" wrapText="1"/>
    </xf>
    <xf numFmtId="0" fontId="5" fillId="0" borderId="8" xfId="1816" applyFont="1" applyFill="1" applyBorder="1" applyAlignment="1">
      <alignment horizontal="center" vertical="center" wrapText="1"/>
    </xf>
    <xf numFmtId="49" fontId="0" fillId="0" borderId="0" xfId="4693" applyNumberFormat="1" applyFont="1" applyAlignment="1">
      <alignment horizontal="left" vertical="top" wrapText="1"/>
    </xf>
    <xf numFmtId="49" fontId="3" fillId="0" borderId="0" xfId="4693" applyNumberFormat="1" applyFont="1" applyAlignment="1">
      <alignment horizontal="center"/>
    </xf>
    <xf numFmtId="0" fontId="0" fillId="0" borderId="0" xfId="4693" applyFont="1" applyAlignment="1">
      <alignment horizontal="center"/>
    </xf>
    <xf numFmtId="0" fontId="3" fillId="0" borderId="0" xfId="4693" applyFont="1" applyAlignment="1">
      <alignment horizontal="center"/>
    </xf>
    <xf numFmtId="49" fontId="3" fillId="0" borderId="0" xfId="4693" applyNumberFormat="1" applyAlignment="1">
      <alignment horizontal="center"/>
    </xf>
    <xf numFmtId="37" fontId="6" fillId="0" borderId="0" xfId="4693" applyNumberFormat="1" applyFont="1" applyBorder="1" applyAlignment="1">
      <alignment horizontal="center"/>
    </xf>
    <xf numFmtId="0" fontId="0" fillId="0" borderId="0" xfId="4693" applyFont="1" applyFill="1" applyAlignment="1">
      <alignment horizontal="center"/>
    </xf>
    <xf numFmtId="49" fontId="6" fillId="0" borderId="0" xfId="1878" applyNumberFormat="1" applyFont="1" applyFill="1" applyBorder="1" applyAlignment="1">
      <alignment horizontal="center"/>
    </xf>
    <xf numFmtId="0" fontId="3" fillId="0" borderId="0" xfId="4694" applyFont="1" applyFill="1" applyAlignment="1">
      <alignment horizontal="right"/>
    </xf>
    <xf numFmtId="0" fontId="3" fillId="0" borderId="0" xfId="4694" applyFill="1" applyAlignment="1">
      <alignment horizontal="center"/>
    </xf>
    <xf numFmtId="0" fontId="3" fillId="0" borderId="0" xfId="4694" applyFont="1" applyFill="1" applyAlignment="1">
      <alignment horizontal="center"/>
    </xf>
    <xf numFmtId="0" fontId="7" fillId="0" borderId="0" xfId="1878" applyFont="1" applyFill="1" applyAlignment="1">
      <alignment horizontal="center"/>
    </xf>
    <xf numFmtId="0" fontId="3" fillId="0" borderId="0" xfId="1878" applyFont="1" applyFill="1" applyBorder="1" applyAlignment="1" applyProtection="1">
      <alignment horizontal="center"/>
    </xf>
    <xf numFmtId="0" fontId="3" fillId="0" borderId="0" xfId="1878" applyFont="1" applyFill="1" applyAlignment="1">
      <alignment horizontal="right"/>
    </xf>
    <xf numFmtId="0" fontId="3" fillId="0" borderId="0" xfId="1878" applyFont="1" applyFill="1" applyAlignment="1" applyProtection="1">
      <alignment horizontal="center" vertical="top"/>
    </xf>
    <xf numFmtId="0" fontId="0" fillId="0" borderId="0" xfId="1878" applyFont="1" applyFill="1" applyAlignment="1" applyProtection="1">
      <alignment horizontal="center" vertical="top"/>
    </xf>
    <xf numFmtId="0" fontId="0" fillId="0" borderId="0" xfId="1878" applyFont="1" applyFill="1" applyAlignment="1">
      <alignment horizontal="center"/>
    </xf>
    <xf numFmtId="0" fontId="151" fillId="0" borderId="0" xfId="1878" applyFont="1" applyFill="1" applyBorder="1" applyAlignment="1">
      <alignment horizontal="left"/>
    </xf>
    <xf numFmtId="211" fontId="3" fillId="0" borderId="0" xfId="4697" applyNumberFormat="1" applyFont="1" applyFill="1" applyBorder="1" applyAlignment="1" applyProtection="1">
      <alignment horizontal="center" wrapText="1"/>
    </xf>
    <xf numFmtId="0" fontId="3" fillId="0" borderId="0" xfId="1878" applyFont="1" applyFill="1" applyBorder="1" applyAlignment="1" applyProtection="1">
      <alignment horizontal="center" wrapText="1"/>
    </xf>
    <xf numFmtId="0" fontId="6" fillId="0" borderId="0" xfId="1878" applyFont="1" applyFill="1" applyBorder="1" applyAlignment="1" applyProtection="1">
      <alignment horizontal="center" wrapText="1"/>
    </xf>
    <xf numFmtId="0" fontId="0" fillId="0" borderId="0" xfId="1878" applyFont="1" applyFill="1" applyBorder="1" applyAlignment="1" applyProtection="1">
      <alignment horizontal="center" wrapText="1"/>
    </xf>
    <xf numFmtId="0" fontId="152" fillId="0" borderId="0" xfId="1878" applyFont="1" applyFill="1" applyAlignment="1" applyProtection="1">
      <alignment horizontal="center" vertical="top"/>
    </xf>
    <xf numFmtId="0" fontId="152" fillId="0" borderId="64" xfId="1878" applyFont="1" applyFill="1" applyBorder="1" applyAlignment="1" applyProtection="1">
      <alignment horizontal="center" vertical="top"/>
    </xf>
    <xf numFmtId="0" fontId="152" fillId="0" borderId="65" xfId="1878" applyFont="1" applyFill="1" applyBorder="1" applyAlignment="1" applyProtection="1">
      <alignment horizontal="center" vertical="top"/>
    </xf>
    <xf numFmtId="0" fontId="152" fillId="0" borderId="0" xfId="1878" applyFont="1" applyFill="1" applyBorder="1" applyAlignment="1" applyProtection="1">
      <alignment horizontal="center" vertical="top"/>
    </xf>
    <xf numFmtId="0" fontId="7" fillId="0" borderId="0" xfId="4695" applyFont="1" applyFill="1" applyAlignment="1">
      <alignment horizontal="center"/>
    </xf>
    <xf numFmtId="0" fontId="3" fillId="0" borderId="0" xfId="4695" applyFill="1" applyAlignment="1">
      <alignment horizontal="center"/>
    </xf>
    <xf numFmtId="0" fontId="0" fillId="0" borderId="0" xfId="4695" applyFont="1" applyFill="1" applyAlignment="1">
      <alignment horizontal="center"/>
    </xf>
    <xf numFmtId="0" fontId="0" fillId="0" borderId="0" xfId="1878" applyFont="1" applyFill="1" applyAlignment="1" applyProtection="1">
      <alignment horizontal="center"/>
    </xf>
    <xf numFmtId="0" fontId="7" fillId="0" borderId="0" xfId="1878" applyFont="1" applyFill="1" applyBorder="1" applyAlignment="1" applyProtection="1">
      <alignment horizontal="center"/>
    </xf>
    <xf numFmtId="0" fontId="3" fillId="0" borderId="0" xfId="1878" applyFont="1" applyFill="1" applyAlignment="1" applyProtection="1">
      <alignment horizontal="center"/>
    </xf>
    <xf numFmtId="0" fontId="152" fillId="0" borderId="0" xfId="1878" applyFont="1" applyFill="1" applyBorder="1" applyAlignment="1">
      <alignment horizontal="left"/>
    </xf>
    <xf numFmtId="0" fontId="6" fillId="0" borderId="0" xfId="1878" applyFont="1" applyFill="1" applyAlignment="1">
      <alignment horizontal="center"/>
    </xf>
    <xf numFmtId="0" fontId="0" fillId="0" borderId="0" xfId="4343" applyFont="1" applyFill="1" applyAlignment="1">
      <alignment horizontal="right"/>
    </xf>
    <xf numFmtId="0" fontId="131" fillId="0" borderId="0" xfId="4343" applyFont="1" applyFill="1" applyAlignment="1">
      <alignment horizontal="right"/>
    </xf>
    <xf numFmtId="0" fontId="131" fillId="0" borderId="0" xfId="4343" applyFill="1" applyAlignment="1">
      <alignment horizontal="center"/>
    </xf>
    <xf numFmtId="0" fontId="0" fillId="0" borderId="0" xfId="4343" applyFont="1" applyFill="1" applyAlignment="1">
      <alignment horizontal="center"/>
    </xf>
    <xf numFmtId="40" fontId="171" fillId="0" borderId="0" xfId="1191" applyFont="1" applyFill="1" applyBorder="1" applyAlignment="1">
      <alignment horizontal="center"/>
    </xf>
    <xf numFmtId="223" fontId="171" fillId="0" borderId="0" xfId="4343" applyNumberFormat="1" applyFont="1" applyFill="1" applyBorder="1" applyAlignment="1">
      <alignment horizontal="center"/>
    </xf>
    <xf numFmtId="0" fontId="0" fillId="0" borderId="0" xfId="2001" applyFont="1" applyFill="1" applyAlignment="1">
      <alignment horizontal="center"/>
    </xf>
    <xf numFmtId="49" fontId="169" fillId="0" borderId="0" xfId="1878" applyNumberFormat="1" applyFont="1" applyFill="1" applyBorder="1" applyAlignment="1">
      <alignment horizontal="center"/>
    </xf>
    <xf numFmtId="0" fontId="169" fillId="0" borderId="0" xfId="1878" applyFont="1" applyFill="1" applyAlignment="1">
      <alignment horizontal="center"/>
    </xf>
    <xf numFmtId="0" fontId="169" fillId="0" borderId="0" xfId="1878" applyFont="1" applyFill="1" applyBorder="1" applyAlignment="1">
      <alignment horizontal="center"/>
    </xf>
    <xf numFmtId="0" fontId="6" fillId="0" borderId="0" xfId="1878" applyFont="1" applyFill="1" applyBorder="1" applyAlignment="1" applyProtection="1">
      <alignment horizontal="center"/>
    </xf>
    <xf numFmtId="0" fontId="3" fillId="0" borderId="0" xfId="4694" applyFill="1" applyBorder="1" applyAlignment="1">
      <alignment horizontal="center"/>
    </xf>
    <xf numFmtId="0" fontId="3" fillId="0" borderId="0" xfId="3835" applyFont="1" applyAlignment="1">
      <alignment horizontal="center"/>
    </xf>
    <xf numFmtId="0" fontId="131" fillId="0" borderId="0" xfId="2001" applyFont="1" applyFill="1" applyAlignment="1">
      <alignment horizontal="center"/>
    </xf>
    <xf numFmtId="49" fontId="3" fillId="0" borderId="0" xfId="1886" applyNumberFormat="1" applyFont="1" applyAlignment="1">
      <alignment horizontal="left" vertical="center" wrapText="1"/>
    </xf>
    <xf numFmtId="49" fontId="3" fillId="0" borderId="0" xfId="1886" applyNumberFormat="1" applyFont="1" applyAlignment="1">
      <alignment horizontal="center"/>
    </xf>
    <xf numFmtId="49" fontId="3" fillId="0" borderId="0" xfId="1886" applyNumberFormat="1" applyAlignment="1">
      <alignment horizontal="center"/>
    </xf>
    <xf numFmtId="38" fontId="3" fillId="0" borderId="0" xfId="4702" applyFont="1" applyFill="1" applyAlignment="1">
      <alignment horizontal="left" wrapText="1"/>
    </xf>
    <xf numFmtId="38" fontId="29" fillId="0" borderId="0" xfId="4702" applyFont="1" applyFill="1" applyAlignment="1">
      <alignment horizontal="center"/>
    </xf>
    <xf numFmtId="38" fontId="174" fillId="0" borderId="8" xfId="4702" applyFont="1" applyFill="1" applyBorder="1" applyAlignment="1">
      <alignment horizontal="center"/>
    </xf>
    <xf numFmtId="38" fontId="29" fillId="0" borderId="0" xfId="1937" applyFont="1" applyAlignment="1">
      <alignment horizontal="center"/>
    </xf>
    <xf numFmtId="38" fontId="174" fillId="0" borderId="8" xfId="1937" applyFont="1" applyBorder="1" applyAlignment="1">
      <alignment horizontal="center"/>
    </xf>
    <xf numFmtId="0" fontId="3" fillId="0" borderId="0" xfId="3567" applyAlignment="1">
      <alignment horizontal="center"/>
    </xf>
    <xf numFmtId="0" fontId="3" fillId="0" borderId="0" xfId="3567" applyFont="1" applyAlignment="1">
      <alignment horizontal="center"/>
    </xf>
    <xf numFmtId="49" fontId="5" fillId="0" borderId="0" xfId="4336" applyNumberFormat="1" applyFont="1" applyAlignment="1">
      <alignment horizontal="center" wrapText="1"/>
    </xf>
    <xf numFmtId="49" fontId="5" fillId="0" borderId="0" xfId="4336" applyNumberFormat="1" applyFont="1" applyAlignment="1">
      <alignment horizontal="center"/>
    </xf>
    <xf numFmtId="0" fontId="5" fillId="0" borderId="0" xfId="4337" applyFill="1" applyAlignment="1">
      <alignment horizontal="center"/>
    </xf>
    <xf numFmtId="0" fontId="5" fillId="0" borderId="0" xfId="4337" applyFont="1" applyFill="1" applyAlignment="1">
      <alignment horizontal="center"/>
    </xf>
    <xf numFmtId="0" fontId="5" fillId="0" borderId="0" xfId="4362" applyFont="1" applyFill="1" applyAlignment="1">
      <alignment horizontal="center"/>
    </xf>
    <xf numFmtId="49" fontId="5" fillId="0" borderId="0" xfId="1808" applyNumberFormat="1" applyAlignment="1">
      <alignment horizontal="center"/>
    </xf>
    <xf numFmtId="49" fontId="5" fillId="0" borderId="0" xfId="1808" applyNumberFormat="1" applyFill="1" applyAlignment="1">
      <alignment horizontal="center"/>
    </xf>
    <xf numFmtId="49" fontId="5" fillId="0" borderId="0" xfId="1808" applyNumberFormat="1" applyFont="1" applyFill="1" applyAlignment="1">
      <alignment horizontal="center"/>
    </xf>
    <xf numFmtId="0" fontId="3" fillId="0" borderId="0" xfId="4695" applyFont="1" applyBorder="1" applyAlignment="1">
      <alignment horizontal="center" wrapText="1"/>
    </xf>
    <xf numFmtId="49" fontId="3" fillId="0" borderId="0" xfId="4695" applyNumberFormat="1" applyFont="1" applyBorder="1" applyAlignment="1">
      <alignment horizontal="center"/>
    </xf>
    <xf numFmtId="0" fontId="3" fillId="0" borderId="0" xfId="4695" applyFont="1" applyAlignment="1">
      <alignment horizontal="center"/>
    </xf>
    <xf numFmtId="0" fontId="3" fillId="0" borderId="0" xfId="1886" applyAlignment="1">
      <alignment horizontal="center"/>
    </xf>
  </cellXfs>
  <cellStyles count="6548">
    <cellStyle name="__ [0]___" xfId="1"/>
    <cellStyle name="__ [0]___ 2" xfId="5145"/>
    <cellStyle name="__ [0]____" xfId="2"/>
    <cellStyle name="__ [0]____ 2" xfId="5146"/>
    <cellStyle name="__ [0]______" xfId="3"/>
    <cellStyle name="__ [0]______ 2" xfId="5147"/>
    <cellStyle name="__ [0]__________" xfId="4"/>
    <cellStyle name="__ [0]__________ 2" xfId="5148"/>
    <cellStyle name="__ [0]___________ClearSky_AEP_Min_04.04.02_Bank" xfId="5"/>
    <cellStyle name="__ [0]___________ClearSky_AEP_Min_04.04.02_Bank 2" xfId="5149"/>
    <cellStyle name="__ [0]___________Clearsky_internal_050301" xfId="6"/>
    <cellStyle name="__ [0]___________Clearsky_internal_050301 2" xfId="5150"/>
    <cellStyle name="__ [0]___________Clearsky_internal_050301_1" xfId="7"/>
    <cellStyle name="__ [0]___________Clearsky_internal_050301_1 2" xfId="5151"/>
    <cellStyle name="__ [0]___________Clearsky_internal_070201" xfId="8"/>
    <cellStyle name="__ [0]___________Clearsky_internal_070201 2" xfId="5152"/>
    <cellStyle name="__ [0]___________Clearsky_internal_070201.xls Chart 2" xfId="9"/>
    <cellStyle name="__ [0]___________Clearsky_internal_070201.xls Chart 2 2" xfId="5153"/>
    <cellStyle name="__ [0]___________Clearsky_internal_070201_1" xfId="10"/>
    <cellStyle name="__ [0]___________Clearsky_internal_070201_1 2" xfId="5154"/>
    <cellStyle name="__ [0]___________Clearsky_internal_070201_Clearsky_internal_070201" xfId="11"/>
    <cellStyle name="__ [0]___________Clearsky_internal_070201_Clearsky_internal_070201 2" xfId="5155"/>
    <cellStyle name="__ [0]___________Clearsky_internal_070201_Clearsky_Outside_070201.xls Chart 2" xfId="12"/>
    <cellStyle name="__ [0]___________Clearsky_internal_070201_Clearsky_Outside_070201.xls Chart 2 2" xfId="5156"/>
    <cellStyle name="__ [0]___________Clearsky_Outside_070201.xls Chart 2" xfId="13"/>
    <cellStyle name="__ [0]___________Clearsky_Outside_070201.xls Chart 2 2" xfId="5157"/>
    <cellStyle name="__ [0]_______ClearSky_AEP_Min_04.04.02_Bank" xfId="14"/>
    <cellStyle name="__ [0]_______ClearSky_AEP_Min_04.04.02_Bank 2" xfId="5158"/>
    <cellStyle name="__ [0]_______Clearsky_internal_050301" xfId="15"/>
    <cellStyle name="__ [0]_______Clearsky_internal_050301 2" xfId="5159"/>
    <cellStyle name="__ [0]_______Clearsky_internal_070201" xfId="16"/>
    <cellStyle name="__ [0]_______Clearsky_internal_070201 2" xfId="5160"/>
    <cellStyle name="__ [0]_______Clearsky_internal_070201.xls Chart 2" xfId="17"/>
    <cellStyle name="__ [0]_______Clearsky_internal_070201.xls Chart 2 2" xfId="5161"/>
    <cellStyle name="__ [0]_______Clearsky_Outside_070201.xls Chart 2" xfId="18"/>
    <cellStyle name="__ [0]_______Clearsky_Outside_070201.xls Chart 2 2" xfId="5162"/>
    <cellStyle name="__ [0]_____ClearSky_AEP_Min_04.04.02_Bank" xfId="19"/>
    <cellStyle name="__ [0]_____ClearSky_AEP_Min_04.04.02_Bank 2" xfId="5163"/>
    <cellStyle name="__ [0]_____Clearsky_internal_050301" xfId="20"/>
    <cellStyle name="__ [0]_____Clearsky_internal_050301 2" xfId="5164"/>
    <cellStyle name="__ [0]_____Clearsky_internal_050301_1" xfId="21"/>
    <cellStyle name="__ [0]_____Clearsky_internal_050301_1 2" xfId="5165"/>
    <cellStyle name="__ [0]_____Clearsky_internal_070201" xfId="22"/>
    <cellStyle name="__ [0]_____Clearsky_internal_070201 2" xfId="5166"/>
    <cellStyle name="__ [0]_____Clearsky_internal_070201.xls Chart 2" xfId="23"/>
    <cellStyle name="__ [0]_____Clearsky_internal_070201.xls Chart 2 2" xfId="5167"/>
    <cellStyle name="__ [0]_____Clearsky_internal_070201_1" xfId="24"/>
    <cellStyle name="__ [0]_____Clearsky_internal_070201_1 2" xfId="5168"/>
    <cellStyle name="__ [0]_____Clearsky_internal_070201_Clearsky_internal_070201" xfId="25"/>
    <cellStyle name="__ [0]_____Clearsky_internal_070201_Clearsky_internal_070201 2" xfId="5169"/>
    <cellStyle name="__ [0]_____Clearsky_internal_070201_Clearsky_Outside_070201.xls Chart 2" xfId="26"/>
    <cellStyle name="__ [0]_____Clearsky_internal_070201_Clearsky_Outside_070201.xls Chart 2 2" xfId="5170"/>
    <cellStyle name="__ [0]_____Clearsky_Outside_070201.xls Chart 2" xfId="27"/>
    <cellStyle name="__ [0]_____Clearsky_Outside_070201.xls Chart 2 2" xfId="5171"/>
    <cellStyle name="__ [0]____ClearSky_AEP_Min_04.04.02_Bank" xfId="28"/>
    <cellStyle name="__ [0]____ClearSky_AEP_Min_04.04.02_Bank 2" xfId="5172"/>
    <cellStyle name="__ [0]____Clearsky_internal_050301" xfId="29"/>
    <cellStyle name="__ [0]____Clearsky_internal_050301 2" xfId="5173"/>
    <cellStyle name="__ [0]____Clearsky_internal_070201" xfId="30"/>
    <cellStyle name="__ [0]____Clearsky_internal_070201 2" xfId="5174"/>
    <cellStyle name="__ [0]____Clearsky_internal_070201.xls Chart 2" xfId="31"/>
    <cellStyle name="__ [0]____Clearsky_internal_070201.xls Chart 2 2" xfId="5175"/>
    <cellStyle name="__ [0]____Clearsky_Outside_070201.xls Chart 2" xfId="32"/>
    <cellStyle name="__ [0]____Clearsky_Outside_070201.xls Chart 2 2" xfId="5176"/>
    <cellStyle name="__ [0]_94___" xfId="33"/>
    <cellStyle name="__ [0]_94___ 2" xfId="5177"/>
    <cellStyle name="__ [0]_94____ClearSky_AEP_Min_04.04.02_Bank" xfId="34"/>
    <cellStyle name="__ [0]_94____ClearSky_AEP_Min_04.04.02_Bank 2" xfId="5178"/>
    <cellStyle name="__ [0]_94____Clearsky_internal_050301" xfId="35"/>
    <cellStyle name="__ [0]_94____Clearsky_internal_050301 2" xfId="5179"/>
    <cellStyle name="__ [0]_94____Clearsky_internal_070201" xfId="36"/>
    <cellStyle name="__ [0]_94____Clearsky_internal_070201 2" xfId="5180"/>
    <cellStyle name="__ [0]_94____Clearsky_internal_070201.xls Chart 2" xfId="37"/>
    <cellStyle name="__ [0]_94____Clearsky_internal_070201.xls Chart 2 2" xfId="5181"/>
    <cellStyle name="__ [0]_94____Clearsky_internal_070201_Clearsky_Outside_070201.xls Chart 2" xfId="38"/>
    <cellStyle name="__ [0]_94____Clearsky_internal_070201_Clearsky_Outside_070201.xls Chart 2 2" xfId="5182"/>
    <cellStyle name="__ [0]_94____Clearsky_Outside_070201.xls Chart 2" xfId="39"/>
    <cellStyle name="__ [0]_94____Clearsky_Outside_070201.xls Chart 2 2" xfId="5183"/>
    <cellStyle name="__ [0]_dimon" xfId="40"/>
    <cellStyle name="__ [0]_dimon 2" xfId="5184"/>
    <cellStyle name="__ [0]_form" xfId="41"/>
    <cellStyle name="__ [0]_form 2" xfId="5185"/>
    <cellStyle name="__ [0]_form_ClearSky_AEP_Min_04.04.02_Bank" xfId="42"/>
    <cellStyle name="__ [0]_form_ClearSky_AEP_Min_04.04.02_Bank 2" xfId="5186"/>
    <cellStyle name="__ [0]_form_Clearsky_internal_050301" xfId="43"/>
    <cellStyle name="__ [0]_form_Clearsky_internal_050301 2" xfId="5187"/>
    <cellStyle name="__ [0]_form_Clearsky_internal_050301_1" xfId="44"/>
    <cellStyle name="__ [0]_form_Clearsky_internal_050301_1 2" xfId="5188"/>
    <cellStyle name="__ [0]_form_Clearsky_internal_070201" xfId="45"/>
    <cellStyle name="__ [0]_form_Clearsky_internal_070201 2" xfId="5189"/>
    <cellStyle name="__ [0]_form_Clearsky_internal_070201.xls Chart 2" xfId="46"/>
    <cellStyle name="__ [0]_form_Clearsky_internal_070201.xls Chart 2 2" xfId="5190"/>
    <cellStyle name="__ [0]_form_Clearsky_internal_070201_Clearsky_Outside_070201.xls Chart 2" xfId="47"/>
    <cellStyle name="__ [0]_form_Clearsky_internal_070201_Clearsky_Outside_070201.xls Chart 2 2" xfId="5191"/>
    <cellStyle name="__ [0]_form_Clearsky_Outside_070201.xls Chart 2" xfId="48"/>
    <cellStyle name="__ [0]_form_Clearsky_Outside_070201.xls Chart 2 2" xfId="5192"/>
    <cellStyle name="__ [0]_laroux" xfId="49"/>
    <cellStyle name="__ [0]_laroux 2" xfId="5193"/>
    <cellStyle name="__ [0]_laroux_1" xfId="50"/>
    <cellStyle name="__ [0]_laroux_1_ClearSky_AEP_Min_04.04.02_Bank" xfId="51"/>
    <cellStyle name="__ [0]_laroux_1_Clearsky_internal_050301" xfId="52"/>
    <cellStyle name="__ [0]_laroux_1_Clearsky_internal_050301_1" xfId="53"/>
    <cellStyle name="__ [0]_laroux_1_Clearsky_internal_070201" xfId="54"/>
    <cellStyle name="__ [0]_laroux_1_Clearsky_internal_070201.xls Chart 2" xfId="55"/>
    <cellStyle name="__ [0]_laroux_1_Clearsky_internal_070201_1" xfId="56"/>
    <cellStyle name="__ [0]_laroux_1_Clearsky_Outside_070201.xls Chart 2" xfId="57"/>
    <cellStyle name="__ [0]_laroux_2" xfId="58"/>
    <cellStyle name="__ [0]_laroux_2 2" xfId="5194"/>
    <cellStyle name="__ [0]_laroux_ClearSky_AEP_Min_04.04.02_Bank" xfId="59"/>
    <cellStyle name="__ [0]_laroux_ClearSky_AEP_Min_04.04.02_Bank 2" xfId="5195"/>
    <cellStyle name="__ [0]_laroux_Clearsky_internal_050301" xfId="60"/>
    <cellStyle name="__ [0]_laroux_Clearsky_internal_050301 2" xfId="5196"/>
    <cellStyle name="__ [0]_laroux_Clearsky_internal_070201" xfId="61"/>
    <cellStyle name="__ [0]_laroux_Clearsky_internal_070201 2" xfId="5197"/>
    <cellStyle name="__ [0]_laroux_Clearsky_internal_070201.xls Chart 2" xfId="62"/>
    <cellStyle name="__ [0]_laroux_Clearsky_internal_070201.xls Chart 2 2" xfId="5198"/>
    <cellStyle name="__ [0]_laroux_Clearsky_internal_070201_1" xfId="63"/>
    <cellStyle name="__ [0]_laroux_Clearsky_internal_070201_1 2" xfId="5199"/>
    <cellStyle name="__ [0]_laroux_Clearsky_internal_070201_Clearsky_Outside_070201.xls Chart 2" xfId="64"/>
    <cellStyle name="__ [0]_laroux_Clearsky_internal_070201_Clearsky_Outside_070201.xls Chart 2 2" xfId="5200"/>
    <cellStyle name="__ [0]_laroux_Clearsky_Outside_070201.xls Chart 2" xfId="65"/>
    <cellStyle name="__ [0]_laroux_Clearsky_Outside_070201.xls Chart 2 2" xfId="5201"/>
    <cellStyle name="__ [0]_PERSONAL" xfId="66"/>
    <cellStyle name="__ [0]_PERSONAL 2" xfId="5202"/>
    <cellStyle name="__ [0]_PERSONAL_1" xfId="67"/>
    <cellStyle name="__ [0]_PERSONAL_1 2" xfId="5203"/>
    <cellStyle name="__ [0]_PERSONAL_1_ClearSky_AEP_Min_04.04.02_Bank" xfId="68"/>
    <cellStyle name="__ [0]_PERSONAL_1_ClearSky_AEP_Min_04.04.02_Bank 2" xfId="5204"/>
    <cellStyle name="__ [0]_PERSONAL_1_Clearsky_internal_050301" xfId="69"/>
    <cellStyle name="__ [0]_PERSONAL_1_Clearsky_internal_050301 2" xfId="5205"/>
    <cellStyle name="__ [0]_PERSONAL_1_Clearsky_internal_070201" xfId="70"/>
    <cellStyle name="__ [0]_PERSONAL_1_Clearsky_internal_070201 2" xfId="5206"/>
    <cellStyle name="__ [0]_PERSONAL_1_Clearsky_internal_070201.xls Chart 2" xfId="71"/>
    <cellStyle name="__ [0]_PERSONAL_1_Clearsky_internal_070201.xls Chart 2 2" xfId="5207"/>
    <cellStyle name="__ [0]_PERSONAL_1_Clearsky_internal_070201_1" xfId="72"/>
    <cellStyle name="__ [0]_PERSONAL_1_Clearsky_internal_070201_1 2" xfId="5208"/>
    <cellStyle name="__ [0]_PERSONAL_1_Clearsky_internal_070201_Clearsky_internal_070201" xfId="73"/>
    <cellStyle name="__ [0]_PERSONAL_1_Clearsky_internal_070201_Clearsky_internal_070201 2" xfId="5209"/>
    <cellStyle name="__ [0]_PERSONAL_1_Clearsky_internal_070201_Clearsky_Outside_070201.xls Chart 2" xfId="74"/>
    <cellStyle name="__ [0]_PERSONAL_1_Clearsky_internal_070201_Clearsky_Outside_070201.xls Chart 2 2" xfId="5210"/>
    <cellStyle name="__ [0]_PERSONAL_1_Clearsky_Outside_070201.xls Chart 2" xfId="75"/>
    <cellStyle name="__ [0]_PERSONAL_1_Clearsky_Outside_070201.xls Chart 2 2" xfId="5211"/>
    <cellStyle name="__ [0]_PERSONAL_2" xfId="76"/>
    <cellStyle name="__ [0]_PERSONAL_2 2" xfId="5212"/>
    <cellStyle name="__ [0]_PERSONAL_2_ClearSky_AEP_Min_04.04.02_Bank" xfId="77"/>
    <cellStyle name="__ [0]_PERSONAL_2_ClearSky_AEP_Min_04.04.02_Bank 2" xfId="5213"/>
    <cellStyle name="__ [0]_PERSONAL_2_Clearsky_internal_050301" xfId="78"/>
    <cellStyle name="__ [0]_PERSONAL_2_Clearsky_internal_050301 2" xfId="5214"/>
    <cellStyle name="__ [0]_PERSONAL_2_Clearsky_internal_070201" xfId="79"/>
    <cellStyle name="__ [0]_PERSONAL_2_Clearsky_internal_070201 2" xfId="5215"/>
    <cellStyle name="__ [0]_PERSONAL_2_Clearsky_internal_070201.xls Chart 2" xfId="80"/>
    <cellStyle name="__ [0]_PERSONAL_2_Clearsky_internal_070201.xls Chart 2 2" xfId="5216"/>
    <cellStyle name="__ [0]_PERSONAL_2_Clearsky_internal_070201_1" xfId="81"/>
    <cellStyle name="__ [0]_PERSONAL_2_Clearsky_internal_070201_1 2" xfId="5217"/>
    <cellStyle name="__ [0]_PERSONAL_2_Clearsky_internal_070201_Clearsky_internal_070201" xfId="82"/>
    <cellStyle name="__ [0]_PERSONAL_2_Clearsky_internal_070201_Clearsky_internal_070201 2" xfId="5218"/>
    <cellStyle name="__ [0]_PERSONAL_2_Clearsky_internal_070201_Clearsky_Outside_070201.xls Chart 2" xfId="83"/>
    <cellStyle name="__ [0]_PERSONAL_2_Clearsky_internal_070201_Clearsky_Outside_070201.xls Chart 2 2" xfId="5219"/>
    <cellStyle name="__ [0]_PERSONAL_2_Clearsky_Outside_070201.xls Chart 2" xfId="84"/>
    <cellStyle name="__ [0]_PERSONAL_2_Clearsky_Outside_070201.xls Chart 2 2" xfId="5220"/>
    <cellStyle name="__ [0]_PERSONAL_3" xfId="85"/>
    <cellStyle name="__ [0]_PERSONAL_3 2" xfId="5221"/>
    <cellStyle name="__ [0]_PERSONAL_ClearSky_AEP_Min_04.04.02_Bank" xfId="86"/>
    <cellStyle name="__ [0]_PERSONAL_ClearSky_AEP_Min_04.04.02_Bank 2" xfId="5222"/>
    <cellStyle name="__ [0]_PERSONAL_Clearsky_internal_050301" xfId="87"/>
    <cellStyle name="__ [0]_PERSONAL_Clearsky_internal_050301 2" xfId="5223"/>
    <cellStyle name="__ [0]_PERSONAL_Clearsky_internal_070201" xfId="88"/>
    <cellStyle name="__ [0]_PERSONAL_Clearsky_internal_070201 2" xfId="5224"/>
    <cellStyle name="__ [0]_PERSONAL_Clearsky_internal_070201.xls Chart 2" xfId="89"/>
    <cellStyle name="__ [0]_PERSONAL_Clearsky_internal_070201.xls Chart 2 2" xfId="5225"/>
    <cellStyle name="__ [0]_PERSONAL_Clearsky_internal_070201_1" xfId="90"/>
    <cellStyle name="__ [0]_PERSONAL_Clearsky_internal_070201_1 2" xfId="5226"/>
    <cellStyle name="__ [0]_PERSONAL_Clearsky_internal_070201_Clearsky_Outside_070201.xls Chart 2" xfId="91"/>
    <cellStyle name="__ [0]_PERSONAL_Clearsky_internal_070201_Clearsky_Outside_070201.xls Chart 2 2" xfId="5227"/>
    <cellStyle name="__ [0]_PERSONAL_Clearsky_Outside_070201.xls Chart 2" xfId="92"/>
    <cellStyle name="__ [0]_PERSONAL_Clearsky_Outside_070201.xls Chart 2 2" xfId="5228"/>
    <cellStyle name="__ [0]_Sheet2" xfId="93"/>
    <cellStyle name="__ [0]_Sheet2 2" xfId="5229"/>
    <cellStyle name="____.____" xfId="94"/>
    <cellStyle name="_____" xfId="95"/>
    <cellStyle name="______" xfId="96"/>
    <cellStyle name="_______" xfId="97"/>
    <cellStyle name="________" xfId="98"/>
    <cellStyle name="________ 2" xfId="5230"/>
    <cellStyle name="__________" xfId="99"/>
    <cellStyle name="____________" xfId="100"/>
    <cellStyle name="_____________ClearSky_AEP_Min_04.04.02_Bank" xfId="101"/>
    <cellStyle name="_____________ClearSky_AEP_Min_04.04.02_Bank 2" xfId="5231"/>
    <cellStyle name="_____________ClearSky_AEP_Min_04.04.02_Bank_1" xfId="102"/>
    <cellStyle name="_____________ClearSky_AEP_Min_04.04.02_Bank_1 2" xfId="5232"/>
    <cellStyle name="_____________Clearsky_internal_050301" xfId="103"/>
    <cellStyle name="_____________Clearsky_internal_050301_1" xfId="104"/>
    <cellStyle name="_____________Clearsky_internal_050301_1 2" xfId="5233"/>
    <cellStyle name="_____________Clearsky_internal_050301_2" xfId="105"/>
    <cellStyle name="_____________Clearsky_internal_050301_2 2" xfId="5234"/>
    <cellStyle name="_____________Clearsky_internal_070201" xfId="106"/>
    <cellStyle name="_____________Clearsky_internal_070201.xls Chart 2" xfId="107"/>
    <cellStyle name="_____________Clearsky_internal_070201.xls Chart 2_1" xfId="108"/>
    <cellStyle name="_____________Clearsky_internal_070201.xls Chart 2_1 2" xfId="5235"/>
    <cellStyle name="_____________Clearsky_internal_070201_1" xfId="109"/>
    <cellStyle name="_____________Clearsky_internal_070201_1 2" xfId="5236"/>
    <cellStyle name="_____________Clearsky_internal_070201_2" xfId="110"/>
    <cellStyle name="_____________Clearsky_internal_070201_2 2" xfId="5237"/>
    <cellStyle name="_____________Clearsky_Outside_070201.xls Chart 2" xfId="111"/>
    <cellStyle name="_____________Clearsky_Outside_070201.xls Chart 2 2" xfId="5238"/>
    <cellStyle name="_____________Clearsky_Outside_070201.xls Chart 2_1" xfId="112"/>
    <cellStyle name="_____________Clearsky_Outside_070201.xls Chart 2_1 2" xfId="5239"/>
    <cellStyle name="___________ClearSky_AEP_Min_04.04.02_Bank" xfId="113"/>
    <cellStyle name="___________Clearsky_internal_050301" xfId="114"/>
    <cellStyle name="___________Clearsky_internal_050301_1" xfId="115"/>
    <cellStyle name="___________Clearsky_internal_070201" xfId="116"/>
    <cellStyle name="___________Clearsky_internal_070201.xls Chart 2" xfId="117"/>
    <cellStyle name="___________Clearsky_internal_070201_1" xfId="118"/>
    <cellStyle name="___________Clearsky_Outside_070201.xls Chart 2" xfId="119"/>
    <cellStyle name="_________1" xfId="120"/>
    <cellStyle name="_________2" xfId="121"/>
    <cellStyle name="_________ClearSky_AEP_Min_04.04.02_Bank" xfId="122"/>
    <cellStyle name="_________ClearSky_AEP_Min_04.04.02_Bank_1" xfId="123"/>
    <cellStyle name="_________ClearSky_AEP_Min_04.04.02_Bank_1 2" xfId="5240"/>
    <cellStyle name="_________Clearsky_internal_050301" xfId="124"/>
    <cellStyle name="_________Clearsky_internal_050301_1" xfId="125"/>
    <cellStyle name="_________Clearsky_internal_050301_1 2" xfId="5241"/>
    <cellStyle name="_________Clearsky_internal_050301_2" xfId="126"/>
    <cellStyle name="_________Clearsky_internal_050301_2 2" xfId="5242"/>
    <cellStyle name="_________Clearsky_internal_070201" xfId="127"/>
    <cellStyle name="_________Clearsky_internal_070201 2" xfId="5243"/>
    <cellStyle name="_________Clearsky_internal_070201.xls Chart 2" xfId="128"/>
    <cellStyle name="_________Clearsky_internal_070201.xls Chart 2_1" xfId="129"/>
    <cellStyle name="_________Clearsky_internal_070201.xls Chart 2_1 2" xfId="5244"/>
    <cellStyle name="_________Clearsky_internal_070201_1" xfId="130"/>
    <cellStyle name="_________Clearsky_internal_070201_1 2" xfId="5245"/>
    <cellStyle name="_________Clearsky_internal_070201_2" xfId="131"/>
    <cellStyle name="_________Clearsky_Outside_070201.xls Chart 2" xfId="132"/>
    <cellStyle name="_________Clearsky_Outside_070201.xls Chart 2_1" xfId="133"/>
    <cellStyle name="_________Clearsky_Outside_070201.xls Chart 2_1 2" xfId="5246"/>
    <cellStyle name="________1" xfId="134"/>
    <cellStyle name="_______ClearSky_AEP_Min_04.04.02_Bank" xfId="135"/>
    <cellStyle name="_______ClearSky_AEP_Min_04.04.02_Bank 2" xfId="5247"/>
    <cellStyle name="_______ClearSky_AEP_Min_04.04.02_Bank_1" xfId="136"/>
    <cellStyle name="_______ClearSky_AEP_Min_04.04.02_Bank_1 2" xfId="5248"/>
    <cellStyle name="_______Clearsky_internal_050301" xfId="137"/>
    <cellStyle name="_______Clearsky_internal_050301 2" xfId="5249"/>
    <cellStyle name="_______Clearsky_internal_050301_1" xfId="138"/>
    <cellStyle name="_______Clearsky_internal_050301_1 2" xfId="5250"/>
    <cellStyle name="_______Clearsky_internal_070201" xfId="139"/>
    <cellStyle name="_______Clearsky_internal_070201 2" xfId="5251"/>
    <cellStyle name="_______Clearsky_internal_070201.xls Chart 2" xfId="140"/>
    <cellStyle name="_______Clearsky_internal_070201.xls Chart 2 2" xfId="5252"/>
    <cellStyle name="_______Clearsky_internal_070201.xls Chart 2_1" xfId="141"/>
    <cellStyle name="_______Clearsky_internal_070201.xls Chart 2_1 2" xfId="5253"/>
    <cellStyle name="_______Clearsky_internal_070201_1" xfId="142"/>
    <cellStyle name="_______Clearsky_internal_070201_1 2" xfId="5254"/>
    <cellStyle name="_______Clearsky_Outside_070201.xls Chart 2" xfId="143"/>
    <cellStyle name="_______Clearsky_Outside_070201.xls Chart 2 2" xfId="5255"/>
    <cellStyle name="_______Clearsky_Outside_070201.xls Chart 2_1" xfId="144"/>
    <cellStyle name="_______Clearsky_Outside_070201.xls Chart 2_1 2" xfId="5256"/>
    <cellStyle name="______1" xfId="145"/>
    <cellStyle name="______ClearSky_AEP_Min_04.04.02_Bank" xfId="146"/>
    <cellStyle name="______ClearSky_AEP_Min_04.04.02_Bank 2" xfId="5257"/>
    <cellStyle name="______ClearSky_AEP_Min_04.04.02_Bank_1" xfId="147"/>
    <cellStyle name="______ClearSky_AEP_Min_04.04.02_Bank_2" xfId="148"/>
    <cellStyle name="______ClearSky_AEP_Min_04.04.02_Bank_2 2" xfId="5258"/>
    <cellStyle name="______Clearsky_internal_050301" xfId="149"/>
    <cellStyle name="______Clearsky_internal_050301 2" xfId="5259"/>
    <cellStyle name="______Clearsky_internal_050301_1" xfId="150"/>
    <cellStyle name="______Clearsky_internal_050301_2" xfId="151"/>
    <cellStyle name="______Clearsky_internal_050301_2 2" xfId="5260"/>
    <cellStyle name="______Clearsky_internal_050301_3" xfId="152"/>
    <cellStyle name="______Clearsky_internal_070201" xfId="153"/>
    <cellStyle name="______Clearsky_internal_070201.xls Chart 2" xfId="154"/>
    <cellStyle name="______Clearsky_internal_070201.xls Chart 2_1" xfId="155"/>
    <cellStyle name="______Clearsky_internal_070201.xls Chart 2_1 2" xfId="5261"/>
    <cellStyle name="______Clearsky_internal_070201.xls Chart 2_2" xfId="156"/>
    <cellStyle name="______Clearsky_internal_070201_1" xfId="157"/>
    <cellStyle name="______Clearsky_internal_070201_1 2" xfId="5262"/>
    <cellStyle name="______Clearsky_internal_070201_2" xfId="158"/>
    <cellStyle name="______Clearsky_internal_070201_2_Clearsky_Outside_070201.xls Chart 2" xfId="159"/>
    <cellStyle name="______Clearsky_internal_070201_2_Clearsky_Outside_070201.xls Chart 2 2" xfId="5263"/>
    <cellStyle name="______Clearsky_internal_070201_3" xfId="160"/>
    <cellStyle name="______Clearsky_internal_070201_3 2" xfId="5264"/>
    <cellStyle name="______Clearsky_internal_070201_Clearsky_internal_070201" xfId="161"/>
    <cellStyle name="______Clearsky_internal_070201_Clearsky_Outside_070201.xls Chart 2" xfId="162"/>
    <cellStyle name="______Clearsky_Outside_070201.xls Chart 2" xfId="163"/>
    <cellStyle name="______Clearsky_Outside_070201.xls Chart 2_1" xfId="164"/>
    <cellStyle name="______Clearsky_Outside_070201.xls Chart 2_1 2" xfId="5265"/>
    <cellStyle name="______Clearsky_Outside_070201.xls Chart 2_2" xfId="165"/>
    <cellStyle name="______Clearsky_Outside_070201.xls Chart 2_2 2" xfId="5266"/>
    <cellStyle name="___94___" xfId="166"/>
    <cellStyle name="___94___ 2" xfId="5267"/>
    <cellStyle name="___94____ClearSky_AEP_Min_04.04.02_Bank" xfId="167"/>
    <cellStyle name="___94____ClearSky_AEP_Min_04.04.02_Bank 2" xfId="5268"/>
    <cellStyle name="___94____Clearsky_internal_050301" xfId="168"/>
    <cellStyle name="___94____Clearsky_internal_050301 2" xfId="5269"/>
    <cellStyle name="___94____Clearsky_internal_050301_1" xfId="169"/>
    <cellStyle name="___94____Clearsky_internal_050301_1 2" xfId="5270"/>
    <cellStyle name="___94____Clearsky_internal_070201" xfId="170"/>
    <cellStyle name="___94____Clearsky_internal_070201 2" xfId="5271"/>
    <cellStyle name="___94____Clearsky_internal_070201.xls Chart 2" xfId="171"/>
    <cellStyle name="___94____Clearsky_internal_070201.xls Chart 2 2" xfId="5272"/>
    <cellStyle name="___94____Clearsky_internal_070201_1" xfId="172"/>
    <cellStyle name="___94____Clearsky_internal_070201_1 2" xfId="5273"/>
    <cellStyle name="___94____Clearsky_internal_070201_Clearsky_Outside_070201.xls Chart 2" xfId="173"/>
    <cellStyle name="___94____Clearsky_internal_070201_Clearsky_Outside_070201.xls Chart 2 2" xfId="5274"/>
    <cellStyle name="___94____Clearsky_Outside_070201.xls Chart 2" xfId="174"/>
    <cellStyle name="___94____Clearsky_Outside_070201.xls Chart 2 2" xfId="5275"/>
    <cellStyle name="___97___" xfId="175"/>
    <cellStyle name="___970120" xfId="176"/>
    <cellStyle name="___BEBU_GI" xfId="177"/>
    <cellStyle name="___dimon" xfId="178"/>
    <cellStyle name="___dimon 2" xfId="5276"/>
    <cellStyle name="___dimon_ClearSky_AEP_Min_04.04.02_Bank" xfId="179"/>
    <cellStyle name="___dimon_ClearSky_AEP_Min_04.04.02_Bank 2" xfId="5277"/>
    <cellStyle name="___dimon_Clearsky_internal_050301" xfId="180"/>
    <cellStyle name="___dimon_Clearsky_internal_050301 2" xfId="5278"/>
    <cellStyle name="___dimon_Clearsky_internal_070201" xfId="181"/>
    <cellStyle name="___dimon_Clearsky_internal_070201 2" xfId="5279"/>
    <cellStyle name="___dimon_Clearsky_internal_070201.xls Chart 2" xfId="182"/>
    <cellStyle name="___dimon_Clearsky_internal_070201.xls Chart 2 2" xfId="5280"/>
    <cellStyle name="___dimon_Clearsky_internal_070201_1" xfId="183"/>
    <cellStyle name="___dimon_Clearsky_internal_070201_1 2" xfId="5281"/>
    <cellStyle name="___dimon_Clearsky_Outside_070201.xls Chart 2" xfId="184"/>
    <cellStyle name="___dimon_Clearsky_Outside_070201.xls Chart 2 2" xfId="5282"/>
    <cellStyle name="___form" xfId="185"/>
    <cellStyle name="___form_ClearSky_AEP_Min_04.04.02_Bank" xfId="186"/>
    <cellStyle name="___form_ClearSky_AEP_Min_04.04.02_Bank 2" xfId="5283"/>
    <cellStyle name="___form_ClearSky_AEP_Min_04.04.02_Bank_1" xfId="187"/>
    <cellStyle name="___form_ClearSky_AEP_Min_04.04.02_Bank_1 2" xfId="5284"/>
    <cellStyle name="___form_Clearsky_internal_050301" xfId="188"/>
    <cellStyle name="___form_Clearsky_internal_050301 2" xfId="5285"/>
    <cellStyle name="___form_Clearsky_internal_050301_1" xfId="189"/>
    <cellStyle name="___form_Clearsky_internal_050301_1 2" xfId="5286"/>
    <cellStyle name="___form_Clearsky_internal_070201" xfId="190"/>
    <cellStyle name="___form_Clearsky_internal_070201 2" xfId="5287"/>
    <cellStyle name="___form_Clearsky_internal_070201.xls Chart 2" xfId="191"/>
    <cellStyle name="___form_Clearsky_internal_070201.xls Chart 2 2" xfId="5288"/>
    <cellStyle name="___form_Clearsky_internal_070201.xls Chart 2_1" xfId="192"/>
    <cellStyle name="___form_Clearsky_internal_070201_1" xfId="193"/>
    <cellStyle name="___form_Clearsky_internal_070201_2" xfId="194"/>
    <cellStyle name="___form_Clearsky_internal_070201_2 2" xfId="5289"/>
    <cellStyle name="___form_Clearsky_Outside_070201.xls Chart 2" xfId="195"/>
    <cellStyle name="___form_Clearsky_Outside_070201.xls Chart 2 2" xfId="5290"/>
    <cellStyle name="___form_Clearsky_Outside_070201.xls Chart 2_1" xfId="196"/>
    <cellStyle name="___form_Clearsky_Outside_070201.xls Chart 2_1 2" xfId="5291"/>
    <cellStyle name="___ga_PB" xfId="197"/>
    <cellStyle name="___laroux" xfId="198"/>
    <cellStyle name="___laroux 2" xfId="5292"/>
    <cellStyle name="___laroux_1" xfId="199"/>
    <cellStyle name="___laroux_1_ClearSky_AEP_Min_04.04.02_Bank" xfId="200"/>
    <cellStyle name="___laroux_1_ClearSky_AEP_Min_04.04.02_Bank_1" xfId="201"/>
    <cellStyle name="___laroux_1_Clearsky_internal_050301" xfId="202"/>
    <cellStyle name="___laroux_1_Clearsky_internal_050301_1" xfId="203"/>
    <cellStyle name="___laroux_1_Clearsky_internal_050301_2" xfId="204"/>
    <cellStyle name="___laroux_1_Clearsky_internal_070201" xfId="205"/>
    <cellStyle name="___laroux_1_Clearsky_internal_070201.xls Chart 2" xfId="206"/>
    <cellStyle name="___laroux_1_Clearsky_internal_070201.xls Chart 2_1" xfId="207"/>
    <cellStyle name="___laroux_1_Clearsky_internal_070201_1" xfId="208"/>
    <cellStyle name="___laroux_1_Clearsky_internal_070201_2" xfId="209"/>
    <cellStyle name="___laroux_1_Clearsky_Outside_070201.xls Chart 2" xfId="210"/>
    <cellStyle name="___laroux_1_Clearsky_Outside_070201.xls Chart 2_1" xfId="211"/>
    <cellStyle name="___laroux_2" xfId="212"/>
    <cellStyle name="___laroux_2_ClearSky_AEP_Min_04.04.02_Bank" xfId="213"/>
    <cellStyle name="___laroux_2_ClearSky_AEP_Min_04.04.02_Bank 2" xfId="5293"/>
    <cellStyle name="___laroux_2_Clearsky_internal_050301" xfId="214"/>
    <cellStyle name="___laroux_2_Clearsky_internal_050301_1" xfId="215"/>
    <cellStyle name="___laroux_2_Clearsky_internal_050301_1 2" xfId="5294"/>
    <cellStyle name="___laroux_2_Clearsky_internal_070201" xfId="216"/>
    <cellStyle name="___laroux_2_Clearsky_internal_070201.xls Chart 2" xfId="217"/>
    <cellStyle name="___laroux_2_Clearsky_internal_070201.xls Chart 2_1" xfId="218"/>
    <cellStyle name="___laroux_2_Clearsky_internal_070201.xls Chart 2_1 2" xfId="5295"/>
    <cellStyle name="___laroux_2_Clearsky_internal_070201_1" xfId="219"/>
    <cellStyle name="___laroux_2_Clearsky_internal_070201_1 2" xfId="5296"/>
    <cellStyle name="___laroux_2_Clearsky_Outside_070201.xls Chart 2" xfId="220"/>
    <cellStyle name="___laroux_2_Clearsky_Outside_070201.xls Chart 2_1" xfId="221"/>
    <cellStyle name="___laroux_2_Clearsky_Outside_070201.xls Chart 2_1 2" xfId="5297"/>
    <cellStyle name="___laroux_3" xfId="222"/>
    <cellStyle name="___laroux_4" xfId="223"/>
    <cellStyle name="___laroux_5" xfId="224"/>
    <cellStyle name="___laroux_6" xfId="225"/>
    <cellStyle name="___laroux_7" xfId="226"/>
    <cellStyle name="___laroux_8" xfId="227"/>
    <cellStyle name="___laroux_8 2" xfId="5298"/>
    <cellStyle name="___laroux_ClearSky_AEP_Min_04.04.02_Bank" xfId="228"/>
    <cellStyle name="___laroux_ClearSky_AEP_Min_04.04.02_Bank_1" xfId="229"/>
    <cellStyle name="___laroux_ClearSky_AEP_Min_04.04.02_Bank_1 2" xfId="5299"/>
    <cellStyle name="___laroux_Clearsky_internal_050301" xfId="230"/>
    <cellStyle name="___laroux_Clearsky_internal_050301 2" xfId="5300"/>
    <cellStyle name="___laroux_Clearsky_internal_050301_1" xfId="231"/>
    <cellStyle name="___laroux_Clearsky_internal_050301_1 2" xfId="5301"/>
    <cellStyle name="___laroux_Clearsky_internal_070201" xfId="232"/>
    <cellStyle name="___laroux_Clearsky_internal_070201 2" xfId="5302"/>
    <cellStyle name="___laroux_Clearsky_internal_070201.xls Chart 2" xfId="233"/>
    <cellStyle name="___laroux_Clearsky_internal_070201.xls Chart 2 2" xfId="5303"/>
    <cellStyle name="___laroux_Clearsky_internal_070201.xls Chart 2_1" xfId="234"/>
    <cellStyle name="___laroux_Clearsky_internal_070201.xls Chart 2_1 2" xfId="5304"/>
    <cellStyle name="___laroux_Clearsky_internal_070201.xls Chart 2_2" xfId="235"/>
    <cellStyle name="___laroux_Clearsky_internal_070201_1" xfId="236"/>
    <cellStyle name="___laroux_Clearsky_internal_070201_2" xfId="237"/>
    <cellStyle name="___laroux_Clearsky_internal_070201_2 2" xfId="5305"/>
    <cellStyle name="___laroux_Clearsky_Outside_070201.xls Chart 2" xfId="238"/>
    <cellStyle name="___laroux_Clearsky_Outside_070201.xls Chart 2 2" xfId="5306"/>
    <cellStyle name="___laroux_Clearsky_Outside_070201.xls Chart 2_1" xfId="239"/>
    <cellStyle name="___PERSONAL" xfId="240"/>
    <cellStyle name="___PERSONAL 2" xfId="5307"/>
    <cellStyle name="___PERSONAL_1" xfId="241"/>
    <cellStyle name="___PERSONAL_1_ClearSky_AEP_Min_04.04.02_Bank" xfId="242"/>
    <cellStyle name="___PERSONAL_1_ClearSky_AEP_Min_04.04.02_Bank 2" xfId="5308"/>
    <cellStyle name="___PERSONAL_1_ClearSky_AEP_Min_04.04.02_Bank_1" xfId="243"/>
    <cellStyle name="___PERSONAL_1_ClearSky_AEP_Min_04.04.02_Bank_1 2" xfId="5309"/>
    <cellStyle name="___PERSONAL_1_Clearsky_internal_050301" xfId="244"/>
    <cellStyle name="___PERSONAL_1_Clearsky_internal_050301 2" xfId="5310"/>
    <cellStyle name="___PERSONAL_1_Clearsky_internal_050301_1" xfId="245"/>
    <cellStyle name="___PERSONAL_1_Clearsky_internal_050301_1 2" xfId="5311"/>
    <cellStyle name="___PERSONAL_1_Clearsky_internal_070201" xfId="246"/>
    <cellStyle name="___PERSONAL_1_Clearsky_internal_070201 2" xfId="5312"/>
    <cellStyle name="___PERSONAL_1_Clearsky_internal_070201.xls Chart 2" xfId="247"/>
    <cellStyle name="___PERSONAL_1_Clearsky_internal_070201.xls Chart 2_1" xfId="248"/>
    <cellStyle name="___PERSONAL_1_Clearsky_internal_070201.xls Chart 2_1 2" xfId="5313"/>
    <cellStyle name="___PERSONAL_1_Clearsky_internal_070201_1" xfId="249"/>
    <cellStyle name="___PERSONAL_1_Clearsky_internal_070201_1 2" xfId="5314"/>
    <cellStyle name="___PERSONAL_1_Clearsky_internal_070201_1_Clearsky_Outside_070201.xls Chart 2" xfId="250"/>
    <cellStyle name="___PERSONAL_1_Clearsky_internal_070201_1_Clearsky_Outside_070201.xls Chart 2 2" xfId="5315"/>
    <cellStyle name="___PERSONAL_1_Clearsky_internal_070201_2" xfId="251"/>
    <cellStyle name="___PERSONAL_1_Clearsky_internal_070201_Clearsky_Outside_070201.xls Chart 2" xfId="252"/>
    <cellStyle name="___PERSONAL_1_Clearsky_Outside_070201.xls Chart 2" xfId="253"/>
    <cellStyle name="___PERSONAL_1_Clearsky_Outside_070201.xls Chart 2 2" xfId="5316"/>
    <cellStyle name="___PERSONAL_1_Clearsky_Outside_070201.xls Chart 2_1" xfId="254"/>
    <cellStyle name="___PERSONAL_2" xfId="255"/>
    <cellStyle name="___PERSONAL_2 2" xfId="5317"/>
    <cellStyle name="___PERSONAL_2_ClearSky_AEP_Min_04.04.02_Bank" xfId="256"/>
    <cellStyle name="___PERSONAL_2_ClearSky_AEP_Min_04.04.02_Bank 2" xfId="5318"/>
    <cellStyle name="___PERSONAL_2_ClearSky_AEP_Min_04.04.02_Bank_1" xfId="257"/>
    <cellStyle name="___PERSONAL_2_ClearSky_AEP_Min_04.04.02_Bank_1 2" xfId="5319"/>
    <cellStyle name="___PERSONAL_2_Clearsky_internal_050301" xfId="258"/>
    <cellStyle name="___PERSONAL_2_Clearsky_internal_050301 2" xfId="5320"/>
    <cellStyle name="___PERSONAL_2_Clearsky_internal_050301_1" xfId="259"/>
    <cellStyle name="___PERSONAL_2_Clearsky_internal_050301_1 2" xfId="5321"/>
    <cellStyle name="___PERSONAL_2_Clearsky_internal_070201" xfId="260"/>
    <cellStyle name="___PERSONAL_2_Clearsky_internal_070201 2" xfId="5322"/>
    <cellStyle name="___PERSONAL_2_Clearsky_internal_070201.xls Chart 2" xfId="261"/>
    <cellStyle name="___PERSONAL_2_Clearsky_internal_070201.xls Chart 2 2" xfId="5323"/>
    <cellStyle name="___PERSONAL_2_Clearsky_internal_070201.xls Chart 2_1" xfId="262"/>
    <cellStyle name="___PERSONAL_2_Clearsky_internal_070201.xls Chart 2_1 2" xfId="5324"/>
    <cellStyle name="___PERSONAL_2_Clearsky_internal_070201_1" xfId="263"/>
    <cellStyle name="___PERSONAL_2_Clearsky_internal_070201_1 2" xfId="5325"/>
    <cellStyle name="___PERSONAL_2_Clearsky_internal_070201_1_Clearsky_internal_070201" xfId="264"/>
    <cellStyle name="___PERSONAL_2_Clearsky_internal_070201_1_Clearsky_internal_070201 2" xfId="5326"/>
    <cellStyle name="___PERSONAL_2_Clearsky_internal_070201_1_Clearsky_Outside_070201.xls Chart 2" xfId="265"/>
    <cellStyle name="___PERSONAL_2_Clearsky_internal_070201_1_Clearsky_Outside_070201.xls Chart 2 2" xfId="5327"/>
    <cellStyle name="___PERSONAL_2_Clearsky_internal_070201_2" xfId="266"/>
    <cellStyle name="___PERSONAL_2_Clearsky_internal_070201_2 2" xfId="5328"/>
    <cellStyle name="___PERSONAL_2_Clearsky_internal_070201_Clearsky_Outside_070201.xls Chart 2" xfId="267"/>
    <cellStyle name="___PERSONAL_2_Clearsky_internal_070201_Clearsky_Outside_070201.xls Chart 2 2" xfId="5329"/>
    <cellStyle name="___PERSONAL_2_Clearsky_Outside_070201.xls Chart 2" xfId="268"/>
    <cellStyle name="___PERSONAL_2_Clearsky_Outside_070201.xls Chart 2 2" xfId="5330"/>
    <cellStyle name="___PERSONAL_2_Clearsky_Outside_070201.xls Chart 2_1" xfId="269"/>
    <cellStyle name="___PERSONAL_2_Clearsky_Outside_070201.xls Chart 2_1 2" xfId="5331"/>
    <cellStyle name="___PERSONAL_2_Clearsky_Outside_070201.xls Chart 2_2" xfId="270"/>
    <cellStyle name="___PERSONAL_2_Clearsky_Outside_070201.xls Chart 2_2 2" xfId="5332"/>
    <cellStyle name="___PERSONAL_3" xfId="271"/>
    <cellStyle name="___PERSONAL_3_ClearSky_AEP_Min_04.04.02_Bank" xfId="272"/>
    <cellStyle name="___PERSONAL_3_ClearSky_AEP_Min_04.04.02_Bank 2" xfId="5333"/>
    <cellStyle name="___PERSONAL_3_Clearsky_internal_050301" xfId="273"/>
    <cellStyle name="___PERSONAL_3_Clearsky_internal_070201" xfId="274"/>
    <cellStyle name="___PERSONAL_3_Clearsky_internal_070201.xls Chart 2" xfId="275"/>
    <cellStyle name="___PERSONAL_3_Clearsky_internal_070201.xls Chart 2 2" xfId="5334"/>
    <cellStyle name="___PERSONAL_3_Clearsky_internal_070201_1" xfId="276"/>
    <cellStyle name="___PERSONAL_3_Clearsky_internal_070201_1 2" xfId="5335"/>
    <cellStyle name="___PERSONAL_3_Clearsky_internal_070201_Clearsky_Outside_070201.xls Chart 2" xfId="277"/>
    <cellStyle name="___PERSONAL_3_Clearsky_internal_070201_Clearsky_Outside_070201.xls Chart 2 2" xfId="5336"/>
    <cellStyle name="___PERSONAL_3_Clearsky_Outside_070201.xls Chart 2" xfId="278"/>
    <cellStyle name="___PERSONAL_4" xfId="279"/>
    <cellStyle name="___PERSONAL_ClearSky_AEP_Min_04.04.02_Bank" xfId="280"/>
    <cellStyle name="___PERSONAL_ClearSky_AEP_Min_04.04.02_Bank_1" xfId="281"/>
    <cellStyle name="___PERSONAL_ClearSky_AEP_Min_04.04.02_Bank_1 2" xfId="5337"/>
    <cellStyle name="___PERSONAL_Clearsky_internal_050301" xfId="282"/>
    <cellStyle name="___PERSONAL_Clearsky_internal_050301_1" xfId="283"/>
    <cellStyle name="___PERSONAL_Clearsky_internal_050301_1 2" xfId="5338"/>
    <cellStyle name="___PERSONAL_Clearsky_internal_070201" xfId="284"/>
    <cellStyle name="___PERSONAL_Clearsky_internal_070201.xls Chart 2" xfId="285"/>
    <cellStyle name="___PERSONAL_Clearsky_internal_070201.xls Chart 2_1" xfId="286"/>
    <cellStyle name="___PERSONAL_Clearsky_internal_070201.xls Chart 2_1 2" xfId="5339"/>
    <cellStyle name="___PERSONAL_Clearsky_internal_070201_1" xfId="287"/>
    <cellStyle name="___PERSONAL_Clearsky_internal_070201_1 2" xfId="5340"/>
    <cellStyle name="___PERSONAL_Clearsky_internal_070201_1_Clearsky_internal_070201" xfId="288"/>
    <cellStyle name="___PERSONAL_Clearsky_internal_070201_1_Clearsky_Outside_070201.xls Chart 2" xfId="289"/>
    <cellStyle name="___PERSONAL_Clearsky_internal_070201_2" xfId="290"/>
    <cellStyle name="___PERSONAL_Clearsky_internal_070201_2 2" xfId="5341"/>
    <cellStyle name="___PERSONAL_Clearsky_internal_070201_Clearsky_Outside_070201.xls Chart 2" xfId="291"/>
    <cellStyle name="___PERSONAL_Clearsky_internal_070201_Clearsky_Outside_070201.xls Chart 2 2" xfId="5342"/>
    <cellStyle name="___PERSONAL_Clearsky_Outside_070201.xls Chart 2" xfId="292"/>
    <cellStyle name="___PERSONAL_Clearsky_Outside_070201.xls Chart 2_1" xfId="293"/>
    <cellStyle name="___PERSONAL_Clearsky_Outside_070201.xls Chart 2_1 2" xfId="5343"/>
    <cellStyle name="___Query11" xfId="294"/>
    <cellStyle name="___Query11 2" xfId="5344"/>
    <cellStyle name="___Sheet1" xfId="295"/>
    <cellStyle name="___Sheet1 (2)" xfId="296"/>
    <cellStyle name="___Sheet2" xfId="297"/>
    <cellStyle name="___Sheet2_ClearSky_AEP_Min_04.04.02_Bank" xfId="298"/>
    <cellStyle name="___Sheet2_ClearSky_AEP_Min_04.04.02_Bank 2" xfId="5345"/>
    <cellStyle name="___Sheet2_Clearsky_internal_050301" xfId="299"/>
    <cellStyle name="___Sheet2_Clearsky_internal_070201" xfId="300"/>
    <cellStyle name="___Sheet2_Clearsky_internal_070201 2" xfId="5346"/>
    <cellStyle name="___Sheet2_Clearsky_internal_070201.xls Chart 2" xfId="301"/>
    <cellStyle name="___Sheet2_Clearsky_internal_070201.xls Chart 2 2" xfId="5347"/>
    <cellStyle name="___Sheet2_Clearsky_internal_070201_1" xfId="302"/>
    <cellStyle name="___Sheet2_Clearsky_internal_070201_Clearsky_Outside_070201.xls Chart 2" xfId="303"/>
    <cellStyle name="___Sheet2_Clearsky_Outside_070201.xls Chart 2" xfId="304"/>
    <cellStyle name="_020122 TIM MITCHELL" xfId="305"/>
    <cellStyle name="_020122 TIM MITCHELL 2" xfId="5348"/>
    <cellStyle name="_APS Financial Model v1.0" xfId="306"/>
    <cellStyle name="_Cumberland Coal Financial Model v2.1" xfId="307"/>
    <cellStyle name="_enXco NSP IV (mdf) v3.7" xfId="308"/>
    <cellStyle name="_Orange-Mulberry Res. 061201a" xfId="309"/>
    <cellStyle name="_Orange-Mulberry Res. 061201a 2" xfId="5349"/>
    <cellStyle name="_Project List 021810 for TIS V2" xfId="310"/>
    <cellStyle name="_Project List 021810 for TIS V2 2" xfId="5350"/>
    <cellStyle name="_PSEG asset valuation 1.1" xfId="311"/>
    <cellStyle name="_PSEG asset valuation 1.1 2" xfId="5351"/>
    <cellStyle name="_PSEG Swap v3.5 PSEG Assets" xfId="312"/>
    <cellStyle name="_River Operations 09-18-06 v2" xfId="313"/>
    <cellStyle name="_SA Financial Model v1.0" xfId="314"/>
    <cellStyle name="=C:\WINNT40\SYSTEM32\COMMAND.COM" xfId="315"/>
    <cellStyle name="=C:\WINNT40\SYSTEM32\COMMAND.COM 10" xfId="316"/>
    <cellStyle name="=C:\WINNT40\SYSTEM32\COMMAND.COM 10 2" xfId="317"/>
    <cellStyle name="=C:\WINNT40\SYSTEM32\COMMAND.COM 10 2 2" xfId="5354"/>
    <cellStyle name="=C:\WINNT40\SYSTEM32\COMMAND.COM 10 3" xfId="5353"/>
    <cellStyle name="=C:\WINNT40\SYSTEM32\COMMAND.COM 11" xfId="5352"/>
    <cellStyle name="=C:\WINNT40\SYSTEM32\COMMAND.COM 2" xfId="318"/>
    <cellStyle name="=C:\WINNT40\SYSTEM32\COMMAND.COM 2 2" xfId="5355"/>
    <cellStyle name="=C:\WINNT40\SYSTEM32\COMMAND.COM 3" xfId="319"/>
    <cellStyle name="=C:\WINNT40\SYSTEM32\COMMAND.COM 3 2" xfId="5356"/>
    <cellStyle name="=C:\WINNT40\SYSTEM32\COMMAND.COM 4" xfId="320"/>
    <cellStyle name="=C:\WINNT40\SYSTEM32\COMMAND.COM 4 2" xfId="5357"/>
    <cellStyle name="=C:\WINNT40\SYSTEM32\COMMAND.COM 5" xfId="321"/>
    <cellStyle name="=C:\WINNT40\SYSTEM32\COMMAND.COM 5 2" xfId="5358"/>
    <cellStyle name="=C:\WINNT40\SYSTEM32\COMMAND.COM 6" xfId="322"/>
    <cellStyle name="=C:\WINNT40\SYSTEM32\COMMAND.COM 6 2" xfId="323"/>
    <cellStyle name="=C:\WINNT40\SYSTEM32\COMMAND.COM 6 2 2" xfId="5360"/>
    <cellStyle name="=C:\WINNT40\SYSTEM32\COMMAND.COM 6 3" xfId="5359"/>
    <cellStyle name="=C:\WINNT40\SYSTEM32\COMMAND.COM 7" xfId="324"/>
    <cellStyle name="=C:\WINNT40\SYSTEM32\COMMAND.COM 7 2" xfId="325"/>
    <cellStyle name="=C:\WINNT40\SYSTEM32\COMMAND.COM 7 2 2" xfId="5362"/>
    <cellStyle name="=C:\WINNT40\SYSTEM32\COMMAND.COM 7 3" xfId="5361"/>
    <cellStyle name="=C:\WINNT40\SYSTEM32\COMMAND.COM 8" xfId="326"/>
    <cellStyle name="=C:\WINNT40\SYSTEM32\COMMAND.COM 8 2" xfId="327"/>
    <cellStyle name="=C:\WINNT40\SYSTEM32\COMMAND.COM 8 2 2" xfId="5364"/>
    <cellStyle name="=C:\WINNT40\SYSTEM32\COMMAND.COM 8 3" xfId="5363"/>
    <cellStyle name="=C:\WINNT40\SYSTEM32\COMMAND.COM 9" xfId="328"/>
    <cellStyle name="=C:\WINNT40\SYSTEM32\COMMAND.COM 9 2" xfId="329"/>
    <cellStyle name="=C:\WINNT40\SYSTEM32\COMMAND.COM 9 2 2" xfId="5366"/>
    <cellStyle name="=C:\WINNT40\SYSTEM32\COMMAND.COM 9 3" xfId="5365"/>
    <cellStyle name="=C:\WINNT40\SYSTEM32\COMMAND.COM_2D - MAY 24 2010 Ten Year ATRR Forecast for Stakeholders - Updated to SL Rev 12 for PowerPoint" xfId="330"/>
    <cellStyle name="20% - Accent1" xfId="331" builtinId="30" customBuiltin="1"/>
    <cellStyle name="20% - Accent1 10" xfId="332"/>
    <cellStyle name="20% - Accent1 10 2" xfId="333"/>
    <cellStyle name="20% - Accent1 11" xfId="334"/>
    <cellStyle name="20% - Accent1 11 2" xfId="335"/>
    <cellStyle name="20% - Accent1 12" xfId="336"/>
    <cellStyle name="20% - Accent1 12 2" xfId="337"/>
    <cellStyle name="20% - Accent1 13" xfId="338"/>
    <cellStyle name="20% - Accent1 13 2" xfId="339"/>
    <cellStyle name="20% - Accent1 14" xfId="3568"/>
    <cellStyle name="20% - Accent1 2" xfId="340"/>
    <cellStyle name="20% - Accent1 2 2" xfId="341"/>
    <cellStyle name="20% - Accent1 2 2 2" xfId="342"/>
    <cellStyle name="20% - Accent1 2 2 3" xfId="343"/>
    <cellStyle name="20% - Accent1 2 2 3 2" xfId="344"/>
    <cellStyle name="20% - Accent1 2 2 4" xfId="345"/>
    <cellStyle name="20% - Accent1 2 3" xfId="346"/>
    <cellStyle name="20% - Accent1 2 3 2" xfId="347"/>
    <cellStyle name="20% - Accent1 2 4" xfId="348"/>
    <cellStyle name="20% - Accent1 2 5" xfId="349"/>
    <cellStyle name="20% - Accent1 3" xfId="350"/>
    <cellStyle name="20% - Accent1 3 2" xfId="351"/>
    <cellStyle name="20% - Accent1 3 2 2" xfId="352"/>
    <cellStyle name="20% - Accent1 3 3" xfId="353"/>
    <cellStyle name="20% - Accent1 3 3 2" xfId="354"/>
    <cellStyle name="20% - Accent1 3 4" xfId="4708"/>
    <cellStyle name="20% - Accent1 3 5" xfId="4709"/>
    <cellStyle name="20% - Accent1 4" xfId="355"/>
    <cellStyle name="20% - Accent1 4 2" xfId="356"/>
    <cellStyle name="20% - Accent1 4 2 2" xfId="357"/>
    <cellStyle name="20% - Accent1 5" xfId="358"/>
    <cellStyle name="20% - Accent1 5 2" xfId="359"/>
    <cellStyle name="20% - Accent1 5 2 2" xfId="360"/>
    <cellStyle name="20% - Accent1 6" xfId="361"/>
    <cellStyle name="20% - Accent1 6 2" xfId="362"/>
    <cellStyle name="20% - Accent1 6 2 2" xfId="363"/>
    <cellStyle name="20% - Accent1 7" xfId="364"/>
    <cellStyle name="20% - Accent1 7 2" xfId="365"/>
    <cellStyle name="20% - Accent1 7 2 2" xfId="366"/>
    <cellStyle name="20% - Accent1 8" xfId="367"/>
    <cellStyle name="20% - Accent1 8 2" xfId="368"/>
    <cellStyle name="20% - Accent1 8 2 2" xfId="369"/>
    <cellStyle name="20% - Accent1 8 3" xfId="370"/>
    <cellStyle name="20% - Accent1 9" xfId="371"/>
    <cellStyle name="20% - Accent1 9 2" xfId="372"/>
    <cellStyle name="20% - Accent2" xfId="373" builtinId="34" customBuiltin="1"/>
    <cellStyle name="20% - Accent2 10" xfId="374"/>
    <cellStyle name="20% - Accent2 10 2" xfId="375"/>
    <cellStyle name="20% - Accent2 11" xfId="376"/>
    <cellStyle name="20% - Accent2 11 2" xfId="377"/>
    <cellStyle name="20% - Accent2 12" xfId="378"/>
    <cellStyle name="20% - Accent2 12 2" xfId="379"/>
    <cellStyle name="20% - Accent2 13" xfId="380"/>
    <cellStyle name="20% - Accent2 13 2" xfId="381"/>
    <cellStyle name="20% - Accent2 14" xfId="3569"/>
    <cellStyle name="20% - Accent2 2" xfId="382"/>
    <cellStyle name="20% - Accent2 2 2" xfId="383"/>
    <cellStyle name="20% - Accent2 2 2 2" xfId="384"/>
    <cellStyle name="20% - Accent2 2 2 3" xfId="385"/>
    <cellStyle name="20% - Accent2 2 3" xfId="386"/>
    <cellStyle name="20% - Accent2 2 4" xfId="387"/>
    <cellStyle name="20% - Accent2 3" xfId="388"/>
    <cellStyle name="20% - Accent2 3 2" xfId="389"/>
    <cellStyle name="20% - Accent2 3 2 2" xfId="390"/>
    <cellStyle name="20% - Accent2 3 3" xfId="391"/>
    <cellStyle name="20% - Accent2 3 3 2" xfId="392"/>
    <cellStyle name="20% - Accent2 3 4" xfId="4710"/>
    <cellStyle name="20% - Accent2 3 5" xfId="4711"/>
    <cellStyle name="20% - Accent2 4" xfId="393"/>
    <cellStyle name="20% - Accent2 4 2" xfId="394"/>
    <cellStyle name="20% - Accent2 4 2 2" xfId="395"/>
    <cellStyle name="20% - Accent2 5" xfId="396"/>
    <cellStyle name="20% - Accent2 5 2" xfId="397"/>
    <cellStyle name="20% - Accent2 5 2 2" xfId="398"/>
    <cellStyle name="20% - Accent2 6" xfId="399"/>
    <cellStyle name="20% - Accent2 6 2" xfId="400"/>
    <cellStyle name="20% - Accent2 6 2 2" xfId="401"/>
    <cellStyle name="20% - Accent2 7" xfId="402"/>
    <cellStyle name="20% - Accent2 7 2" xfId="403"/>
    <cellStyle name="20% - Accent2 8" xfId="404"/>
    <cellStyle name="20% - Accent2 8 2" xfId="405"/>
    <cellStyle name="20% - Accent2 9" xfId="406"/>
    <cellStyle name="20% - Accent2 9 2" xfId="407"/>
    <cellStyle name="20% - Accent3" xfId="408" builtinId="38" customBuiltin="1"/>
    <cellStyle name="20% - Accent3 10" xfId="409"/>
    <cellStyle name="20% - Accent3 10 2" xfId="410"/>
    <cellStyle name="20% - Accent3 11" xfId="411"/>
    <cellStyle name="20% - Accent3 11 2" xfId="412"/>
    <cellStyle name="20% - Accent3 12" xfId="413"/>
    <cellStyle name="20% - Accent3 12 2" xfId="414"/>
    <cellStyle name="20% - Accent3 13" xfId="415"/>
    <cellStyle name="20% - Accent3 13 2" xfId="416"/>
    <cellStyle name="20% - Accent3 2" xfId="417"/>
    <cellStyle name="20% - Accent3 2 2" xfId="418"/>
    <cellStyle name="20% - Accent3 2 2 2" xfId="419"/>
    <cellStyle name="20% - Accent3 2 2 3" xfId="420"/>
    <cellStyle name="20% - Accent3 2 2 3 2" xfId="421"/>
    <cellStyle name="20% - Accent3 2 2 4" xfId="422"/>
    <cellStyle name="20% - Accent3 2 3" xfId="423"/>
    <cellStyle name="20% - Accent3 2 3 2" xfId="424"/>
    <cellStyle name="20% - Accent3 2 4" xfId="425"/>
    <cellStyle name="20% - Accent3 2 5" xfId="426"/>
    <cellStyle name="20% - Accent3 3" xfId="427"/>
    <cellStyle name="20% - Accent3 3 2" xfId="428"/>
    <cellStyle name="20% - Accent3 3 2 2" xfId="429"/>
    <cellStyle name="20% - Accent3 3 3" xfId="430"/>
    <cellStyle name="20% - Accent3 3 3 2" xfId="431"/>
    <cellStyle name="20% - Accent3 3 4" xfId="4712"/>
    <cellStyle name="20% - Accent3 3 5" xfId="4713"/>
    <cellStyle name="20% - Accent3 4" xfId="432"/>
    <cellStyle name="20% - Accent3 4 2" xfId="433"/>
    <cellStyle name="20% - Accent3 4 2 2" xfId="434"/>
    <cellStyle name="20% - Accent3 5" xfId="435"/>
    <cellStyle name="20% - Accent3 5 2" xfId="436"/>
    <cellStyle name="20% - Accent3 5 2 2" xfId="437"/>
    <cellStyle name="20% - Accent3 6" xfId="438"/>
    <cellStyle name="20% - Accent3 6 2" xfId="439"/>
    <cellStyle name="20% - Accent3 6 2 2" xfId="440"/>
    <cellStyle name="20% - Accent3 7" xfId="441"/>
    <cellStyle name="20% - Accent3 7 2" xfId="442"/>
    <cellStyle name="20% - Accent3 7 2 2" xfId="443"/>
    <cellStyle name="20% - Accent3 8" xfId="444"/>
    <cellStyle name="20% - Accent3 8 2" xfId="445"/>
    <cellStyle name="20% - Accent3 8 2 2" xfId="446"/>
    <cellStyle name="20% - Accent3 8 3" xfId="447"/>
    <cellStyle name="20% - Accent3 9" xfId="448"/>
    <cellStyle name="20% - Accent3 9 2" xfId="449"/>
    <cellStyle name="20% - Accent4" xfId="450" builtinId="42" customBuiltin="1"/>
    <cellStyle name="20% - Accent4 10" xfId="451"/>
    <cellStyle name="20% - Accent4 10 2" xfId="452"/>
    <cellStyle name="20% - Accent4 11" xfId="453"/>
    <cellStyle name="20% - Accent4 11 2" xfId="454"/>
    <cellStyle name="20% - Accent4 12" xfId="455"/>
    <cellStyle name="20% - Accent4 12 2" xfId="456"/>
    <cellStyle name="20% - Accent4 13" xfId="457"/>
    <cellStyle name="20% - Accent4 13 2" xfId="458"/>
    <cellStyle name="20% - Accent4 14" xfId="3570"/>
    <cellStyle name="20% - Accent4 2" xfId="459"/>
    <cellStyle name="20% - Accent4 2 2" xfId="460"/>
    <cellStyle name="20% - Accent4 2 2 2" xfId="461"/>
    <cellStyle name="20% - Accent4 2 2 3" xfId="462"/>
    <cellStyle name="20% - Accent4 2 2 3 2" xfId="463"/>
    <cellStyle name="20% - Accent4 2 2 4" xfId="464"/>
    <cellStyle name="20% - Accent4 2 3" xfId="465"/>
    <cellStyle name="20% - Accent4 2 3 2" xfId="466"/>
    <cellStyle name="20% - Accent4 2 4" xfId="467"/>
    <cellStyle name="20% - Accent4 2 5" xfId="468"/>
    <cellStyle name="20% - Accent4 3" xfId="469"/>
    <cellStyle name="20% - Accent4 3 2" xfId="470"/>
    <cellStyle name="20% - Accent4 3 2 2" xfId="471"/>
    <cellStyle name="20% - Accent4 3 3" xfId="472"/>
    <cellStyle name="20% - Accent4 3 3 2" xfId="473"/>
    <cellStyle name="20% - Accent4 3 4" xfId="4714"/>
    <cellStyle name="20% - Accent4 3 5" xfId="4715"/>
    <cellStyle name="20% - Accent4 4" xfId="474"/>
    <cellStyle name="20% - Accent4 4 2" xfId="475"/>
    <cellStyle name="20% - Accent4 4 2 2" xfId="476"/>
    <cellStyle name="20% - Accent4 5" xfId="477"/>
    <cellStyle name="20% - Accent4 5 2" xfId="478"/>
    <cellStyle name="20% - Accent4 5 2 2" xfId="479"/>
    <cellStyle name="20% - Accent4 6" xfId="480"/>
    <cellStyle name="20% - Accent4 6 2" xfId="481"/>
    <cellStyle name="20% - Accent4 6 2 2" xfId="482"/>
    <cellStyle name="20% - Accent4 7" xfId="483"/>
    <cellStyle name="20% - Accent4 7 2" xfId="484"/>
    <cellStyle name="20% - Accent4 7 2 2" xfId="485"/>
    <cellStyle name="20% - Accent4 8" xfId="486"/>
    <cellStyle name="20% - Accent4 8 2" xfId="487"/>
    <cellStyle name="20% - Accent4 8 2 2" xfId="488"/>
    <cellStyle name="20% - Accent4 8 3" xfId="489"/>
    <cellStyle name="20% - Accent4 9" xfId="490"/>
    <cellStyle name="20% - Accent4 9 2" xfId="491"/>
    <cellStyle name="20% - Accent5" xfId="492" builtinId="46" customBuiltin="1"/>
    <cellStyle name="20% - Accent5 10" xfId="493"/>
    <cellStyle name="20% - Accent5 10 2" xfId="494"/>
    <cellStyle name="20% - Accent5 11" xfId="495"/>
    <cellStyle name="20% - Accent5 11 2" xfId="496"/>
    <cellStyle name="20% - Accent5 12" xfId="497"/>
    <cellStyle name="20% - Accent5 12 2" xfId="498"/>
    <cellStyle name="20% - Accent5 13" xfId="499"/>
    <cellStyle name="20% - Accent5 13 2" xfId="500"/>
    <cellStyle name="20% - Accent5 2" xfId="501"/>
    <cellStyle name="20% - Accent5 2 2" xfId="502"/>
    <cellStyle name="20% - Accent5 2 2 2" xfId="503"/>
    <cellStyle name="20% - Accent5 2 2 3" xfId="504"/>
    <cellStyle name="20% - Accent5 2 3" xfId="505"/>
    <cellStyle name="20% - Accent5 2 4" xfId="506"/>
    <cellStyle name="20% - Accent5 3" xfId="507"/>
    <cellStyle name="20% - Accent5 3 2" xfId="508"/>
    <cellStyle name="20% - Accent5 3 2 2" xfId="509"/>
    <cellStyle name="20% - Accent5 3 3" xfId="510"/>
    <cellStyle name="20% - Accent5 3 3 2" xfId="511"/>
    <cellStyle name="20% - Accent5 3 4" xfId="4716"/>
    <cellStyle name="20% - Accent5 3 5" xfId="4717"/>
    <cellStyle name="20% - Accent5 4" xfId="512"/>
    <cellStyle name="20% - Accent5 4 2" xfId="513"/>
    <cellStyle name="20% - Accent5 4 2 2" xfId="514"/>
    <cellStyle name="20% - Accent5 5" xfId="515"/>
    <cellStyle name="20% - Accent5 5 2" xfId="516"/>
    <cellStyle name="20% - Accent5 5 2 2" xfId="517"/>
    <cellStyle name="20% - Accent5 6" xfId="518"/>
    <cellStyle name="20% - Accent5 6 2" xfId="519"/>
    <cellStyle name="20% - Accent5 6 2 2" xfId="520"/>
    <cellStyle name="20% - Accent5 7" xfId="521"/>
    <cellStyle name="20% - Accent5 7 2" xfId="522"/>
    <cellStyle name="20% - Accent5 8" xfId="523"/>
    <cellStyle name="20% - Accent5 8 2" xfId="524"/>
    <cellStyle name="20% - Accent5 9" xfId="525"/>
    <cellStyle name="20% - Accent5 9 2" xfId="526"/>
    <cellStyle name="20% - Accent6" xfId="527" builtinId="50" customBuiltin="1"/>
    <cellStyle name="20% - Accent6 10" xfId="528"/>
    <cellStyle name="20% - Accent6 10 2" xfId="529"/>
    <cellStyle name="20% - Accent6 11" xfId="530"/>
    <cellStyle name="20% - Accent6 11 2" xfId="531"/>
    <cellStyle name="20% - Accent6 12" xfId="532"/>
    <cellStyle name="20% - Accent6 12 2" xfId="533"/>
    <cellStyle name="20% - Accent6 13" xfId="534"/>
    <cellStyle name="20% - Accent6 13 2" xfId="535"/>
    <cellStyle name="20% - Accent6 14" xfId="3571"/>
    <cellStyle name="20% - Accent6 2" xfId="536"/>
    <cellStyle name="20% - Accent6 2 2" xfId="537"/>
    <cellStyle name="20% - Accent6 2 2 2" xfId="538"/>
    <cellStyle name="20% - Accent6 2 2 3" xfId="539"/>
    <cellStyle name="20% - Accent6 2 3" xfId="540"/>
    <cellStyle name="20% - Accent6 2 4" xfId="541"/>
    <cellStyle name="20% - Accent6 3" xfId="542"/>
    <cellStyle name="20% - Accent6 3 2" xfId="543"/>
    <cellStyle name="20% - Accent6 3 2 2" xfId="544"/>
    <cellStyle name="20% - Accent6 3 3" xfId="545"/>
    <cellStyle name="20% - Accent6 3 3 2" xfId="546"/>
    <cellStyle name="20% - Accent6 3 4" xfId="4718"/>
    <cellStyle name="20% - Accent6 3 5" xfId="4719"/>
    <cellStyle name="20% - Accent6 4" xfId="547"/>
    <cellStyle name="20% - Accent6 4 2" xfId="548"/>
    <cellStyle name="20% - Accent6 4 2 2" xfId="549"/>
    <cellStyle name="20% - Accent6 5" xfId="550"/>
    <cellStyle name="20% - Accent6 5 2" xfId="551"/>
    <cellStyle name="20% - Accent6 5 2 2" xfId="552"/>
    <cellStyle name="20% - Accent6 6" xfId="553"/>
    <cellStyle name="20% - Accent6 6 2" xfId="554"/>
    <cellStyle name="20% - Accent6 6 2 2" xfId="555"/>
    <cellStyle name="20% - Accent6 7" xfId="556"/>
    <cellStyle name="20% - Accent6 7 2" xfId="557"/>
    <cellStyle name="20% - Accent6 8" xfId="558"/>
    <cellStyle name="20% - Accent6 8 2" xfId="559"/>
    <cellStyle name="20% - Accent6 9" xfId="560"/>
    <cellStyle name="20% - Accent6 9 2" xfId="561"/>
    <cellStyle name="40% - Accent1" xfId="562" builtinId="31" customBuiltin="1"/>
    <cellStyle name="40% - Accent1 10" xfId="563"/>
    <cellStyle name="40% - Accent1 10 2" xfId="564"/>
    <cellStyle name="40% - Accent1 11" xfId="565"/>
    <cellStyle name="40% - Accent1 11 2" xfId="566"/>
    <cellStyle name="40% - Accent1 12" xfId="567"/>
    <cellStyle name="40% - Accent1 12 2" xfId="568"/>
    <cellStyle name="40% - Accent1 13" xfId="569"/>
    <cellStyle name="40% - Accent1 13 2" xfId="570"/>
    <cellStyle name="40% - Accent1 14" xfId="3572"/>
    <cellStyle name="40% - Accent1 2" xfId="571"/>
    <cellStyle name="40% - Accent1 2 2" xfId="572"/>
    <cellStyle name="40% - Accent1 2 2 2" xfId="573"/>
    <cellStyle name="40% - Accent1 2 2 3" xfId="574"/>
    <cellStyle name="40% - Accent1 2 2 3 2" xfId="575"/>
    <cellStyle name="40% - Accent1 2 2 4" xfId="576"/>
    <cellStyle name="40% - Accent1 2 3" xfId="577"/>
    <cellStyle name="40% - Accent1 2 3 2" xfId="578"/>
    <cellStyle name="40% - Accent1 2 4" xfId="579"/>
    <cellStyle name="40% - Accent1 2 5" xfId="580"/>
    <cellStyle name="40% - Accent1 3" xfId="581"/>
    <cellStyle name="40% - Accent1 3 2" xfId="582"/>
    <cellStyle name="40% - Accent1 3 2 2" xfId="583"/>
    <cellStyle name="40% - Accent1 3 3" xfId="584"/>
    <cellStyle name="40% - Accent1 3 3 2" xfId="585"/>
    <cellStyle name="40% - Accent1 3 4" xfId="4720"/>
    <cellStyle name="40% - Accent1 3 5" xfId="4721"/>
    <cellStyle name="40% - Accent1 4" xfId="586"/>
    <cellStyle name="40% - Accent1 4 2" xfId="587"/>
    <cellStyle name="40% - Accent1 4 2 2" xfId="588"/>
    <cellStyle name="40% - Accent1 5" xfId="589"/>
    <cellStyle name="40% - Accent1 5 2" xfId="590"/>
    <cellStyle name="40% - Accent1 5 2 2" xfId="591"/>
    <cellStyle name="40% - Accent1 6" xfId="592"/>
    <cellStyle name="40% - Accent1 6 2" xfId="593"/>
    <cellStyle name="40% - Accent1 6 2 2" xfId="594"/>
    <cellStyle name="40% - Accent1 7" xfId="595"/>
    <cellStyle name="40% - Accent1 7 2" xfId="596"/>
    <cellStyle name="40% - Accent1 7 2 2" xfId="597"/>
    <cellStyle name="40% - Accent1 8" xfId="598"/>
    <cellStyle name="40% - Accent1 8 2" xfId="599"/>
    <cellStyle name="40% - Accent1 8 2 2" xfId="600"/>
    <cellStyle name="40% - Accent1 8 3" xfId="601"/>
    <cellStyle name="40% - Accent1 9" xfId="602"/>
    <cellStyle name="40% - Accent1 9 2" xfId="603"/>
    <cellStyle name="40% - Accent2" xfId="604" builtinId="35" customBuiltin="1"/>
    <cellStyle name="40% - Accent2 10" xfId="605"/>
    <cellStyle name="40% - Accent2 10 2" xfId="606"/>
    <cellStyle name="40% - Accent2 11" xfId="607"/>
    <cellStyle name="40% - Accent2 11 2" xfId="608"/>
    <cellStyle name="40% - Accent2 12" xfId="609"/>
    <cellStyle name="40% - Accent2 12 2" xfId="610"/>
    <cellStyle name="40% - Accent2 13" xfId="611"/>
    <cellStyle name="40% - Accent2 13 2" xfId="612"/>
    <cellStyle name="40% - Accent2 2" xfId="613"/>
    <cellStyle name="40% - Accent2 2 2" xfId="614"/>
    <cellStyle name="40% - Accent2 2 2 2" xfId="615"/>
    <cellStyle name="40% - Accent2 2 2 3" xfId="616"/>
    <cellStyle name="40% - Accent2 2 3" xfId="617"/>
    <cellStyle name="40% - Accent2 2 4" xfId="618"/>
    <cellStyle name="40% - Accent2 3" xfId="619"/>
    <cellStyle name="40% - Accent2 3 2" xfId="620"/>
    <cellStyle name="40% - Accent2 3 2 2" xfId="621"/>
    <cellStyle name="40% - Accent2 3 3" xfId="622"/>
    <cellStyle name="40% - Accent2 3 3 2" xfId="623"/>
    <cellStyle name="40% - Accent2 3 4" xfId="4722"/>
    <cellStyle name="40% - Accent2 3 5" xfId="4723"/>
    <cellStyle name="40% - Accent2 4" xfId="624"/>
    <cellStyle name="40% - Accent2 4 2" xfId="625"/>
    <cellStyle name="40% - Accent2 4 2 2" xfId="626"/>
    <cellStyle name="40% - Accent2 5" xfId="627"/>
    <cellStyle name="40% - Accent2 5 2" xfId="628"/>
    <cellStyle name="40% - Accent2 5 2 2" xfId="629"/>
    <cellStyle name="40% - Accent2 6" xfId="630"/>
    <cellStyle name="40% - Accent2 6 2" xfId="631"/>
    <cellStyle name="40% - Accent2 6 2 2" xfId="632"/>
    <cellStyle name="40% - Accent2 7" xfId="633"/>
    <cellStyle name="40% - Accent2 7 2" xfId="634"/>
    <cellStyle name="40% - Accent2 8" xfId="635"/>
    <cellStyle name="40% - Accent2 8 2" xfId="636"/>
    <cellStyle name="40% - Accent2 9" xfId="637"/>
    <cellStyle name="40% - Accent2 9 2" xfId="638"/>
    <cellStyle name="40% - Accent3" xfId="639" builtinId="39" customBuiltin="1"/>
    <cellStyle name="40% - Accent3 10" xfId="640"/>
    <cellStyle name="40% - Accent3 10 2" xfId="641"/>
    <cellStyle name="40% - Accent3 11" xfId="642"/>
    <cellStyle name="40% - Accent3 11 2" xfId="643"/>
    <cellStyle name="40% - Accent3 12" xfId="644"/>
    <cellStyle name="40% - Accent3 12 2" xfId="645"/>
    <cellStyle name="40% - Accent3 13" xfId="646"/>
    <cellStyle name="40% - Accent3 13 2" xfId="647"/>
    <cellStyle name="40% - Accent3 2" xfId="648"/>
    <cellStyle name="40% - Accent3 2 2" xfId="649"/>
    <cellStyle name="40% - Accent3 2 2 2" xfId="650"/>
    <cellStyle name="40% - Accent3 2 2 3" xfId="651"/>
    <cellStyle name="40% - Accent3 2 2 3 2" xfId="652"/>
    <cellStyle name="40% - Accent3 2 2 4" xfId="653"/>
    <cellStyle name="40% - Accent3 2 3" xfId="654"/>
    <cellStyle name="40% - Accent3 2 3 2" xfId="655"/>
    <cellStyle name="40% - Accent3 2 4" xfId="656"/>
    <cellStyle name="40% - Accent3 2 5" xfId="657"/>
    <cellStyle name="40% - Accent3 3" xfId="658"/>
    <cellStyle name="40% - Accent3 3 2" xfId="659"/>
    <cellStyle name="40% - Accent3 3 2 2" xfId="660"/>
    <cellStyle name="40% - Accent3 3 3" xfId="661"/>
    <cellStyle name="40% - Accent3 3 3 2" xfId="662"/>
    <cellStyle name="40% - Accent3 3 4" xfId="4724"/>
    <cellStyle name="40% - Accent3 3 5" xfId="4725"/>
    <cellStyle name="40% - Accent3 4" xfId="663"/>
    <cellStyle name="40% - Accent3 4 2" xfId="664"/>
    <cellStyle name="40% - Accent3 4 2 2" xfId="665"/>
    <cellStyle name="40% - Accent3 5" xfId="666"/>
    <cellStyle name="40% - Accent3 5 2" xfId="667"/>
    <cellStyle name="40% - Accent3 5 2 2" xfId="668"/>
    <cellStyle name="40% - Accent3 6" xfId="669"/>
    <cellStyle name="40% - Accent3 6 2" xfId="670"/>
    <cellStyle name="40% - Accent3 6 2 2" xfId="671"/>
    <cellStyle name="40% - Accent3 7" xfId="672"/>
    <cellStyle name="40% - Accent3 7 2" xfId="673"/>
    <cellStyle name="40% - Accent3 7 2 2" xfId="674"/>
    <cellStyle name="40% - Accent3 8" xfId="675"/>
    <cellStyle name="40% - Accent3 8 2" xfId="676"/>
    <cellStyle name="40% - Accent3 8 2 2" xfId="677"/>
    <cellStyle name="40% - Accent3 8 3" xfId="678"/>
    <cellStyle name="40% - Accent3 9" xfId="679"/>
    <cellStyle name="40% - Accent3 9 2" xfId="680"/>
    <cellStyle name="40% - Accent4" xfId="681" builtinId="43" customBuiltin="1"/>
    <cellStyle name="40% - Accent4 10" xfId="682"/>
    <cellStyle name="40% - Accent4 10 2" xfId="683"/>
    <cellStyle name="40% - Accent4 11" xfId="684"/>
    <cellStyle name="40% - Accent4 11 2" xfId="685"/>
    <cellStyle name="40% - Accent4 12" xfId="686"/>
    <cellStyle name="40% - Accent4 12 2" xfId="687"/>
    <cellStyle name="40% - Accent4 13" xfId="688"/>
    <cellStyle name="40% - Accent4 13 2" xfId="689"/>
    <cellStyle name="40% - Accent4 14" xfId="3574"/>
    <cellStyle name="40% - Accent4 2" xfId="690"/>
    <cellStyle name="40% - Accent4 2 2" xfId="691"/>
    <cellStyle name="40% - Accent4 2 2 2" xfId="692"/>
    <cellStyle name="40% - Accent4 2 2 3" xfId="693"/>
    <cellStyle name="40% - Accent4 2 2 3 2" xfId="694"/>
    <cellStyle name="40% - Accent4 2 2 4" xfId="695"/>
    <cellStyle name="40% - Accent4 2 3" xfId="696"/>
    <cellStyle name="40% - Accent4 2 3 2" xfId="697"/>
    <cellStyle name="40% - Accent4 2 4" xfId="698"/>
    <cellStyle name="40% - Accent4 2 5" xfId="699"/>
    <cellStyle name="40% - Accent4 3" xfId="700"/>
    <cellStyle name="40% - Accent4 3 2" xfId="701"/>
    <cellStyle name="40% - Accent4 3 2 2" xfId="702"/>
    <cellStyle name="40% - Accent4 3 3" xfId="703"/>
    <cellStyle name="40% - Accent4 3 3 2" xfId="704"/>
    <cellStyle name="40% - Accent4 3 4" xfId="4726"/>
    <cellStyle name="40% - Accent4 3 5" xfId="4727"/>
    <cellStyle name="40% - Accent4 4" xfId="705"/>
    <cellStyle name="40% - Accent4 4 2" xfId="706"/>
    <cellStyle name="40% - Accent4 4 2 2" xfId="707"/>
    <cellStyle name="40% - Accent4 5" xfId="708"/>
    <cellStyle name="40% - Accent4 5 2" xfId="709"/>
    <cellStyle name="40% - Accent4 5 2 2" xfId="710"/>
    <cellStyle name="40% - Accent4 6" xfId="711"/>
    <cellStyle name="40% - Accent4 6 2" xfId="712"/>
    <cellStyle name="40% - Accent4 6 2 2" xfId="713"/>
    <cellStyle name="40% - Accent4 7" xfId="714"/>
    <cellStyle name="40% - Accent4 7 2" xfId="715"/>
    <cellStyle name="40% - Accent4 7 2 2" xfId="716"/>
    <cellStyle name="40% - Accent4 8" xfId="717"/>
    <cellStyle name="40% - Accent4 8 2" xfId="718"/>
    <cellStyle name="40% - Accent4 8 2 2" xfId="719"/>
    <cellStyle name="40% - Accent4 8 3" xfId="720"/>
    <cellStyle name="40% - Accent4 9" xfId="721"/>
    <cellStyle name="40% - Accent4 9 2" xfId="722"/>
    <cellStyle name="40% - Accent5" xfId="723" builtinId="47" customBuiltin="1"/>
    <cellStyle name="40% - Accent5 10" xfId="724"/>
    <cellStyle name="40% - Accent5 10 2" xfId="725"/>
    <cellStyle name="40% - Accent5 11" xfId="726"/>
    <cellStyle name="40% - Accent5 11 2" xfId="727"/>
    <cellStyle name="40% - Accent5 12" xfId="728"/>
    <cellStyle name="40% - Accent5 12 2" xfId="729"/>
    <cellStyle name="40% - Accent5 13" xfId="730"/>
    <cellStyle name="40% - Accent5 13 2" xfId="731"/>
    <cellStyle name="40% - Accent5 14" xfId="3575"/>
    <cellStyle name="40% - Accent5 2" xfId="732"/>
    <cellStyle name="40% - Accent5 2 2" xfId="733"/>
    <cellStyle name="40% - Accent5 2 2 2" xfId="734"/>
    <cellStyle name="40% - Accent5 2 2 3" xfId="735"/>
    <cellStyle name="40% - Accent5 2 3" xfId="736"/>
    <cellStyle name="40% - Accent5 2 4" xfId="737"/>
    <cellStyle name="40% - Accent5 3" xfId="738"/>
    <cellStyle name="40% - Accent5 3 2" xfId="739"/>
    <cellStyle name="40% - Accent5 3 2 2" xfId="740"/>
    <cellStyle name="40% - Accent5 3 3" xfId="741"/>
    <cellStyle name="40% - Accent5 3 3 2" xfId="742"/>
    <cellStyle name="40% - Accent5 3 4" xfId="4728"/>
    <cellStyle name="40% - Accent5 3 5" xfId="4729"/>
    <cellStyle name="40% - Accent5 4" xfId="743"/>
    <cellStyle name="40% - Accent5 4 2" xfId="744"/>
    <cellStyle name="40% - Accent5 4 2 2" xfId="745"/>
    <cellStyle name="40% - Accent5 5" xfId="746"/>
    <cellStyle name="40% - Accent5 5 2" xfId="747"/>
    <cellStyle name="40% - Accent5 5 2 2" xfId="748"/>
    <cellStyle name="40% - Accent5 6" xfId="749"/>
    <cellStyle name="40% - Accent5 6 2" xfId="750"/>
    <cellStyle name="40% - Accent5 6 2 2" xfId="751"/>
    <cellStyle name="40% - Accent5 7" xfId="752"/>
    <cellStyle name="40% - Accent5 7 2" xfId="753"/>
    <cellStyle name="40% - Accent5 8" xfId="754"/>
    <cellStyle name="40% - Accent5 8 2" xfId="755"/>
    <cellStyle name="40% - Accent5 9" xfId="756"/>
    <cellStyle name="40% - Accent5 9 2" xfId="757"/>
    <cellStyle name="40% - Accent6" xfId="758" builtinId="51" customBuiltin="1"/>
    <cellStyle name="40% - Accent6 10" xfId="759"/>
    <cellStyle name="40% - Accent6 10 2" xfId="760"/>
    <cellStyle name="40% - Accent6 11" xfId="761"/>
    <cellStyle name="40% - Accent6 11 2" xfId="762"/>
    <cellStyle name="40% - Accent6 12" xfId="763"/>
    <cellStyle name="40% - Accent6 12 2" xfId="764"/>
    <cellStyle name="40% - Accent6 13" xfId="765"/>
    <cellStyle name="40% - Accent6 13 2" xfId="766"/>
    <cellStyle name="40% - Accent6 14" xfId="3576"/>
    <cellStyle name="40% - Accent6 2" xfId="767"/>
    <cellStyle name="40% - Accent6 2 2" xfId="768"/>
    <cellStyle name="40% - Accent6 2 2 2" xfId="769"/>
    <cellStyle name="40% - Accent6 2 2 3" xfId="770"/>
    <cellStyle name="40% - Accent6 2 2 3 2" xfId="771"/>
    <cellStyle name="40% - Accent6 2 2 4" xfId="772"/>
    <cellStyle name="40% - Accent6 2 3" xfId="773"/>
    <cellStyle name="40% - Accent6 2 3 2" xfId="774"/>
    <cellStyle name="40% - Accent6 2 4" xfId="775"/>
    <cellStyle name="40% - Accent6 2 5" xfId="776"/>
    <cellStyle name="40% - Accent6 3" xfId="777"/>
    <cellStyle name="40% - Accent6 3 2" xfId="778"/>
    <cellStyle name="40% - Accent6 3 2 2" xfId="779"/>
    <cellStyle name="40% - Accent6 3 3" xfId="780"/>
    <cellStyle name="40% - Accent6 3 3 2" xfId="781"/>
    <cellStyle name="40% - Accent6 3 4" xfId="4730"/>
    <cellStyle name="40% - Accent6 3 5" xfId="4731"/>
    <cellStyle name="40% - Accent6 4" xfId="782"/>
    <cellStyle name="40% - Accent6 4 2" xfId="783"/>
    <cellStyle name="40% - Accent6 4 2 2" xfId="784"/>
    <cellStyle name="40% - Accent6 5" xfId="785"/>
    <cellStyle name="40% - Accent6 5 2" xfId="786"/>
    <cellStyle name="40% - Accent6 5 2 2" xfId="787"/>
    <cellStyle name="40% - Accent6 6" xfId="788"/>
    <cellStyle name="40% - Accent6 6 2" xfId="789"/>
    <cellStyle name="40% - Accent6 6 2 2" xfId="790"/>
    <cellStyle name="40% - Accent6 7" xfId="791"/>
    <cellStyle name="40% - Accent6 7 2" xfId="792"/>
    <cellStyle name="40% - Accent6 7 2 2" xfId="793"/>
    <cellStyle name="40% - Accent6 8" xfId="794"/>
    <cellStyle name="40% - Accent6 8 2" xfId="795"/>
    <cellStyle name="40% - Accent6 8 2 2" xfId="796"/>
    <cellStyle name="40% - Accent6 8 3" xfId="797"/>
    <cellStyle name="40% - Accent6 9" xfId="798"/>
    <cellStyle name="40% - Accent6 9 2" xfId="799"/>
    <cellStyle name="60% - Accent1" xfId="800" builtinId="32" customBuiltin="1"/>
    <cellStyle name="60% - Accent1 10" xfId="801"/>
    <cellStyle name="60% - Accent1 11" xfId="802"/>
    <cellStyle name="60% - Accent1 12" xfId="803"/>
    <cellStyle name="60% - Accent1 13" xfId="804"/>
    <cellStyle name="60% - Accent1 14" xfId="3577"/>
    <cellStyle name="60% - Accent1 2" xfId="805"/>
    <cellStyle name="60% - Accent1 2 2" xfId="806"/>
    <cellStyle name="60% - Accent1 2 2 2" xfId="807"/>
    <cellStyle name="60% - Accent1 3" xfId="808"/>
    <cellStyle name="60% - Accent1 3 2" xfId="809"/>
    <cellStyle name="60% - Accent1 3 3" xfId="810"/>
    <cellStyle name="60% - Accent1 4" xfId="811"/>
    <cellStyle name="60% - Accent1 4 2" xfId="812"/>
    <cellStyle name="60% - Accent1 5" xfId="813"/>
    <cellStyle name="60% - Accent1 5 2" xfId="814"/>
    <cellStyle name="60% - Accent1 6" xfId="815"/>
    <cellStyle name="60% - Accent1 6 2" xfId="816"/>
    <cellStyle name="60% - Accent1 7" xfId="817"/>
    <cellStyle name="60% - Accent1 7 2" xfId="818"/>
    <cellStyle name="60% - Accent1 8" xfId="819"/>
    <cellStyle name="60% - Accent1 8 2" xfId="820"/>
    <cellStyle name="60% - Accent1 9" xfId="821"/>
    <cellStyle name="60% - Accent2" xfId="822" builtinId="36" customBuiltin="1"/>
    <cellStyle name="60% - Accent2 10" xfId="823"/>
    <cellStyle name="60% - Accent2 11" xfId="824"/>
    <cellStyle name="60% - Accent2 12" xfId="825"/>
    <cellStyle name="60% - Accent2 13" xfId="826"/>
    <cellStyle name="60% - Accent2 14" xfId="3578"/>
    <cellStyle name="60% - Accent2 2" xfId="827"/>
    <cellStyle name="60% - Accent2 2 2" xfId="828"/>
    <cellStyle name="60% - Accent2 3" xfId="829"/>
    <cellStyle name="60% - Accent2 3 2" xfId="830"/>
    <cellStyle name="60% - Accent2 3 3" xfId="831"/>
    <cellStyle name="60% - Accent2 4" xfId="832"/>
    <cellStyle name="60% - Accent2 4 2" xfId="833"/>
    <cellStyle name="60% - Accent2 5" xfId="834"/>
    <cellStyle name="60% - Accent2 5 2" xfId="835"/>
    <cellStyle name="60% - Accent2 6" xfId="836"/>
    <cellStyle name="60% - Accent2 6 2" xfId="837"/>
    <cellStyle name="60% - Accent2 7" xfId="838"/>
    <cellStyle name="60% - Accent2 8" xfId="839"/>
    <cellStyle name="60% - Accent2 9" xfId="840"/>
    <cellStyle name="60% - Accent3" xfId="841" builtinId="40" customBuiltin="1"/>
    <cellStyle name="60% - Accent3 10" xfId="842"/>
    <cellStyle name="60% - Accent3 11" xfId="843"/>
    <cellStyle name="60% - Accent3 12" xfId="844"/>
    <cellStyle name="60% - Accent3 13" xfId="845"/>
    <cellStyle name="60% - Accent3 14" xfId="3579"/>
    <cellStyle name="60% - Accent3 2" xfId="846"/>
    <cellStyle name="60% - Accent3 2 2" xfId="847"/>
    <cellStyle name="60% - Accent3 2 2 2" xfId="848"/>
    <cellStyle name="60% - Accent3 3" xfId="849"/>
    <cellStyle name="60% - Accent3 3 2" xfId="850"/>
    <cellStyle name="60% - Accent3 3 3" xfId="851"/>
    <cellStyle name="60% - Accent3 4" xfId="852"/>
    <cellStyle name="60% - Accent3 4 2" xfId="853"/>
    <cellStyle name="60% - Accent3 5" xfId="854"/>
    <cellStyle name="60% - Accent3 5 2" xfId="855"/>
    <cellStyle name="60% - Accent3 6" xfId="856"/>
    <cellStyle name="60% - Accent3 6 2" xfId="857"/>
    <cellStyle name="60% - Accent3 7" xfId="858"/>
    <cellStyle name="60% - Accent3 7 2" xfId="859"/>
    <cellStyle name="60% - Accent3 8" xfId="860"/>
    <cellStyle name="60% - Accent3 8 2" xfId="861"/>
    <cellStyle name="60% - Accent3 9" xfId="862"/>
    <cellStyle name="60% - Accent4" xfId="863" builtinId="44" customBuiltin="1"/>
    <cellStyle name="60% - Accent4 10" xfId="864"/>
    <cellStyle name="60% - Accent4 11" xfId="865"/>
    <cellStyle name="60% - Accent4 12" xfId="866"/>
    <cellStyle name="60% - Accent4 13" xfId="867"/>
    <cellStyle name="60% - Accent4 14" xfId="3580"/>
    <cellStyle name="60% - Accent4 2" xfId="868"/>
    <cellStyle name="60% - Accent4 2 2" xfId="869"/>
    <cellStyle name="60% - Accent4 2 2 2" xfId="870"/>
    <cellStyle name="60% - Accent4 3" xfId="871"/>
    <cellStyle name="60% - Accent4 3 2" xfId="872"/>
    <cellStyle name="60% - Accent4 3 3" xfId="873"/>
    <cellStyle name="60% - Accent4 4" xfId="874"/>
    <cellStyle name="60% - Accent4 4 2" xfId="875"/>
    <cellStyle name="60% - Accent4 5" xfId="876"/>
    <cellStyle name="60% - Accent4 5 2" xfId="877"/>
    <cellStyle name="60% - Accent4 6" xfId="878"/>
    <cellStyle name="60% - Accent4 6 2" xfId="879"/>
    <cellStyle name="60% - Accent4 7" xfId="880"/>
    <cellStyle name="60% - Accent4 7 2" xfId="881"/>
    <cellStyle name="60% - Accent4 8" xfId="882"/>
    <cellStyle name="60% - Accent4 8 2" xfId="883"/>
    <cellStyle name="60% - Accent4 9" xfId="884"/>
    <cellStyle name="60% - Accent5" xfId="885" builtinId="48" customBuiltin="1"/>
    <cellStyle name="60% - Accent5 10" xfId="886"/>
    <cellStyle name="60% - Accent5 11" xfId="887"/>
    <cellStyle name="60% - Accent5 12" xfId="888"/>
    <cellStyle name="60% - Accent5 13" xfId="889"/>
    <cellStyle name="60% - Accent5 14" xfId="3581"/>
    <cellStyle name="60% - Accent5 2" xfId="890"/>
    <cellStyle name="60% - Accent5 2 2" xfId="891"/>
    <cellStyle name="60% - Accent5 3" xfId="892"/>
    <cellStyle name="60% - Accent5 3 2" xfId="893"/>
    <cellStyle name="60% - Accent5 3 3" xfId="894"/>
    <cellStyle name="60% - Accent5 4" xfId="895"/>
    <cellStyle name="60% - Accent5 4 2" xfId="896"/>
    <cellStyle name="60% - Accent5 5" xfId="897"/>
    <cellStyle name="60% - Accent5 5 2" xfId="898"/>
    <cellStyle name="60% - Accent5 6" xfId="899"/>
    <cellStyle name="60% - Accent5 6 2" xfId="900"/>
    <cellStyle name="60% - Accent5 7" xfId="901"/>
    <cellStyle name="60% - Accent5 8" xfId="902"/>
    <cellStyle name="60% - Accent5 9" xfId="903"/>
    <cellStyle name="60% - Accent6" xfId="904" builtinId="52" customBuiltin="1"/>
    <cellStyle name="60% - Accent6 10" xfId="905"/>
    <cellStyle name="60% - Accent6 11" xfId="906"/>
    <cellStyle name="60% - Accent6 12" xfId="907"/>
    <cellStyle name="60% - Accent6 13" xfId="908"/>
    <cellStyle name="60% - Accent6 2" xfId="909"/>
    <cellStyle name="60% - Accent6 2 2" xfId="910"/>
    <cellStyle name="60% - Accent6 2 2 2" xfId="911"/>
    <cellStyle name="60% - Accent6 3" xfId="912"/>
    <cellStyle name="60% - Accent6 3 2" xfId="913"/>
    <cellStyle name="60% - Accent6 3 3" xfId="914"/>
    <cellStyle name="60% - Accent6 4" xfId="915"/>
    <cellStyle name="60% - Accent6 4 2" xfId="916"/>
    <cellStyle name="60% - Accent6 5" xfId="917"/>
    <cellStyle name="60% - Accent6 5 2" xfId="918"/>
    <cellStyle name="60% - Accent6 6" xfId="919"/>
    <cellStyle name="60% - Accent6 6 2" xfId="920"/>
    <cellStyle name="60% - Accent6 7" xfId="921"/>
    <cellStyle name="60% - Accent6 7 2" xfId="922"/>
    <cellStyle name="60% - Accent6 8" xfId="923"/>
    <cellStyle name="60% - Accent6 8 2" xfId="924"/>
    <cellStyle name="60% - Accent6 9" xfId="925"/>
    <cellStyle name="Accent1" xfId="926" builtinId="29" customBuiltin="1"/>
    <cellStyle name="Accent1 10" xfId="927"/>
    <cellStyle name="Accent1 11" xfId="928"/>
    <cellStyle name="Accent1 12" xfId="929"/>
    <cellStyle name="Accent1 13" xfId="930"/>
    <cellStyle name="Accent1 14" xfId="3582"/>
    <cellStyle name="Accent1 2" xfId="931"/>
    <cellStyle name="Accent1 2 2" xfId="932"/>
    <cellStyle name="Accent1 2 2 2" xfId="933"/>
    <cellStyle name="Accent1 3" xfId="934"/>
    <cellStyle name="Accent1 3 2" xfId="935"/>
    <cellStyle name="Accent1 3 3" xfId="936"/>
    <cellStyle name="Accent1 4" xfId="937"/>
    <cellStyle name="Accent1 4 2" xfId="938"/>
    <cellStyle name="Accent1 5" xfId="939"/>
    <cellStyle name="Accent1 5 2" xfId="940"/>
    <cellStyle name="Accent1 6" xfId="941"/>
    <cellStyle name="Accent1 6 2" xfId="942"/>
    <cellStyle name="Accent1 7" xfId="943"/>
    <cellStyle name="Accent1 7 2" xfId="944"/>
    <cellStyle name="Accent1 8" xfId="945"/>
    <cellStyle name="Accent1 8 2" xfId="946"/>
    <cellStyle name="Accent1 9" xfId="947"/>
    <cellStyle name="Accent2" xfId="948" builtinId="33" customBuiltin="1"/>
    <cellStyle name="Accent2 10" xfId="949"/>
    <cellStyle name="Accent2 11" xfId="950"/>
    <cellStyle name="Accent2 12" xfId="951"/>
    <cellStyle name="Accent2 13" xfId="952"/>
    <cellStyle name="Accent2 14" xfId="3583"/>
    <cellStyle name="Accent2 2" xfId="953"/>
    <cellStyle name="Accent2 2 2" xfId="954"/>
    <cellStyle name="Accent2 3" xfId="955"/>
    <cellStyle name="Accent2 3 2" xfId="956"/>
    <cellStyle name="Accent2 3 3" xfId="957"/>
    <cellStyle name="Accent2 4" xfId="958"/>
    <cellStyle name="Accent2 4 2" xfId="959"/>
    <cellStyle name="Accent2 5" xfId="960"/>
    <cellStyle name="Accent2 5 2" xfId="961"/>
    <cellStyle name="Accent2 6" xfId="962"/>
    <cellStyle name="Accent2 6 2" xfId="963"/>
    <cellStyle name="Accent2 7" xfId="964"/>
    <cellStyle name="Accent2 8" xfId="965"/>
    <cellStyle name="Accent2 9" xfId="966"/>
    <cellStyle name="Accent3" xfId="967" builtinId="37" customBuiltin="1"/>
    <cellStyle name="Accent3 10" xfId="968"/>
    <cellStyle name="Accent3 11" xfId="969"/>
    <cellStyle name="Accent3 12" xfId="970"/>
    <cellStyle name="Accent3 13" xfId="971"/>
    <cellStyle name="Accent3 14" xfId="3584"/>
    <cellStyle name="Accent3 2" xfId="972"/>
    <cellStyle name="Accent3 2 2" xfId="973"/>
    <cellStyle name="Accent3 3" xfId="974"/>
    <cellStyle name="Accent3 3 2" xfId="975"/>
    <cellStyle name="Accent3 3 3" xfId="976"/>
    <cellStyle name="Accent3 4" xfId="977"/>
    <cellStyle name="Accent3 4 2" xfId="978"/>
    <cellStyle name="Accent3 5" xfId="979"/>
    <cellStyle name="Accent3 5 2" xfId="980"/>
    <cellStyle name="Accent3 6" xfId="981"/>
    <cellStyle name="Accent3 6 2" xfId="982"/>
    <cellStyle name="Accent3 7" xfId="983"/>
    <cellStyle name="Accent3 8" xfId="984"/>
    <cellStyle name="Accent3 9" xfId="985"/>
    <cellStyle name="Accent4" xfId="986" builtinId="41" customBuiltin="1"/>
    <cellStyle name="Accent4 10" xfId="987"/>
    <cellStyle name="Accent4 11" xfId="988"/>
    <cellStyle name="Accent4 12" xfId="989"/>
    <cellStyle name="Accent4 13" xfId="990"/>
    <cellStyle name="Accent4 2" xfId="991"/>
    <cellStyle name="Accent4 2 2" xfId="992"/>
    <cellStyle name="Accent4 2 2 2" xfId="993"/>
    <cellStyle name="Accent4 3" xfId="994"/>
    <cellStyle name="Accent4 3 2" xfId="995"/>
    <cellStyle name="Accent4 3 3" xfId="996"/>
    <cellStyle name="Accent4 4" xfId="997"/>
    <cellStyle name="Accent4 4 2" xfId="998"/>
    <cellStyle name="Accent4 5" xfId="999"/>
    <cellStyle name="Accent4 5 2" xfId="1000"/>
    <cellStyle name="Accent4 6" xfId="1001"/>
    <cellStyle name="Accent4 6 2" xfId="1002"/>
    <cellStyle name="Accent4 7" xfId="1003"/>
    <cellStyle name="Accent4 7 2" xfId="1004"/>
    <cellStyle name="Accent4 8" xfId="1005"/>
    <cellStyle name="Accent4 8 2" xfId="1006"/>
    <cellStyle name="Accent4 9" xfId="1007"/>
    <cellStyle name="Accent5" xfId="1008" builtinId="45" customBuiltin="1"/>
    <cellStyle name="Accent5 10" xfId="1009"/>
    <cellStyle name="Accent5 11" xfId="1010"/>
    <cellStyle name="Accent5 12" xfId="1011"/>
    <cellStyle name="Accent5 13" xfId="1012"/>
    <cellStyle name="Accent5 2" xfId="1013"/>
    <cellStyle name="Accent5 2 2" xfId="1014"/>
    <cellStyle name="Accent5 3" xfId="1015"/>
    <cellStyle name="Accent5 3 2" xfId="1016"/>
    <cellStyle name="Accent5 3 3" xfId="1017"/>
    <cellStyle name="Accent5 4" xfId="1018"/>
    <cellStyle name="Accent5 4 2" xfId="1019"/>
    <cellStyle name="Accent5 5" xfId="1020"/>
    <cellStyle name="Accent5 5 2" xfId="1021"/>
    <cellStyle name="Accent5 6" xfId="1022"/>
    <cellStyle name="Accent5 6 2" xfId="1023"/>
    <cellStyle name="Accent5 7" xfId="1024"/>
    <cellStyle name="Accent5 8" xfId="1025"/>
    <cellStyle name="Accent5 9" xfId="1026"/>
    <cellStyle name="Accent6" xfId="1027" builtinId="49" customBuiltin="1"/>
    <cellStyle name="Accent6 10" xfId="1028"/>
    <cellStyle name="Accent6 11" xfId="1029"/>
    <cellStyle name="Accent6 12" xfId="1030"/>
    <cellStyle name="Accent6 13" xfId="1031"/>
    <cellStyle name="Accent6 14" xfId="3585"/>
    <cellStyle name="Accent6 2" xfId="1032"/>
    <cellStyle name="Accent6 2 2" xfId="1033"/>
    <cellStyle name="Accent6 3" xfId="1034"/>
    <cellStyle name="Accent6 3 2" xfId="1035"/>
    <cellStyle name="Accent6 3 3" xfId="1036"/>
    <cellStyle name="Accent6 4" xfId="1037"/>
    <cellStyle name="Accent6 4 2" xfId="1038"/>
    <cellStyle name="Accent6 5" xfId="1039"/>
    <cellStyle name="Accent6 5 2" xfId="1040"/>
    <cellStyle name="Accent6 6" xfId="1041"/>
    <cellStyle name="Accent6 6 2" xfId="1042"/>
    <cellStyle name="Accent6 7" xfId="1043"/>
    <cellStyle name="Accent6 8" xfId="1044"/>
    <cellStyle name="Accent6 9" xfId="1045"/>
    <cellStyle name="Bad" xfId="1046" builtinId="27" customBuiltin="1"/>
    <cellStyle name="Bad 10" xfId="1047"/>
    <cellStyle name="Bad 11" xfId="1048"/>
    <cellStyle name="Bad 12" xfId="1049"/>
    <cellStyle name="Bad 13" xfId="1050"/>
    <cellStyle name="Bad 14" xfId="3586"/>
    <cellStyle name="Bad 2" xfId="1051"/>
    <cellStyle name="Bad 2 2" xfId="1052"/>
    <cellStyle name="Bad 2 2 2" xfId="1053"/>
    <cellStyle name="Bad 3" xfId="1054"/>
    <cellStyle name="Bad 3 2" xfId="1055"/>
    <cellStyle name="Bad 3 3" xfId="1056"/>
    <cellStyle name="Bad 4" xfId="1057"/>
    <cellStyle name="Bad 4 2" xfId="1058"/>
    <cellStyle name="Bad 5" xfId="1059"/>
    <cellStyle name="Bad 5 2" xfId="1060"/>
    <cellStyle name="Bad 6" xfId="1061"/>
    <cellStyle name="Bad 6 2" xfId="1062"/>
    <cellStyle name="Bad 7" xfId="1063"/>
    <cellStyle name="Bad 7 2" xfId="1064"/>
    <cellStyle name="Bad 8" xfId="1065"/>
    <cellStyle name="Bad 9" xfId="1066"/>
    <cellStyle name="Basic" xfId="1067"/>
    <cellStyle name="Basic - Style1" xfId="1068"/>
    <cellStyle name="Border Heavy" xfId="1069"/>
    <cellStyle name="Border Thin" xfId="1070"/>
    <cellStyle name="C00A" xfId="1071"/>
    <cellStyle name="C00B" xfId="1072"/>
    <cellStyle name="C00L" xfId="1073"/>
    <cellStyle name="C01A" xfId="1074"/>
    <cellStyle name="C01B" xfId="1075"/>
    <cellStyle name="C01B 2" xfId="5370"/>
    <cellStyle name="C01H" xfId="1076"/>
    <cellStyle name="C01L" xfId="1077"/>
    <cellStyle name="C02A" xfId="1078"/>
    <cellStyle name="C02B" xfId="1079"/>
    <cellStyle name="C02B 2" xfId="5371"/>
    <cellStyle name="C02H" xfId="1080"/>
    <cellStyle name="C02L" xfId="1081"/>
    <cellStyle name="C03A" xfId="1082"/>
    <cellStyle name="C03B" xfId="1083"/>
    <cellStyle name="C03H" xfId="1084"/>
    <cellStyle name="C03L" xfId="1085"/>
    <cellStyle name="C04A" xfId="1086"/>
    <cellStyle name="C04A 2" xfId="5372"/>
    <cellStyle name="C04B" xfId="1087"/>
    <cellStyle name="C04H" xfId="1088"/>
    <cellStyle name="C04L" xfId="1089"/>
    <cellStyle name="C05A" xfId="1090"/>
    <cellStyle name="C05B" xfId="1091"/>
    <cellStyle name="C05H" xfId="1092"/>
    <cellStyle name="C05L" xfId="1093"/>
    <cellStyle name="C05L 2" xfId="5373"/>
    <cellStyle name="C06A" xfId="1094"/>
    <cellStyle name="C06B" xfId="1095"/>
    <cellStyle name="C06H" xfId="1096"/>
    <cellStyle name="C06L" xfId="1097"/>
    <cellStyle name="C07A" xfId="1098"/>
    <cellStyle name="C07B" xfId="1099"/>
    <cellStyle name="C07H" xfId="1100"/>
    <cellStyle name="C07L" xfId="1101"/>
    <cellStyle name="cajun" xfId="4324"/>
    <cellStyle name="Calculation" xfId="1102" builtinId="22" customBuiltin="1"/>
    <cellStyle name="Calculation 10" xfId="1103"/>
    <cellStyle name="Calculation 11" xfId="1104"/>
    <cellStyle name="Calculation 12" xfId="1105"/>
    <cellStyle name="Calculation 13" xfId="1106"/>
    <cellStyle name="Calculation 14" xfId="3587"/>
    <cellStyle name="Calculation 2" xfId="1107"/>
    <cellStyle name="Calculation 2 2" xfId="1108"/>
    <cellStyle name="Calculation 3" xfId="1109"/>
    <cellStyle name="Calculation 3 2" xfId="1110"/>
    <cellStyle name="Calculation 3 3" xfId="1111"/>
    <cellStyle name="Calculation 4" xfId="1112"/>
    <cellStyle name="Calculation 4 2" xfId="1113"/>
    <cellStyle name="Calculation 5" xfId="1114"/>
    <cellStyle name="Calculation 5 2" xfId="1115"/>
    <cellStyle name="Calculation 6" xfId="1116"/>
    <cellStyle name="Calculation 6 2" xfId="1117"/>
    <cellStyle name="Calculation 7" xfId="1118"/>
    <cellStyle name="Calculation 8" xfId="1119"/>
    <cellStyle name="Calculation 9" xfId="1120"/>
    <cellStyle name="cd" xfId="1121"/>
    <cellStyle name="Check Cell" xfId="1122" builtinId="23" customBuiltin="1"/>
    <cellStyle name="Check Cell 10" xfId="1123"/>
    <cellStyle name="Check Cell 11" xfId="1124"/>
    <cellStyle name="Check Cell 12" xfId="1125"/>
    <cellStyle name="Check Cell 13" xfId="1126"/>
    <cellStyle name="Check Cell 2" xfId="1127"/>
    <cellStyle name="Check Cell 2 2" xfId="1128"/>
    <cellStyle name="Check Cell 2 2 2" xfId="1129"/>
    <cellStyle name="Check Cell 3" xfId="1130"/>
    <cellStyle name="Check Cell 3 2" xfId="1131"/>
    <cellStyle name="Check Cell 3 3" xfId="1132"/>
    <cellStyle name="Check Cell 4" xfId="1133"/>
    <cellStyle name="Check Cell 4 2" xfId="1134"/>
    <cellStyle name="Check Cell 5" xfId="1135"/>
    <cellStyle name="Check Cell 5 2" xfId="1136"/>
    <cellStyle name="Check Cell 6" xfId="1137"/>
    <cellStyle name="Check Cell 6 2" xfId="1138"/>
    <cellStyle name="Check Cell 7" xfId="1139"/>
    <cellStyle name="Check Cell 7 2" xfId="1140"/>
    <cellStyle name="Check Cell 8" xfId="1141"/>
    <cellStyle name="Check Cell 9" xfId="1142"/>
    <cellStyle name="Comma" xfId="3837" builtinId="3"/>
    <cellStyle name="Comma [1]" xfId="1143"/>
    <cellStyle name="Comma 10" xfId="1144"/>
    <cellStyle name="Comma 10 2" xfId="1145"/>
    <cellStyle name="Comma 10 2 2" xfId="5374"/>
    <cellStyle name="Comma 10 3" xfId="3840"/>
    <cellStyle name="Comma 10 3 2" xfId="3841"/>
    <cellStyle name="Comma 10 3 3" xfId="3842"/>
    <cellStyle name="Comma 10 4" xfId="3843"/>
    <cellStyle name="Comma 10 4 2" xfId="3844"/>
    <cellStyle name="Comma 10 4 3" xfId="3845"/>
    <cellStyle name="Comma 10 4 4" xfId="3846"/>
    <cellStyle name="Comma 10 5" xfId="3847"/>
    <cellStyle name="Comma 10 5 2" xfId="3848"/>
    <cellStyle name="Comma 10 5 2 2" xfId="3849"/>
    <cellStyle name="Comma 10 5 2 3" xfId="3850"/>
    <cellStyle name="Comma 10 5 2 3 2" xfId="3851"/>
    <cellStyle name="Comma 10 5 3" xfId="3852"/>
    <cellStyle name="Comma 10 6" xfId="3853"/>
    <cellStyle name="Comma 10 6 2" xfId="3854"/>
    <cellStyle name="Comma 10 6 3" xfId="3855"/>
    <cellStyle name="Comma 10 6 3 2" xfId="3856"/>
    <cellStyle name="Comma 10 7" xfId="3857"/>
    <cellStyle name="Comma 10 8" xfId="3858"/>
    <cellStyle name="Comma 10 8 2" xfId="3859"/>
    <cellStyle name="Comma 10 9" xfId="4697"/>
    <cellStyle name="Comma 11" xfId="1146"/>
    <cellStyle name="Comma 11 10" xfId="3860"/>
    <cellStyle name="Comma 11 11" xfId="3861"/>
    <cellStyle name="Comma 11 11 2" xfId="3862"/>
    <cellStyle name="Comma 11 11 2 2" xfId="3863"/>
    <cellStyle name="Comma 11 11 2 3" xfId="3864"/>
    <cellStyle name="Comma 11 11 2 3 2" xfId="3865"/>
    <cellStyle name="Comma 11 12" xfId="3866"/>
    <cellStyle name="Comma 11 13" xfId="3867"/>
    <cellStyle name="Comma 11 13 2" xfId="3868"/>
    <cellStyle name="Comma 11 13 2 2" xfId="3869"/>
    <cellStyle name="Comma 11 13 2 3" xfId="3870"/>
    <cellStyle name="Comma 11 13 2 3 2" xfId="3871"/>
    <cellStyle name="Comma 11 2" xfId="1147"/>
    <cellStyle name="Comma 11 2 2" xfId="5375"/>
    <cellStyle name="Comma 11 3" xfId="1148"/>
    <cellStyle name="Comma 11 3 2" xfId="5376"/>
    <cellStyle name="Comma 11 4" xfId="3872"/>
    <cellStyle name="Comma 11 5" xfId="3873"/>
    <cellStyle name="Comma 11 6" xfId="3874"/>
    <cellStyle name="Comma 11 7" xfId="3875"/>
    <cellStyle name="Comma 11 7 2" xfId="3876"/>
    <cellStyle name="Comma 11 7 2 2" xfId="3877"/>
    <cellStyle name="Comma 11 7 2 3" xfId="3878"/>
    <cellStyle name="Comma 11 8" xfId="3879"/>
    <cellStyle name="Comma 11 9" xfId="3880"/>
    <cellStyle name="Comma 12" xfId="1149"/>
    <cellStyle name="Comma 12 10" xfId="3881"/>
    <cellStyle name="Comma 12 10 2" xfId="3882"/>
    <cellStyle name="Comma 12 10 2 2" xfId="3883"/>
    <cellStyle name="Comma 12 10 2 3" xfId="3884"/>
    <cellStyle name="Comma 12 10 2 3 2" xfId="3885"/>
    <cellStyle name="Comma 12 11" xfId="3886"/>
    <cellStyle name="Comma 12 12" xfId="3887"/>
    <cellStyle name="Comma 12 12 2" xfId="3888"/>
    <cellStyle name="Comma 12 12 2 2" xfId="3889"/>
    <cellStyle name="Comma 12 12 2 3" xfId="3890"/>
    <cellStyle name="Comma 12 12 2 3 2" xfId="3891"/>
    <cellStyle name="Comma 12 13" xfId="5377"/>
    <cellStyle name="Comma 12 2" xfId="1150"/>
    <cellStyle name="Comma 12 2 2" xfId="5378"/>
    <cellStyle name="Comma 12 3" xfId="3892"/>
    <cellStyle name="Comma 12 4" xfId="3893"/>
    <cellStyle name="Comma 12 5" xfId="3894"/>
    <cellStyle name="Comma 12 6" xfId="3895"/>
    <cellStyle name="Comma 12 6 2" xfId="3896"/>
    <cellStyle name="Comma 12 6 2 2" xfId="3897"/>
    <cellStyle name="Comma 12 6 2 3" xfId="3898"/>
    <cellStyle name="Comma 12 7" xfId="3899"/>
    <cellStyle name="Comma 12 8" xfId="3900"/>
    <cellStyle name="Comma 12 9" xfId="3901"/>
    <cellStyle name="Comma 13" xfId="1151"/>
    <cellStyle name="Comma 13 10" xfId="5379"/>
    <cellStyle name="Comma 13 2" xfId="1152"/>
    <cellStyle name="Comma 13 2 2" xfId="1153"/>
    <cellStyle name="Comma 13 2 2 2" xfId="1154"/>
    <cellStyle name="Comma 13 2 2 2 2" xfId="5382"/>
    <cellStyle name="Comma 13 2 2 3" xfId="5381"/>
    <cellStyle name="Comma 13 2 3" xfId="1155"/>
    <cellStyle name="Comma 13 2 3 2" xfId="5383"/>
    <cellStyle name="Comma 13 2 4" xfId="5380"/>
    <cellStyle name="Comma 13 3" xfId="1156"/>
    <cellStyle name="Comma 13 3 2" xfId="1157"/>
    <cellStyle name="Comma 13 3 2 2" xfId="5385"/>
    <cellStyle name="Comma 13 3 3" xfId="5384"/>
    <cellStyle name="Comma 13 4" xfId="1158"/>
    <cellStyle name="Comma 13 4 2" xfId="1159"/>
    <cellStyle name="Comma 13 4 2 2" xfId="5387"/>
    <cellStyle name="Comma 13 4 3" xfId="5386"/>
    <cellStyle name="Comma 13 5" xfId="1160"/>
    <cellStyle name="Comma 13 5 2" xfId="5388"/>
    <cellStyle name="Comma 13 6" xfId="1161"/>
    <cellStyle name="Comma 13 6 2" xfId="5389"/>
    <cellStyle name="Comma 13 7" xfId="1162"/>
    <cellStyle name="Comma 13 7 2" xfId="1163"/>
    <cellStyle name="Comma 13 7 2 2" xfId="5391"/>
    <cellStyle name="Comma 13 7 3" xfId="5390"/>
    <cellStyle name="Comma 13 8" xfId="1164"/>
    <cellStyle name="Comma 13 8 2" xfId="5392"/>
    <cellStyle name="Comma 13 9" xfId="4363"/>
    <cellStyle name="Comma 14" xfId="1165"/>
    <cellStyle name="Comma 14 2" xfId="1166"/>
    <cellStyle name="Comma 14 2 2" xfId="1167"/>
    <cellStyle name="Comma 14 2 2 2" xfId="5394"/>
    <cellStyle name="Comma 14 2 3" xfId="5393"/>
    <cellStyle name="Comma 14 3" xfId="1168"/>
    <cellStyle name="Comma 14 3 2" xfId="5395"/>
    <cellStyle name="Comma 14 4" xfId="1169"/>
    <cellStyle name="Comma 14 4 2" xfId="5396"/>
    <cellStyle name="Comma 14 5" xfId="3902"/>
    <cellStyle name="Comma 15" xfId="1170"/>
    <cellStyle name="Comma 15 2" xfId="1171"/>
    <cellStyle name="Comma 15 2 2" xfId="5397"/>
    <cellStyle name="Comma 15 3" xfId="1172"/>
    <cellStyle name="Comma 15 3 2" xfId="5398"/>
    <cellStyle name="Comma 15 4" xfId="3903"/>
    <cellStyle name="Comma 15 5" xfId="3904"/>
    <cellStyle name="Comma 16" xfId="1173"/>
    <cellStyle name="Comma 16 2" xfId="1174"/>
    <cellStyle name="Comma 16 2 2" xfId="5400"/>
    <cellStyle name="Comma 16 3" xfId="3905"/>
    <cellStyle name="Comma 16 3 2" xfId="3906"/>
    <cellStyle name="Comma 16 3 3" xfId="3907"/>
    <cellStyle name="Comma 16 3 3 2" xfId="3908"/>
    <cellStyle name="Comma 16 4" xfId="5399"/>
    <cellStyle name="Comma 17" xfId="1175"/>
    <cellStyle name="Comma 17 2" xfId="1176"/>
    <cellStyle name="Comma 17 2 2" xfId="1177"/>
    <cellStyle name="Comma 17 2 2 2" xfId="1178"/>
    <cellStyle name="Comma 17 2 2 2 2" xfId="3592"/>
    <cellStyle name="Comma 17 2 2 2 2 2" xfId="4732"/>
    <cellStyle name="Comma 17 2 2 2 3" xfId="4364"/>
    <cellStyle name="Comma 17 2 2 3" xfId="3591"/>
    <cellStyle name="Comma 17 2 2 3 2" xfId="4733"/>
    <cellStyle name="Comma 17 2 2 4" xfId="4365"/>
    <cellStyle name="Comma 17 2 3" xfId="1179"/>
    <cellStyle name="Comma 17 2 3 2" xfId="3593"/>
    <cellStyle name="Comma 17 2 3 2 2" xfId="4734"/>
    <cellStyle name="Comma 17 2 3 3" xfId="4366"/>
    <cellStyle name="Comma 17 2 4" xfId="3590"/>
    <cellStyle name="Comma 17 2 4 2" xfId="4735"/>
    <cellStyle name="Comma 17 2 5" xfId="4367"/>
    <cellStyle name="Comma 17 3" xfId="1180"/>
    <cellStyle name="Comma 17 3 2" xfId="3595"/>
    <cellStyle name="Comma 17 3 2 2" xfId="3596"/>
    <cellStyle name="Comma 17 3 2 2 2" xfId="4368"/>
    <cellStyle name="Comma 17 3 2 2 2 2" xfId="4736"/>
    <cellStyle name="Comma 17 3 2 2 3" xfId="4737"/>
    <cellStyle name="Comma 17 3 2 3" xfId="4369"/>
    <cellStyle name="Comma 17 3 2 3 2" xfId="4738"/>
    <cellStyle name="Comma 17 3 2 4" xfId="4739"/>
    <cellStyle name="Comma 17 3 3" xfId="3597"/>
    <cellStyle name="Comma 17 3 3 2" xfId="4370"/>
    <cellStyle name="Comma 17 3 3 2 2" xfId="4740"/>
    <cellStyle name="Comma 17 3 3 3" xfId="4741"/>
    <cellStyle name="Comma 17 3 4" xfId="3594"/>
    <cellStyle name="Comma 17 3 4 2" xfId="4742"/>
    <cellStyle name="Comma 17 3 5" xfId="4371"/>
    <cellStyle name="Comma 17 3 6" xfId="5401"/>
    <cellStyle name="Comma 17 4" xfId="1181"/>
    <cellStyle name="Comma 17 4 2" xfId="1182"/>
    <cellStyle name="Comma 17 4 2 2" xfId="3599"/>
    <cellStyle name="Comma 17 4 2 2 2" xfId="4743"/>
    <cellStyle name="Comma 17 4 2 3" xfId="4372"/>
    <cellStyle name="Comma 17 4 3" xfId="3598"/>
    <cellStyle name="Comma 17 4 3 2" xfId="4744"/>
    <cellStyle name="Comma 17 4 4" xfId="4373"/>
    <cellStyle name="Comma 17 5" xfId="1183"/>
    <cellStyle name="Comma 17 5 2" xfId="3600"/>
    <cellStyle name="Comma 17 5 2 2" xfId="4745"/>
    <cellStyle name="Comma 17 5 3" xfId="4374"/>
    <cellStyle name="Comma 17 6" xfId="3589"/>
    <cellStyle name="Comma 17 6 2" xfId="4746"/>
    <cellStyle name="Comma 17 7" xfId="4375"/>
    <cellStyle name="Comma 18" xfId="1184"/>
    <cellStyle name="Comma 18 2" xfId="1185"/>
    <cellStyle name="Comma 18 2 2" xfId="1186"/>
    <cellStyle name="Comma 18 2 2 2" xfId="5404"/>
    <cellStyle name="Comma 18 2 3" xfId="5403"/>
    <cellStyle name="Comma 18 3" xfId="1187"/>
    <cellStyle name="Comma 18 3 2" xfId="3909"/>
    <cellStyle name="Comma 18 3 3" xfId="5405"/>
    <cellStyle name="Comma 18 4" xfId="1188"/>
    <cellStyle name="Comma 18 4 2" xfId="5406"/>
    <cellStyle name="Comma 18 5" xfId="4376"/>
    <cellStyle name="Comma 18 6" xfId="5402"/>
    <cellStyle name="Comma 19" xfId="1189"/>
    <cellStyle name="Comma 19 2" xfId="1190"/>
    <cellStyle name="Comma 19 2 2" xfId="5408"/>
    <cellStyle name="Comma 19 3" xfId="3910"/>
    <cellStyle name="Comma 19 3 2" xfId="3911"/>
    <cellStyle name="Comma 19 4" xfId="5407"/>
    <cellStyle name="Comma 2" xfId="1191"/>
    <cellStyle name="Comma 2 2" xfId="1192"/>
    <cellStyle name="Comma 2 2 2" xfId="1193"/>
    <cellStyle name="Comma 2 2 2 2" xfId="1194"/>
    <cellStyle name="Comma 2 2 2 2 2" xfId="4747"/>
    <cellStyle name="Comma 2 2 2 3" xfId="4377"/>
    <cellStyle name="Comma 2 2 3" xfId="1195"/>
    <cellStyle name="Comma 2 2 3 2" xfId="1196"/>
    <cellStyle name="Comma 2 2 3 2 2" xfId="4748"/>
    <cellStyle name="Comma 2 2 3 3" xfId="1197"/>
    <cellStyle name="Comma 2 2 3 3 2" xfId="4749"/>
    <cellStyle name="Comma 2 2 4" xfId="1198"/>
    <cellStyle name="Comma 2 2 4 2" xfId="1199"/>
    <cellStyle name="Comma 2 2 4 2 2" xfId="4750"/>
    <cellStyle name="Comma 2 2 4 3" xfId="1200"/>
    <cellStyle name="Comma 2 2 5" xfId="1201"/>
    <cellStyle name="Comma 2 2 5 2" xfId="5409"/>
    <cellStyle name="Comma 2 2 6" xfId="1202"/>
    <cellStyle name="Comma 2 2 6 2" xfId="3912"/>
    <cellStyle name="Comma 2 2 7" xfId="3913"/>
    <cellStyle name="Comma 2 2 8" xfId="4701"/>
    <cellStyle name="Comma 2 3" xfId="1203"/>
    <cellStyle name="Comma 2 3 2" xfId="1204"/>
    <cellStyle name="Comma 2 3 2 2" xfId="1205"/>
    <cellStyle name="Comma 2 3 2 2 2" xfId="4751"/>
    <cellStyle name="Comma 2 3 2 3" xfId="4752"/>
    <cellStyle name="Comma 2 3 3" xfId="1206"/>
    <cellStyle name="Comma 2 3 3 2" xfId="1207"/>
    <cellStyle name="Comma 2 3 3 2 2" xfId="4753"/>
    <cellStyle name="Comma 2 3 3 3" xfId="4754"/>
    <cellStyle name="Comma 2 3 4" xfId="1208"/>
    <cellStyle name="Comma 2 3 4 2" xfId="1209"/>
    <cellStyle name="Comma 2 3 4 2 2" xfId="3914"/>
    <cellStyle name="Comma 2 3 4 2 3" xfId="5411"/>
    <cellStyle name="Comma 2 3 4 3" xfId="3915"/>
    <cellStyle name="Comma 2 3 4 4" xfId="3916"/>
    <cellStyle name="Comma 2 3 4 5" xfId="3917"/>
    <cellStyle name="Comma 2 3 4 5 2" xfId="3918"/>
    <cellStyle name="Comma 2 3 4 6" xfId="5410"/>
    <cellStyle name="Comma 2 3 5" xfId="3919"/>
    <cellStyle name="Comma 2 4" xfId="1210"/>
    <cellStyle name="Comma 2 4 2" xfId="1211"/>
    <cellStyle name="Comma 2 4 2 2" xfId="1212"/>
    <cellStyle name="Comma 2 4 2 2 2" xfId="1213"/>
    <cellStyle name="Comma 2 4 2 3" xfId="1214"/>
    <cellStyle name="Comma 2 4 2 3 2" xfId="1215"/>
    <cellStyle name="Comma 2 4 2 4" xfId="5413"/>
    <cellStyle name="Comma 2 4 3" xfId="1216"/>
    <cellStyle name="Comma 2 4 3 2" xfId="1217"/>
    <cellStyle name="Comma 2 4 3 2 2" xfId="1218"/>
    <cellStyle name="Comma 2 4 4" xfId="1219"/>
    <cellStyle name="Comma 2 4 4 2" xfId="1220"/>
    <cellStyle name="Comma 2 4 5" xfId="5412"/>
    <cellStyle name="Comma 2 5" xfId="1221"/>
    <cellStyle name="Comma 2 5 2" xfId="1222"/>
    <cellStyle name="Comma 2 5 2 2" xfId="1223"/>
    <cellStyle name="Comma 2 5 2 2 2" xfId="1224"/>
    <cellStyle name="Comma 2 5 2 3" xfId="1225"/>
    <cellStyle name="Comma 2 5 2 3 2" xfId="1226"/>
    <cellStyle name="Comma 2 5 2 4" xfId="5415"/>
    <cellStyle name="Comma 2 5 3" xfId="1227"/>
    <cellStyle name="Comma 2 5 3 2" xfId="1228"/>
    <cellStyle name="Comma 2 5 3 2 2" xfId="1229"/>
    <cellStyle name="Comma 2 5 4" xfId="1230"/>
    <cellStyle name="Comma 2 5 4 2" xfId="1231"/>
    <cellStyle name="Comma 2 5 5" xfId="5414"/>
    <cellStyle name="Comma 2 6" xfId="1232"/>
    <cellStyle name="Comma 2 6 2" xfId="1233"/>
    <cellStyle name="Comma 2 6 2 2" xfId="1234"/>
    <cellStyle name="Comma 2 6 2 2 2" xfId="1235"/>
    <cellStyle name="Comma 2 6 2 3" xfId="1236"/>
    <cellStyle name="Comma 2 6 2 3 2" xfId="1237"/>
    <cellStyle name="Comma 2 6 2 4" xfId="5417"/>
    <cellStyle name="Comma 2 6 3" xfId="1238"/>
    <cellStyle name="Comma 2 6 3 2" xfId="1239"/>
    <cellStyle name="Comma 2 6 4" xfId="1240"/>
    <cellStyle name="Comma 2 6 4 2" xfId="1241"/>
    <cellStyle name="Comma 2 6 5" xfId="5416"/>
    <cellStyle name="Comma 2 7" xfId="1242"/>
    <cellStyle name="Comma 2 7 2" xfId="1243"/>
    <cellStyle name="Comma 2 7 2 2" xfId="1244"/>
    <cellStyle name="Comma 2 7 3" xfId="1245"/>
    <cellStyle name="Comma 2 7 3 2" xfId="1246"/>
    <cellStyle name="Comma 2 7 4" xfId="5418"/>
    <cellStyle name="Comma 2 8" xfId="1247"/>
    <cellStyle name="Comma 2 8 2" xfId="1248"/>
    <cellStyle name="Comma 2 8 2 2" xfId="1249"/>
    <cellStyle name="Comma 2 9" xfId="1250"/>
    <cellStyle name="Comma 2_Allocators" xfId="1251"/>
    <cellStyle name="Comma 20" xfId="1252"/>
    <cellStyle name="Comma 20 2" xfId="1253"/>
    <cellStyle name="Comma 20 2 2" xfId="1254"/>
    <cellStyle name="Comma 20 2 2 2" xfId="1255"/>
    <cellStyle name="Comma 20 2 2 2 2" xfId="3604"/>
    <cellStyle name="Comma 20 2 2 2 2 2" xfId="4755"/>
    <cellStyle name="Comma 20 2 2 2 3" xfId="4378"/>
    <cellStyle name="Comma 20 2 2 3" xfId="3603"/>
    <cellStyle name="Comma 20 2 2 3 2" xfId="4756"/>
    <cellStyle name="Comma 20 2 2 4" xfId="4379"/>
    <cellStyle name="Comma 20 2 3" xfId="1256"/>
    <cellStyle name="Comma 20 2 3 2" xfId="3605"/>
    <cellStyle name="Comma 20 2 3 2 2" xfId="4757"/>
    <cellStyle name="Comma 20 2 3 3" xfId="4380"/>
    <cellStyle name="Comma 20 2 4" xfId="3602"/>
    <cellStyle name="Comma 20 2 4 2" xfId="4758"/>
    <cellStyle name="Comma 20 2 5" xfId="4381"/>
    <cellStyle name="Comma 20 3" xfId="1257"/>
    <cellStyle name="Comma 20 3 2" xfId="1258"/>
    <cellStyle name="Comma 20 3 2 2" xfId="3608"/>
    <cellStyle name="Comma 20 3 2 2 2" xfId="4382"/>
    <cellStyle name="Comma 20 3 2 2 2 2" xfId="4759"/>
    <cellStyle name="Comma 20 3 2 2 3" xfId="4760"/>
    <cellStyle name="Comma 20 3 2 3" xfId="3607"/>
    <cellStyle name="Comma 20 3 2 3 2" xfId="4761"/>
    <cellStyle name="Comma 20 3 2 4" xfId="4383"/>
    <cellStyle name="Comma 20 3 3" xfId="3609"/>
    <cellStyle name="Comma 20 3 3 2" xfId="4384"/>
    <cellStyle name="Comma 20 3 3 2 2" xfId="4762"/>
    <cellStyle name="Comma 20 3 3 3" xfId="4763"/>
    <cellStyle name="Comma 20 3 4" xfId="3606"/>
    <cellStyle name="Comma 20 3 4 2" xfId="4764"/>
    <cellStyle name="Comma 20 3 5" xfId="4385"/>
    <cellStyle name="Comma 20 4" xfId="1259"/>
    <cellStyle name="Comma 20 4 2" xfId="3611"/>
    <cellStyle name="Comma 20 4 2 2" xfId="4386"/>
    <cellStyle name="Comma 20 4 2 2 2" xfId="4765"/>
    <cellStyle name="Comma 20 4 2 3" xfId="4766"/>
    <cellStyle name="Comma 20 4 3" xfId="3610"/>
    <cellStyle name="Comma 20 4 3 2" xfId="4767"/>
    <cellStyle name="Comma 20 4 4" xfId="4387"/>
    <cellStyle name="Comma 20 5" xfId="3612"/>
    <cellStyle name="Comma 20 5 2" xfId="4388"/>
    <cellStyle name="Comma 20 5 2 2" xfId="4768"/>
    <cellStyle name="Comma 20 5 3" xfId="4769"/>
    <cellStyle name="Comma 20 6" xfId="3601"/>
    <cellStyle name="Comma 20 6 2" xfId="4770"/>
    <cellStyle name="Comma 20 7" xfId="4389"/>
    <cellStyle name="Comma 21" xfId="1260"/>
    <cellStyle name="Comma 21 2" xfId="3613"/>
    <cellStyle name="Comma 21 3" xfId="3920"/>
    <cellStyle name="Comma 21 3 2" xfId="3921"/>
    <cellStyle name="Comma 22" xfId="1261"/>
    <cellStyle name="Comma 22 2" xfId="3614"/>
    <cellStyle name="Comma 22 3" xfId="3922"/>
    <cellStyle name="Comma 22 3 2" xfId="3923"/>
    <cellStyle name="Comma 22 4" xfId="5419"/>
    <cellStyle name="Comma 23" xfId="1262"/>
    <cellStyle name="Comma 23 2" xfId="1263"/>
    <cellStyle name="Comma 23 3" xfId="3924"/>
    <cellStyle name="Comma 23 3 2" xfId="3925"/>
    <cellStyle name="Comma 24" xfId="1264"/>
    <cellStyle name="Comma 24 2" xfId="1265"/>
    <cellStyle name="Comma 24 3" xfId="3926"/>
    <cellStyle name="Comma 24 3 2" xfId="3927"/>
    <cellStyle name="Comma 25" xfId="1266"/>
    <cellStyle name="Comma 25 2" xfId="3928"/>
    <cellStyle name="Comma 25 3" xfId="3929"/>
    <cellStyle name="Comma 25 3 2" xfId="3930"/>
    <cellStyle name="Comma 25 4" xfId="5420"/>
    <cellStyle name="Comma 26" xfId="3588"/>
    <cellStyle name="Comma 26 2" xfId="3931"/>
    <cellStyle name="Comma 26 3" xfId="3932"/>
    <cellStyle name="Comma 26 3 2" xfId="3933"/>
    <cellStyle name="Comma 27" xfId="3722"/>
    <cellStyle name="Comma 27 2" xfId="3934"/>
    <cellStyle name="Comma 27 3" xfId="3935"/>
    <cellStyle name="Comma 27 3 2" xfId="3936"/>
    <cellStyle name="Comma 28" xfId="3937"/>
    <cellStyle name="Comma 28 2" xfId="3938"/>
    <cellStyle name="Comma 28 3" xfId="5421"/>
    <cellStyle name="Comma 29" xfId="3939"/>
    <cellStyle name="Comma 29 2" xfId="3940"/>
    <cellStyle name="Comma 3" xfId="1267"/>
    <cellStyle name="Comma 3 10" xfId="1268"/>
    <cellStyle name="Comma 3 10 2" xfId="1269"/>
    <cellStyle name="Comma 3 10 2 2" xfId="1270"/>
    <cellStyle name="Comma 3 10 2 2 2" xfId="1271"/>
    <cellStyle name="Comma 3 10 2 2 2 2" xfId="3618"/>
    <cellStyle name="Comma 3 10 2 2 2 2 2" xfId="4771"/>
    <cellStyle name="Comma 3 10 2 2 2 3" xfId="4390"/>
    <cellStyle name="Comma 3 10 2 2 3" xfId="3617"/>
    <cellStyle name="Comma 3 10 2 2 3 2" xfId="4772"/>
    <cellStyle name="Comma 3 10 2 2 4" xfId="4391"/>
    <cellStyle name="Comma 3 10 2 3" xfId="1272"/>
    <cellStyle name="Comma 3 10 2 3 2" xfId="3619"/>
    <cellStyle name="Comma 3 10 2 3 2 2" xfId="4773"/>
    <cellStyle name="Comma 3 10 2 3 3" xfId="4392"/>
    <cellStyle name="Comma 3 10 2 4" xfId="3616"/>
    <cellStyle name="Comma 3 10 2 4 2" xfId="4774"/>
    <cellStyle name="Comma 3 10 2 5" xfId="4393"/>
    <cellStyle name="Comma 3 10 3" xfId="1273"/>
    <cellStyle name="Comma 3 10 3 2" xfId="1274"/>
    <cellStyle name="Comma 3 10 3 2 2" xfId="3622"/>
    <cellStyle name="Comma 3 10 3 2 2 2" xfId="4394"/>
    <cellStyle name="Comma 3 10 3 2 2 2 2" xfId="4775"/>
    <cellStyle name="Comma 3 10 3 2 2 3" xfId="4776"/>
    <cellStyle name="Comma 3 10 3 2 3" xfId="3621"/>
    <cellStyle name="Comma 3 10 3 2 3 2" xfId="4777"/>
    <cellStyle name="Comma 3 10 3 2 4" xfId="4395"/>
    <cellStyle name="Comma 3 10 3 3" xfId="3623"/>
    <cellStyle name="Comma 3 10 3 3 2" xfId="4396"/>
    <cellStyle name="Comma 3 10 3 3 2 2" xfId="4778"/>
    <cellStyle name="Comma 3 10 3 3 3" xfId="4779"/>
    <cellStyle name="Comma 3 10 3 4" xfId="3620"/>
    <cellStyle name="Comma 3 10 3 4 2" xfId="4780"/>
    <cellStyle name="Comma 3 10 3 5" xfId="4397"/>
    <cellStyle name="Comma 3 10 4" xfId="1275"/>
    <cellStyle name="Comma 3 10 4 2" xfId="3625"/>
    <cellStyle name="Comma 3 10 4 2 2" xfId="4398"/>
    <cellStyle name="Comma 3 10 4 2 2 2" xfId="4781"/>
    <cellStyle name="Comma 3 10 4 2 3" xfId="4782"/>
    <cellStyle name="Comma 3 10 4 3" xfId="3624"/>
    <cellStyle name="Comma 3 10 4 3 2" xfId="4783"/>
    <cellStyle name="Comma 3 10 4 4" xfId="4399"/>
    <cellStyle name="Comma 3 10 5" xfId="3626"/>
    <cellStyle name="Comma 3 10 5 2" xfId="4400"/>
    <cellStyle name="Comma 3 10 5 2 2" xfId="4784"/>
    <cellStyle name="Comma 3 10 5 3" xfId="4785"/>
    <cellStyle name="Comma 3 10 6" xfId="3615"/>
    <cellStyle name="Comma 3 10 6 2" xfId="4786"/>
    <cellStyle name="Comma 3 10 7" xfId="4401"/>
    <cellStyle name="Comma 3 11" xfId="1276"/>
    <cellStyle name="Comma 3 11 2" xfId="4352"/>
    <cellStyle name="Comma 3 11 3" xfId="5422"/>
    <cellStyle name="Comma 3 12" xfId="1277"/>
    <cellStyle name="Comma 3 12 2" xfId="1278"/>
    <cellStyle name="Comma 3 12 2 2" xfId="1279"/>
    <cellStyle name="Comma 3 12 2 2 2" xfId="3629"/>
    <cellStyle name="Comma 3 12 2 2 2 2" xfId="4787"/>
    <cellStyle name="Comma 3 12 2 2 3" xfId="4402"/>
    <cellStyle name="Comma 3 12 2 3" xfId="3628"/>
    <cellStyle name="Comma 3 12 2 3 2" xfId="4788"/>
    <cellStyle name="Comma 3 12 2 4" xfId="4403"/>
    <cellStyle name="Comma 3 12 3" xfId="1280"/>
    <cellStyle name="Comma 3 12 3 2" xfId="3630"/>
    <cellStyle name="Comma 3 12 3 2 2" xfId="4789"/>
    <cellStyle name="Comma 3 12 3 3" xfId="4404"/>
    <cellStyle name="Comma 3 12 4" xfId="3627"/>
    <cellStyle name="Comma 3 12 4 2" xfId="4790"/>
    <cellStyle name="Comma 3 12 5" xfId="4405"/>
    <cellStyle name="Comma 3 13" xfId="1281"/>
    <cellStyle name="Comma 3 13 2" xfId="1282"/>
    <cellStyle name="Comma 3 13 2 2" xfId="5423"/>
    <cellStyle name="Comma 3 13 3" xfId="4406"/>
    <cellStyle name="Comma 3 14" xfId="1283"/>
    <cellStyle name="Comma 3 14 2" xfId="1284"/>
    <cellStyle name="Comma 3 15" xfId="1285"/>
    <cellStyle name="Comma 3 16" xfId="4407"/>
    <cellStyle name="Comma 3 2" xfId="1286"/>
    <cellStyle name="Comma 3 2 2" xfId="1287"/>
    <cellStyle name="Comma 3 2 2 2" xfId="1288"/>
    <cellStyle name="Comma 3 2 2 3" xfId="5425"/>
    <cellStyle name="Comma 3 2 3" xfId="1289"/>
    <cellStyle name="Comma 3 2 3 2" xfId="5426"/>
    <cellStyle name="Comma 3 2 4" xfId="4408"/>
    <cellStyle name="Comma 3 2 5" xfId="5424"/>
    <cellStyle name="Comma 3 3" xfId="1290"/>
    <cellStyle name="Comma 3 3 2" xfId="1291"/>
    <cellStyle name="Comma 3 3 2 2" xfId="3941"/>
    <cellStyle name="Comma 3 3 2 3" xfId="5428"/>
    <cellStyle name="Comma 3 3 3" xfId="1292"/>
    <cellStyle name="Comma 3 3 4" xfId="4409"/>
    <cellStyle name="Comma 3 3 5" xfId="5427"/>
    <cellStyle name="Comma 3 4" xfId="1293"/>
    <cellStyle name="Comma 3 4 2" xfId="1294"/>
    <cellStyle name="Comma 3 4 2 2" xfId="1295"/>
    <cellStyle name="Comma 3 4 2 2 2" xfId="1296"/>
    <cellStyle name="Comma 3 4 2 2 2 2" xfId="1297"/>
    <cellStyle name="Comma 3 4 2 2 2 2 2" xfId="4410"/>
    <cellStyle name="Comma 3 4 2 2 2 3" xfId="3634"/>
    <cellStyle name="Comma 3 4 2 2 2 4" xfId="4791"/>
    <cellStyle name="Comma 3 4 2 2 3" xfId="1298"/>
    <cellStyle name="Comma 3 4 2 2 3 2" xfId="4411"/>
    <cellStyle name="Comma 3 4 2 2 4" xfId="3633"/>
    <cellStyle name="Comma 3 4 2 3" xfId="3635"/>
    <cellStyle name="Comma 3 4 2 3 2" xfId="4412"/>
    <cellStyle name="Comma 3 4 2 3 2 2" xfId="4792"/>
    <cellStyle name="Comma 3 4 2 3 3" xfId="4793"/>
    <cellStyle name="Comma 3 4 2 4" xfId="3632"/>
    <cellStyle name="Comma 3 4 2 4 2" xfId="4794"/>
    <cellStyle name="Comma 3 4 2 5" xfId="4413"/>
    <cellStyle name="Comma 3 4 2 6" xfId="5430"/>
    <cellStyle name="Comma 3 4 3" xfId="1299"/>
    <cellStyle name="Comma 3 4 3 2" xfId="1300"/>
    <cellStyle name="Comma 3 4 3 2 2" xfId="1301"/>
    <cellStyle name="Comma 3 4 3 2 2 2" xfId="3638"/>
    <cellStyle name="Comma 3 4 3 2 2 2 2" xfId="4795"/>
    <cellStyle name="Comma 3 4 3 2 2 3" xfId="4414"/>
    <cellStyle name="Comma 3 4 3 2 3" xfId="3637"/>
    <cellStyle name="Comma 3 4 3 2 3 2" xfId="4796"/>
    <cellStyle name="Comma 3 4 3 2 4" xfId="4415"/>
    <cellStyle name="Comma 3 4 3 2 5" xfId="4797"/>
    <cellStyle name="Comma 3 4 3 3" xfId="1302"/>
    <cellStyle name="Comma 3 4 3 3 2" xfId="3639"/>
    <cellStyle name="Comma 3 4 3 3 2 2" xfId="4798"/>
    <cellStyle name="Comma 3 4 3 3 3" xfId="4416"/>
    <cellStyle name="Comma 3 4 3 4" xfId="3636"/>
    <cellStyle name="Comma 3 4 3 4 2" xfId="4799"/>
    <cellStyle name="Comma 3 4 3 5" xfId="4417"/>
    <cellStyle name="Comma 3 4 4" xfId="3640"/>
    <cellStyle name="Comma 3 4 4 2" xfId="3641"/>
    <cellStyle name="Comma 3 4 4 2 2" xfId="4418"/>
    <cellStyle name="Comma 3 4 4 2 2 2" xfId="4800"/>
    <cellStyle name="Comma 3 4 4 2 3" xfId="4801"/>
    <cellStyle name="Comma 3 4 4 3" xfId="4419"/>
    <cellStyle name="Comma 3 4 4 3 2" xfId="4802"/>
    <cellStyle name="Comma 3 4 4 4" xfId="4803"/>
    <cellStyle name="Comma 3 4 5" xfId="3642"/>
    <cellStyle name="Comma 3 4 5 2" xfId="4420"/>
    <cellStyle name="Comma 3 4 5 2 2" xfId="4804"/>
    <cellStyle name="Comma 3 4 5 3" xfId="4805"/>
    <cellStyle name="Comma 3 4 6" xfId="3631"/>
    <cellStyle name="Comma 3 4 6 2" xfId="4806"/>
    <cellStyle name="Comma 3 4 7" xfId="4421"/>
    <cellStyle name="Comma 3 4 8" xfId="5429"/>
    <cellStyle name="Comma 3 5" xfId="1303"/>
    <cellStyle name="Comma 3 5 2" xfId="1304"/>
    <cellStyle name="Comma 3 5 2 2" xfId="1305"/>
    <cellStyle name="Comma 3 5 2 2 2" xfId="1306"/>
    <cellStyle name="Comma 3 5 2 2 2 2" xfId="3646"/>
    <cellStyle name="Comma 3 5 2 2 2 2 2" xfId="4807"/>
    <cellStyle name="Comma 3 5 2 2 2 3" xfId="4422"/>
    <cellStyle name="Comma 3 5 2 2 3" xfId="3645"/>
    <cellStyle name="Comma 3 5 2 2 3 2" xfId="4808"/>
    <cellStyle name="Comma 3 5 2 2 4" xfId="4423"/>
    <cellStyle name="Comma 3 5 2 3" xfId="1307"/>
    <cellStyle name="Comma 3 5 2 3 2" xfId="3647"/>
    <cellStyle name="Comma 3 5 2 3 2 2" xfId="4809"/>
    <cellStyle name="Comma 3 5 2 3 3" xfId="4424"/>
    <cellStyle name="Comma 3 5 2 4" xfId="3644"/>
    <cellStyle name="Comma 3 5 2 4 2" xfId="4810"/>
    <cellStyle name="Comma 3 5 2 5" xfId="4425"/>
    <cellStyle name="Comma 3 5 3" xfId="1308"/>
    <cellStyle name="Comma 3 5 3 2" xfId="1309"/>
    <cellStyle name="Comma 3 5 3 2 2" xfId="3650"/>
    <cellStyle name="Comma 3 5 3 2 2 2" xfId="4426"/>
    <cellStyle name="Comma 3 5 3 2 2 2 2" xfId="4811"/>
    <cellStyle name="Comma 3 5 3 2 2 3" xfId="4812"/>
    <cellStyle name="Comma 3 5 3 2 3" xfId="3649"/>
    <cellStyle name="Comma 3 5 3 2 3 2" xfId="4813"/>
    <cellStyle name="Comma 3 5 3 2 4" xfId="4427"/>
    <cellStyle name="Comma 3 5 3 3" xfId="3651"/>
    <cellStyle name="Comma 3 5 3 3 2" xfId="4428"/>
    <cellStyle name="Comma 3 5 3 3 2 2" xfId="4814"/>
    <cellStyle name="Comma 3 5 3 3 3" xfId="4815"/>
    <cellStyle name="Comma 3 5 3 4" xfId="3648"/>
    <cellStyle name="Comma 3 5 3 4 2" xfId="4816"/>
    <cellStyle name="Comma 3 5 3 5" xfId="4429"/>
    <cellStyle name="Comma 3 5 4" xfId="1310"/>
    <cellStyle name="Comma 3 5 4 2" xfId="3653"/>
    <cellStyle name="Comma 3 5 4 2 2" xfId="4430"/>
    <cellStyle name="Comma 3 5 4 2 2 2" xfId="4817"/>
    <cellStyle name="Comma 3 5 4 2 3" xfId="4818"/>
    <cellStyle name="Comma 3 5 4 3" xfId="3652"/>
    <cellStyle name="Comma 3 5 4 3 2" xfId="4819"/>
    <cellStyle name="Comma 3 5 4 4" xfId="4431"/>
    <cellStyle name="Comma 3 5 5" xfId="3654"/>
    <cellStyle name="Comma 3 5 5 2" xfId="4432"/>
    <cellStyle name="Comma 3 5 5 2 2" xfId="4820"/>
    <cellStyle name="Comma 3 5 5 3" xfId="4821"/>
    <cellStyle name="Comma 3 5 6" xfId="3643"/>
    <cellStyle name="Comma 3 5 6 2" xfId="4822"/>
    <cellStyle name="Comma 3 5 7" xfId="4433"/>
    <cellStyle name="Comma 3 6" xfId="1311"/>
    <cellStyle name="Comma 3 6 2" xfId="1312"/>
    <cellStyle name="Comma 3 6 2 2" xfId="1313"/>
    <cellStyle name="Comma 3 6 2 2 2" xfId="1314"/>
    <cellStyle name="Comma 3 6 2 2 2 2" xfId="3658"/>
    <cellStyle name="Comma 3 6 2 2 2 2 2" xfId="4823"/>
    <cellStyle name="Comma 3 6 2 2 2 3" xfId="4434"/>
    <cellStyle name="Comma 3 6 2 2 3" xfId="3657"/>
    <cellStyle name="Comma 3 6 2 2 3 2" xfId="4824"/>
    <cellStyle name="Comma 3 6 2 2 4" xfId="4435"/>
    <cellStyle name="Comma 3 6 2 3" xfId="1315"/>
    <cellStyle name="Comma 3 6 2 3 2" xfId="3659"/>
    <cellStyle name="Comma 3 6 2 3 2 2" xfId="4825"/>
    <cellStyle name="Comma 3 6 2 3 3" xfId="4436"/>
    <cellStyle name="Comma 3 6 2 4" xfId="3656"/>
    <cellStyle name="Comma 3 6 2 4 2" xfId="4826"/>
    <cellStyle name="Comma 3 6 2 5" xfId="4437"/>
    <cellStyle name="Comma 3 6 3" xfId="1316"/>
    <cellStyle name="Comma 3 6 3 2" xfId="1317"/>
    <cellStyle name="Comma 3 6 3 2 2" xfId="1318"/>
    <cellStyle name="Comma 3 6 3 2 2 2" xfId="3662"/>
    <cellStyle name="Comma 3 6 3 2 2 2 2" xfId="4827"/>
    <cellStyle name="Comma 3 6 3 2 2 3" xfId="4438"/>
    <cellStyle name="Comma 3 6 3 2 3" xfId="3661"/>
    <cellStyle name="Comma 3 6 3 2 3 2" xfId="4828"/>
    <cellStyle name="Comma 3 6 3 2 4" xfId="4439"/>
    <cellStyle name="Comma 3 6 3 3" xfId="1319"/>
    <cellStyle name="Comma 3 6 3 3 2" xfId="3663"/>
    <cellStyle name="Comma 3 6 3 3 2 2" xfId="4829"/>
    <cellStyle name="Comma 3 6 3 3 3" xfId="4440"/>
    <cellStyle name="Comma 3 6 3 4" xfId="3660"/>
    <cellStyle name="Comma 3 6 3 4 2" xfId="4830"/>
    <cellStyle name="Comma 3 6 3 5" xfId="4441"/>
    <cellStyle name="Comma 3 6 4" xfId="3664"/>
    <cellStyle name="Comma 3 6 4 2" xfId="3665"/>
    <cellStyle name="Comma 3 6 4 2 2" xfId="4442"/>
    <cellStyle name="Comma 3 6 4 2 2 2" xfId="4831"/>
    <cellStyle name="Comma 3 6 4 2 3" xfId="4832"/>
    <cellStyle name="Comma 3 6 4 3" xfId="4443"/>
    <cellStyle name="Comma 3 6 4 3 2" xfId="4833"/>
    <cellStyle name="Comma 3 6 4 4" xfId="4834"/>
    <cellStyle name="Comma 3 6 5" xfId="3666"/>
    <cellStyle name="Comma 3 6 5 2" xfId="4444"/>
    <cellStyle name="Comma 3 6 5 2 2" xfId="4835"/>
    <cellStyle name="Comma 3 6 5 3" xfId="4836"/>
    <cellStyle name="Comma 3 6 6" xfId="3655"/>
    <cellStyle name="Comma 3 6 6 2" xfId="4837"/>
    <cellStyle name="Comma 3 6 7" xfId="4445"/>
    <cellStyle name="Comma 3 6 8" xfId="5431"/>
    <cellStyle name="Comma 3 7" xfId="1320"/>
    <cellStyle name="Comma 3 7 2" xfId="1321"/>
    <cellStyle name="Comma 3 7 2 2" xfId="1322"/>
    <cellStyle name="Comma 3 7 2 2 2" xfId="1323"/>
    <cellStyle name="Comma 3 7 2 2 2 2" xfId="3670"/>
    <cellStyle name="Comma 3 7 2 2 2 2 2" xfId="4838"/>
    <cellStyle name="Comma 3 7 2 2 2 3" xfId="4446"/>
    <cellStyle name="Comma 3 7 2 2 3" xfId="3669"/>
    <cellStyle name="Comma 3 7 2 2 3 2" xfId="4839"/>
    <cellStyle name="Comma 3 7 2 2 4" xfId="4447"/>
    <cellStyle name="Comma 3 7 2 3" xfId="1324"/>
    <cellStyle name="Comma 3 7 2 3 2" xfId="3671"/>
    <cellStyle name="Comma 3 7 2 3 2 2" xfId="4840"/>
    <cellStyle name="Comma 3 7 2 3 3" xfId="4448"/>
    <cellStyle name="Comma 3 7 2 4" xfId="3668"/>
    <cellStyle name="Comma 3 7 2 4 2" xfId="4841"/>
    <cellStyle name="Comma 3 7 2 5" xfId="4449"/>
    <cellStyle name="Comma 3 7 3" xfId="1325"/>
    <cellStyle name="Comma 3 7 3 2" xfId="1326"/>
    <cellStyle name="Comma 3 7 3 2 2" xfId="3674"/>
    <cellStyle name="Comma 3 7 3 2 2 2" xfId="4450"/>
    <cellStyle name="Comma 3 7 3 2 2 2 2" xfId="4842"/>
    <cellStyle name="Comma 3 7 3 2 2 3" xfId="4843"/>
    <cellStyle name="Comma 3 7 3 2 3" xfId="3673"/>
    <cellStyle name="Comma 3 7 3 2 3 2" xfId="4844"/>
    <cellStyle name="Comma 3 7 3 2 4" xfId="4451"/>
    <cellStyle name="Comma 3 7 3 3" xfId="3675"/>
    <cellStyle name="Comma 3 7 3 3 2" xfId="4452"/>
    <cellStyle name="Comma 3 7 3 3 2 2" xfId="4845"/>
    <cellStyle name="Comma 3 7 3 3 3" xfId="4846"/>
    <cellStyle name="Comma 3 7 3 4" xfId="3672"/>
    <cellStyle name="Comma 3 7 3 4 2" xfId="4847"/>
    <cellStyle name="Comma 3 7 3 5" xfId="4453"/>
    <cellStyle name="Comma 3 7 4" xfId="1327"/>
    <cellStyle name="Comma 3 7 4 2" xfId="3677"/>
    <cellStyle name="Comma 3 7 4 2 2" xfId="4454"/>
    <cellStyle name="Comma 3 7 4 2 2 2" xfId="4848"/>
    <cellStyle name="Comma 3 7 4 2 3" xfId="4849"/>
    <cellStyle name="Comma 3 7 4 3" xfId="3676"/>
    <cellStyle name="Comma 3 7 4 3 2" xfId="4850"/>
    <cellStyle name="Comma 3 7 4 4" xfId="4455"/>
    <cellStyle name="Comma 3 7 5" xfId="3678"/>
    <cellStyle name="Comma 3 7 5 2" xfId="4456"/>
    <cellStyle name="Comma 3 7 5 2 2" xfId="4851"/>
    <cellStyle name="Comma 3 7 5 3" xfId="4852"/>
    <cellStyle name="Comma 3 7 6" xfId="3667"/>
    <cellStyle name="Comma 3 7 6 2" xfId="4853"/>
    <cellStyle name="Comma 3 7 7" xfId="4457"/>
    <cellStyle name="Comma 3 8" xfId="1328"/>
    <cellStyle name="Comma 3 8 2" xfId="1329"/>
    <cellStyle name="Comma 3 8 2 2" xfId="1330"/>
    <cellStyle name="Comma 3 8 2 2 2" xfId="1331"/>
    <cellStyle name="Comma 3 8 2 2 2 2" xfId="3682"/>
    <cellStyle name="Comma 3 8 2 2 2 2 2" xfId="4854"/>
    <cellStyle name="Comma 3 8 2 2 2 3" xfId="4458"/>
    <cellStyle name="Comma 3 8 2 2 3" xfId="3681"/>
    <cellStyle name="Comma 3 8 2 2 3 2" xfId="4855"/>
    <cellStyle name="Comma 3 8 2 2 4" xfId="4459"/>
    <cellStyle name="Comma 3 8 2 3" xfId="1332"/>
    <cellStyle name="Comma 3 8 2 3 2" xfId="3683"/>
    <cellStyle name="Comma 3 8 2 3 2 2" xfId="4856"/>
    <cellStyle name="Comma 3 8 2 3 3" xfId="4460"/>
    <cellStyle name="Comma 3 8 2 4" xfId="3680"/>
    <cellStyle name="Comma 3 8 2 4 2" xfId="4857"/>
    <cellStyle name="Comma 3 8 2 5" xfId="4461"/>
    <cellStyle name="Comma 3 8 3" xfId="1333"/>
    <cellStyle name="Comma 3 8 3 2" xfId="1334"/>
    <cellStyle name="Comma 3 8 3 2 2" xfId="3686"/>
    <cellStyle name="Comma 3 8 3 2 2 2" xfId="4462"/>
    <cellStyle name="Comma 3 8 3 2 2 2 2" xfId="4858"/>
    <cellStyle name="Comma 3 8 3 2 2 3" xfId="4859"/>
    <cellStyle name="Comma 3 8 3 2 3" xfId="3685"/>
    <cellStyle name="Comma 3 8 3 2 3 2" xfId="4860"/>
    <cellStyle name="Comma 3 8 3 2 4" xfId="4463"/>
    <cellStyle name="Comma 3 8 3 3" xfId="3687"/>
    <cellStyle name="Comma 3 8 3 3 2" xfId="4464"/>
    <cellStyle name="Comma 3 8 3 3 2 2" xfId="4861"/>
    <cellStyle name="Comma 3 8 3 3 3" xfId="4862"/>
    <cellStyle name="Comma 3 8 3 4" xfId="3684"/>
    <cellStyle name="Comma 3 8 3 4 2" xfId="4863"/>
    <cellStyle name="Comma 3 8 3 5" xfId="4465"/>
    <cellStyle name="Comma 3 8 4" xfId="1335"/>
    <cellStyle name="Comma 3 8 4 2" xfId="3689"/>
    <cellStyle name="Comma 3 8 4 2 2" xfId="4466"/>
    <cellStyle name="Comma 3 8 4 2 2 2" xfId="4864"/>
    <cellStyle name="Comma 3 8 4 2 3" xfId="4865"/>
    <cellStyle name="Comma 3 8 4 3" xfId="3688"/>
    <cellStyle name="Comma 3 8 4 3 2" xfId="4866"/>
    <cellStyle name="Comma 3 8 4 4" xfId="4467"/>
    <cellStyle name="Comma 3 8 5" xfId="3690"/>
    <cellStyle name="Comma 3 8 5 2" xfId="4468"/>
    <cellStyle name="Comma 3 8 5 2 2" xfId="4867"/>
    <cellStyle name="Comma 3 8 5 3" xfId="4868"/>
    <cellStyle name="Comma 3 8 6" xfId="3679"/>
    <cellStyle name="Comma 3 8 6 2" xfId="4869"/>
    <cellStyle name="Comma 3 8 7" xfId="4469"/>
    <cellStyle name="Comma 3 9" xfId="1336"/>
    <cellStyle name="Comma 3 9 2" xfId="1337"/>
    <cellStyle name="Comma 3 9 2 2" xfId="1338"/>
    <cellStyle name="Comma 3 9 2 2 2" xfId="1339"/>
    <cellStyle name="Comma 3 9 2 2 2 2" xfId="3694"/>
    <cellStyle name="Comma 3 9 2 2 2 2 2" xfId="4870"/>
    <cellStyle name="Comma 3 9 2 2 2 3" xfId="4470"/>
    <cellStyle name="Comma 3 9 2 2 3" xfId="3693"/>
    <cellStyle name="Comma 3 9 2 2 3 2" xfId="4871"/>
    <cellStyle name="Comma 3 9 2 2 4" xfId="4471"/>
    <cellStyle name="Comma 3 9 2 3" xfId="1340"/>
    <cellStyle name="Comma 3 9 2 3 2" xfId="3695"/>
    <cellStyle name="Comma 3 9 2 3 2 2" xfId="4872"/>
    <cellStyle name="Comma 3 9 2 3 3" xfId="4472"/>
    <cellStyle name="Comma 3 9 2 4" xfId="3692"/>
    <cellStyle name="Comma 3 9 2 4 2" xfId="4873"/>
    <cellStyle name="Comma 3 9 2 5" xfId="4473"/>
    <cellStyle name="Comma 3 9 3" xfId="1341"/>
    <cellStyle name="Comma 3 9 3 2" xfId="1342"/>
    <cellStyle name="Comma 3 9 3 2 2" xfId="3698"/>
    <cellStyle name="Comma 3 9 3 2 2 2" xfId="4474"/>
    <cellStyle name="Comma 3 9 3 2 2 2 2" xfId="4874"/>
    <cellStyle name="Comma 3 9 3 2 2 3" xfId="4875"/>
    <cellStyle name="Comma 3 9 3 2 3" xfId="3697"/>
    <cellStyle name="Comma 3 9 3 2 3 2" xfId="4876"/>
    <cellStyle name="Comma 3 9 3 2 4" xfId="4475"/>
    <cellStyle name="Comma 3 9 3 3" xfId="3699"/>
    <cellStyle name="Comma 3 9 3 3 2" xfId="4476"/>
    <cellStyle name="Comma 3 9 3 3 2 2" xfId="4877"/>
    <cellStyle name="Comma 3 9 3 3 3" xfId="4878"/>
    <cellStyle name="Comma 3 9 3 4" xfId="3696"/>
    <cellStyle name="Comma 3 9 3 4 2" xfId="4879"/>
    <cellStyle name="Comma 3 9 3 5" xfId="4477"/>
    <cellStyle name="Comma 3 9 4" xfId="1343"/>
    <cellStyle name="Comma 3 9 4 2" xfId="3701"/>
    <cellStyle name="Comma 3 9 4 2 2" xfId="4478"/>
    <cellStyle name="Comma 3 9 4 2 2 2" xfId="4880"/>
    <cellStyle name="Comma 3 9 4 2 3" xfId="4881"/>
    <cellStyle name="Comma 3 9 4 3" xfId="3700"/>
    <cellStyle name="Comma 3 9 4 3 2" xfId="4882"/>
    <cellStyle name="Comma 3 9 4 4" xfId="4479"/>
    <cellStyle name="Comma 3 9 5" xfId="3702"/>
    <cellStyle name="Comma 3 9 5 2" xfId="4480"/>
    <cellStyle name="Comma 3 9 5 2 2" xfId="4883"/>
    <cellStyle name="Comma 3 9 5 3" xfId="4884"/>
    <cellStyle name="Comma 3 9 6" xfId="3691"/>
    <cellStyle name="Comma 3 9 6 2" xfId="4885"/>
    <cellStyle name="Comma 3 9 7" xfId="4481"/>
    <cellStyle name="Comma 30" xfId="3942"/>
    <cellStyle name="Comma 31" xfId="3943"/>
    <cellStyle name="Comma 31 2" xfId="3944"/>
    <cellStyle name="Comma 31 3" xfId="3945"/>
    <cellStyle name="Comma 31 3 2" xfId="3946"/>
    <cellStyle name="Comma 32" xfId="3947"/>
    <cellStyle name="Comma 32 2" xfId="3948"/>
    <cellStyle name="Comma 32 2 2" xfId="3949"/>
    <cellStyle name="Comma 32 3" xfId="3950"/>
    <cellStyle name="Comma 32 4" xfId="3951"/>
    <cellStyle name="Comma 32 4 2" xfId="3952"/>
    <cellStyle name="Comma 33" xfId="3953"/>
    <cellStyle name="Comma 33 2" xfId="3954"/>
    <cellStyle name="Comma 33 3" xfId="3955"/>
    <cellStyle name="Comma 33 3 2" xfId="3956"/>
    <cellStyle name="Comma 34" xfId="3957"/>
    <cellStyle name="Comma 35" xfId="3958"/>
    <cellStyle name="Comma 35 2" xfId="3959"/>
    <cellStyle name="Comma 36" xfId="3960"/>
    <cellStyle name="Comma 36 2" xfId="3961"/>
    <cellStyle name="Comma 37" xfId="3962"/>
    <cellStyle name="Comma 37 2" xfId="3963"/>
    <cellStyle name="Comma 38" xfId="3964"/>
    <cellStyle name="Comma 38 2" xfId="3965"/>
    <cellStyle name="Comma 39" xfId="3966"/>
    <cellStyle name="Comma 39 2" xfId="3967"/>
    <cellStyle name="Comma 4" xfId="1344"/>
    <cellStyle name="Comma 4 2" xfId="1345"/>
    <cellStyle name="Comma 4 2 2" xfId="1346"/>
    <cellStyle name="Comma 4 2 2 2" xfId="1347"/>
    <cellStyle name="Comma 4 2 2 2 2" xfId="1348"/>
    <cellStyle name="Comma 4 2 3" xfId="1349"/>
    <cellStyle name="Comma 4 2 3 2" xfId="1350"/>
    <cellStyle name="Comma 4 2 4" xfId="4482"/>
    <cellStyle name="Comma 4 2 5" xfId="5433"/>
    <cellStyle name="Comma 4 3" xfId="1351"/>
    <cellStyle name="Comma 4 3 2" xfId="1352"/>
    <cellStyle name="Comma 4 3 2 2" xfId="1353"/>
    <cellStyle name="Comma 4 3 3" xfId="4483"/>
    <cellStyle name="Comma 4 3 4" xfId="5434"/>
    <cellStyle name="Comma 4 4" xfId="1354"/>
    <cellStyle name="Comma 4 4 2" xfId="3703"/>
    <cellStyle name="Comma 4 5" xfId="1355"/>
    <cellStyle name="Comma 4 5 2" xfId="1356"/>
    <cellStyle name="Comma 4 6" xfId="1357"/>
    <cellStyle name="Comma 4 6 2" xfId="1358"/>
    <cellStyle name="Comma 4 7" xfId="4484"/>
    <cellStyle name="Comma 4 8" xfId="5432"/>
    <cellStyle name="Comma 40" xfId="3968"/>
    <cellStyle name="Comma 41" xfId="3969"/>
    <cellStyle name="Comma 42" xfId="3970"/>
    <cellStyle name="Comma 43" xfId="4705"/>
    <cellStyle name="Comma 5" xfId="1359"/>
    <cellStyle name="Comma 5 2" xfId="1360"/>
    <cellStyle name="Comma 5 2 2" xfId="4886"/>
    <cellStyle name="Comma 5 3" xfId="1361"/>
    <cellStyle name="Comma 5 4" xfId="3971"/>
    <cellStyle name="Comma 5 5" xfId="3972"/>
    <cellStyle name="Comma 5 6" xfId="3973"/>
    <cellStyle name="Comma 6" xfId="1362"/>
    <cellStyle name="Comma 6 2" xfId="1363"/>
    <cellStyle name="Comma 6 2 2" xfId="1364"/>
    <cellStyle name="Comma 6 2 2 2" xfId="5436"/>
    <cellStyle name="Comma 6 2 3" xfId="4485"/>
    <cellStyle name="Comma 6 2 4" xfId="5435"/>
    <cellStyle name="Comma 6 3" xfId="1365"/>
    <cellStyle name="Comma 6 3 2" xfId="5437"/>
    <cellStyle name="Comma 6 4" xfId="1366"/>
    <cellStyle name="Comma 6 4 2" xfId="3974"/>
    <cellStyle name="Comma 6 4 2 2" xfId="3975"/>
    <cellStyle name="Comma 6 4 3" xfId="3976"/>
    <cellStyle name="Comma 6 4 4" xfId="3977"/>
    <cellStyle name="Comma 6 4 5" xfId="3978"/>
    <cellStyle name="Comma 6 4 5 2" xfId="3979"/>
    <cellStyle name="Comma 6 5" xfId="3980"/>
    <cellStyle name="Comma 6 6" xfId="4691"/>
    <cellStyle name="Comma 7" xfId="1367"/>
    <cellStyle name="Comma 7 2" xfId="1368"/>
    <cellStyle name="Comma 7 2 2" xfId="1369"/>
    <cellStyle name="Comma 7 2 2 2" xfId="3981"/>
    <cellStyle name="Comma 7 2 2 2 2" xfId="3982"/>
    <cellStyle name="Comma 7 2 2 3" xfId="3983"/>
    <cellStyle name="Comma 7 2 2 3 2" xfId="3984"/>
    <cellStyle name="Comma 7 2 2 3 2 2" xfId="3985"/>
    <cellStyle name="Comma 7 2 2 3 3" xfId="3986"/>
    <cellStyle name="Comma 7 2 2 4" xfId="3987"/>
    <cellStyle name="Comma 7 2 2 5" xfId="4887"/>
    <cellStyle name="Comma 7 2 2 6" xfId="5438"/>
    <cellStyle name="Comma 7 2 3" xfId="1370"/>
    <cellStyle name="Comma 7 2 3 2" xfId="1371"/>
    <cellStyle name="Comma 7 2 4" xfId="1372"/>
    <cellStyle name="Comma 7 2 5" xfId="4486"/>
    <cellStyle name="Comma 7 3" xfId="1373"/>
    <cellStyle name="Comma 7 3 2" xfId="3988"/>
    <cellStyle name="Comma 7 3 2 2" xfId="3989"/>
    <cellStyle name="Comma 7 3 3" xfId="3990"/>
    <cellStyle name="Comma 7 3 3 2" xfId="3991"/>
    <cellStyle name="Comma 7 3 3 2 2" xfId="3992"/>
    <cellStyle name="Comma 7 3 3 3" xfId="3993"/>
    <cellStyle name="Comma 7 3 4" xfId="3994"/>
    <cellStyle name="Comma 7 3 5" xfId="4888"/>
    <cellStyle name="Comma 7 3 6" xfId="5439"/>
    <cellStyle name="Comma 7 4" xfId="1374"/>
    <cellStyle name="Comma 7 4 2" xfId="1375"/>
    <cellStyle name="Comma 7 5" xfId="1376"/>
    <cellStyle name="Comma 7 5 2" xfId="3995"/>
    <cellStyle name="Comma 7 5 2 2" xfId="3996"/>
    <cellStyle name="Comma 7 5 3" xfId="3997"/>
    <cellStyle name="Comma 7 6" xfId="3998"/>
    <cellStyle name="Comma 8" xfId="1377"/>
    <cellStyle name="Comma 8 2" xfId="1378"/>
    <cellStyle name="Comma 8 2 10" xfId="5441"/>
    <cellStyle name="Comma 8 2 2" xfId="3999"/>
    <cellStyle name="Comma 8 2 3" xfId="4000"/>
    <cellStyle name="Comma 8 2 4" xfId="4001"/>
    <cellStyle name="Comma 8 2 4 10" xfId="4002"/>
    <cellStyle name="Comma 8 2 4 11" xfId="4003"/>
    <cellStyle name="Comma 8 2 4 11 2" xfId="4004"/>
    <cellStyle name="Comma 8 2 4 11 2 2" xfId="4005"/>
    <cellStyle name="Comma 8 2 4 11 2 3" xfId="4006"/>
    <cellStyle name="Comma 8 2 4 11 2 3 2" xfId="4007"/>
    <cellStyle name="Comma 8 2 4 2" xfId="4008"/>
    <cellStyle name="Comma 8 2 4 3" xfId="4009"/>
    <cellStyle name="Comma 8 2 4 4" xfId="4010"/>
    <cellStyle name="Comma 8 2 4 5" xfId="4011"/>
    <cellStyle name="Comma 8 2 4 5 2" xfId="4012"/>
    <cellStyle name="Comma 8 2 4 5 2 2" xfId="4013"/>
    <cellStyle name="Comma 8 2 4 5 2 3" xfId="4014"/>
    <cellStyle name="Comma 8 2 4 6" xfId="4015"/>
    <cellStyle name="Comma 8 2 4 7" xfId="4016"/>
    <cellStyle name="Comma 8 2 4 8" xfId="4017"/>
    <cellStyle name="Comma 8 2 4 9" xfId="4018"/>
    <cellStyle name="Comma 8 2 4 9 2" xfId="4019"/>
    <cellStyle name="Comma 8 2 4 9 2 2" xfId="4020"/>
    <cellStyle name="Comma 8 2 4 9 2 3" xfId="4021"/>
    <cellStyle name="Comma 8 2 4 9 2 3 2" xfId="4022"/>
    <cellStyle name="Comma 8 2 5" xfId="4023"/>
    <cellStyle name="Comma 8 2 5 2" xfId="4024"/>
    <cellStyle name="Comma 8 2 5 3" xfId="4025"/>
    <cellStyle name="Comma 8 2 5 4" xfId="4026"/>
    <cellStyle name="Comma 8 2 6" xfId="4027"/>
    <cellStyle name="Comma 8 2 6 2" xfId="4028"/>
    <cellStyle name="Comma 8 2 6 2 2" xfId="4029"/>
    <cellStyle name="Comma 8 2 6 2 3" xfId="4030"/>
    <cellStyle name="Comma 8 2 6 2 3 2" xfId="4031"/>
    <cellStyle name="Comma 8 2 6 3" xfId="4032"/>
    <cellStyle name="Comma 8 2 7" xfId="4033"/>
    <cellStyle name="Comma 8 2 7 2" xfId="4034"/>
    <cellStyle name="Comma 8 2 7 3" xfId="4035"/>
    <cellStyle name="Comma 8 2 7 3 2" xfId="4036"/>
    <cellStyle name="Comma 8 2 8" xfId="4037"/>
    <cellStyle name="Comma 8 2 9" xfId="4038"/>
    <cellStyle name="Comma 8 2 9 2" xfId="4039"/>
    <cellStyle name="Comma 8 3" xfId="4040"/>
    <cellStyle name="Comma 8 4" xfId="4041"/>
    <cellStyle name="Comma 8 5" xfId="4042"/>
    <cellStyle name="Comma 8 5 2" xfId="4043"/>
    <cellStyle name="Comma 8 6" xfId="4044"/>
    <cellStyle name="Comma 8 6 2" xfId="4045"/>
    <cellStyle name="Comma 8 7" xfId="5440"/>
    <cellStyle name="Comma 9" xfId="1379"/>
    <cellStyle name="Comma 9 2" xfId="1380"/>
    <cellStyle name="Comma 9 2 2" xfId="4046"/>
    <cellStyle name="Comma 9 2 3" xfId="4047"/>
    <cellStyle name="Comma 9 2 3 2" xfId="4048"/>
    <cellStyle name="Comma 9 2 3 3" xfId="4049"/>
    <cellStyle name="Comma 9 2 3 4" xfId="4050"/>
    <cellStyle name="Comma 9 2 4" xfId="4051"/>
    <cellStyle name="Comma 9 2 4 2" xfId="4052"/>
    <cellStyle name="Comma 9 2 4 2 2" xfId="4053"/>
    <cellStyle name="Comma 9 2 4 2 3" xfId="4054"/>
    <cellStyle name="Comma 9 2 4 2 3 2" xfId="4055"/>
    <cellStyle name="Comma 9 2 4 3" xfId="4056"/>
    <cellStyle name="Comma 9 2 5" xfId="4057"/>
    <cellStyle name="Comma 9 2 5 2" xfId="4058"/>
    <cellStyle name="Comma 9 2 5 3" xfId="4059"/>
    <cellStyle name="Comma 9 2 5 3 2" xfId="4060"/>
    <cellStyle name="Comma 9 2 6" xfId="4061"/>
    <cellStyle name="Comma 9 2 7" xfId="4062"/>
    <cellStyle name="Comma 9 2 7 2" xfId="4063"/>
    <cellStyle name="Comma 9 2 8" xfId="5443"/>
    <cellStyle name="Comma 9 3" xfId="4064"/>
    <cellStyle name="Comma 9 4" xfId="4065"/>
    <cellStyle name="Comma 9 5" xfId="4066"/>
    <cellStyle name="Comma 9 6" xfId="4067"/>
    <cellStyle name="Comma 9 6 10" xfId="4068"/>
    <cellStyle name="Comma 9 6 11" xfId="4069"/>
    <cellStyle name="Comma 9 6 11 2" xfId="4070"/>
    <cellStyle name="Comma 9 6 11 2 2" xfId="4071"/>
    <cellStyle name="Comma 9 6 11 2 3" xfId="4072"/>
    <cellStyle name="Comma 9 6 11 2 3 2" xfId="4073"/>
    <cellStyle name="Comma 9 6 2" xfId="4074"/>
    <cellStyle name="Comma 9 6 3" xfId="4075"/>
    <cellStyle name="Comma 9 6 4" xfId="4076"/>
    <cellStyle name="Comma 9 6 5" xfId="4077"/>
    <cellStyle name="Comma 9 6 5 2" xfId="4078"/>
    <cellStyle name="Comma 9 6 5 2 2" xfId="4079"/>
    <cellStyle name="Comma 9 6 5 2 3" xfId="4080"/>
    <cellStyle name="Comma 9 6 6" xfId="4081"/>
    <cellStyle name="Comma 9 6 7" xfId="4082"/>
    <cellStyle name="Comma 9 6 8" xfId="4083"/>
    <cellStyle name="Comma 9 6 9" xfId="4084"/>
    <cellStyle name="Comma 9 6 9 2" xfId="4085"/>
    <cellStyle name="Comma 9 6 9 2 2" xfId="4086"/>
    <cellStyle name="Comma 9 6 9 2 3" xfId="4087"/>
    <cellStyle name="Comma 9 6 9 2 3 2" xfId="4088"/>
    <cellStyle name="Comma 9 7" xfId="5442"/>
    <cellStyle name="Comma0" xfId="1381"/>
    <cellStyle name="Comma0 - Style3" xfId="1382"/>
    <cellStyle name="Comma0 - Style4" xfId="1383"/>
    <cellStyle name="Comma0 2" xfId="5444"/>
    <cellStyle name="Comma0 3" xfId="5369"/>
    <cellStyle name="Comma0_050318 MON POWER OHIO LOAD" xfId="1384"/>
    <cellStyle name="Comma1 - Style1" xfId="1385"/>
    <cellStyle name="CommaBlank" xfId="1386"/>
    <cellStyle name="CommaBlank 2" xfId="1387"/>
    <cellStyle name="CommaBlank 2 2" xfId="4353"/>
    <cellStyle name="CommaBlank 2 3" xfId="5446"/>
    <cellStyle name="CommaBlank 3" xfId="4354"/>
    <cellStyle name="CommaBlank 4" xfId="5445"/>
    <cellStyle name="Currency" xfId="3838" builtinId="4"/>
    <cellStyle name="Currency [1]" xfId="1388"/>
    <cellStyle name="Currency [2]" xfId="1389"/>
    <cellStyle name="Currency [2] 2" xfId="5447"/>
    <cellStyle name="Currency 10" xfId="1390"/>
    <cellStyle name="Currency 10 2" xfId="1391"/>
    <cellStyle name="Currency 10 2 2" xfId="1392"/>
    <cellStyle name="Currency 10 2 2 2" xfId="3707"/>
    <cellStyle name="Currency 10 2 2 2 2" xfId="4487"/>
    <cellStyle name="Currency 10 2 2 2 2 2" xfId="4889"/>
    <cellStyle name="Currency 10 2 2 2 3" xfId="4890"/>
    <cellStyle name="Currency 10 2 2 3" xfId="3706"/>
    <cellStyle name="Currency 10 2 2 3 2" xfId="4891"/>
    <cellStyle name="Currency 10 2 2 4" xfId="4488"/>
    <cellStyle name="Currency 10 2 2 5" xfId="4696"/>
    <cellStyle name="Currency 10 2 3" xfId="1393"/>
    <cellStyle name="Currency 10 2 3 2" xfId="1394"/>
    <cellStyle name="Currency 10 2 3 2 2" xfId="4489"/>
    <cellStyle name="Currency 10 2 3 3" xfId="3708"/>
    <cellStyle name="Currency 10 2 4" xfId="1395"/>
    <cellStyle name="Currency 10 2 4 2" xfId="4490"/>
    <cellStyle name="Currency 10 2 5" xfId="3705"/>
    <cellStyle name="Currency 10 3" xfId="1396"/>
    <cellStyle name="Currency 10 3 2" xfId="3710"/>
    <cellStyle name="Currency 10 3 2 2" xfId="3711"/>
    <cellStyle name="Currency 10 3 2 2 2" xfId="4491"/>
    <cellStyle name="Currency 10 3 2 2 2 2" xfId="4892"/>
    <cellStyle name="Currency 10 3 2 2 3" xfId="4893"/>
    <cellStyle name="Currency 10 3 2 3" xfId="4492"/>
    <cellStyle name="Currency 10 3 2 3 2" xfId="4894"/>
    <cellStyle name="Currency 10 3 2 4" xfId="4895"/>
    <cellStyle name="Currency 10 3 3" xfId="3712"/>
    <cellStyle name="Currency 10 3 3 2" xfId="4493"/>
    <cellStyle name="Currency 10 3 3 2 2" xfId="4896"/>
    <cellStyle name="Currency 10 3 3 3" xfId="4897"/>
    <cellStyle name="Currency 10 3 4" xfId="3709"/>
    <cellStyle name="Currency 10 3 4 2" xfId="4898"/>
    <cellStyle name="Currency 10 3 5" xfId="4494"/>
    <cellStyle name="Currency 10 3 6" xfId="5448"/>
    <cellStyle name="Currency 10 4" xfId="1397"/>
    <cellStyle name="Currency 10 4 2" xfId="1398"/>
    <cellStyle name="Currency 10 4 2 2" xfId="3714"/>
    <cellStyle name="Currency 10 4 2 2 2" xfId="4899"/>
    <cellStyle name="Currency 10 4 2 3" xfId="4495"/>
    <cellStyle name="Currency 10 4 3" xfId="3713"/>
    <cellStyle name="Currency 10 4 3 2" xfId="4900"/>
    <cellStyle name="Currency 10 4 4" xfId="4496"/>
    <cellStyle name="Currency 10 5" xfId="1399"/>
    <cellStyle name="Currency 10 5 2" xfId="3715"/>
    <cellStyle name="Currency 10 5 2 2" xfId="4901"/>
    <cellStyle name="Currency 10 5 3" xfId="4497"/>
    <cellStyle name="Currency 10 6" xfId="3704"/>
    <cellStyle name="Currency 10 6 2" xfId="4902"/>
    <cellStyle name="Currency 10 7" xfId="4498"/>
    <cellStyle name="Currency 11" xfId="1400"/>
    <cellStyle name="Currency 11 2" xfId="1401"/>
    <cellStyle name="Currency 11 2 2" xfId="1402"/>
    <cellStyle name="Currency 11 2 2 2" xfId="1403"/>
    <cellStyle name="Currency 11 2 2 2 2" xfId="5452"/>
    <cellStyle name="Currency 11 2 2 3" xfId="5451"/>
    <cellStyle name="Currency 11 2 3" xfId="1404"/>
    <cellStyle name="Currency 11 2 3 2" xfId="5453"/>
    <cellStyle name="Currency 11 2 4" xfId="5450"/>
    <cellStyle name="Currency 11 3" xfId="1405"/>
    <cellStyle name="Currency 11 3 2" xfId="1406"/>
    <cellStyle name="Currency 11 3 2 2" xfId="5455"/>
    <cellStyle name="Currency 11 3 3" xfId="5454"/>
    <cellStyle name="Currency 11 4" xfId="1407"/>
    <cellStyle name="Currency 11 4 2" xfId="1408"/>
    <cellStyle name="Currency 11 4 2 2" xfId="5457"/>
    <cellStyle name="Currency 11 4 3" xfId="5456"/>
    <cellStyle name="Currency 11 5" xfId="1409"/>
    <cellStyle name="Currency 11 5 2" xfId="5458"/>
    <cellStyle name="Currency 11 6" xfId="1410"/>
    <cellStyle name="Currency 11 6 2" xfId="5459"/>
    <cellStyle name="Currency 11 7" xfId="1411"/>
    <cellStyle name="Currency 11 7 2" xfId="1412"/>
    <cellStyle name="Currency 11 7 2 2" xfId="5461"/>
    <cellStyle name="Currency 11 7 3" xfId="5460"/>
    <cellStyle name="Currency 11 8" xfId="5449"/>
    <cellStyle name="Currency 12" xfId="1413"/>
    <cellStyle name="Currency 12 2" xfId="1414"/>
    <cellStyle name="Currency 12 2 2" xfId="1415"/>
    <cellStyle name="Currency 12 2 2 2" xfId="5464"/>
    <cellStyle name="Currency 12 2 3" xfId="5463"/>
    <cellStyle name="Currency 12 3" xfId="1416"/>
    <cellStyle name="Currency 12 3 2" xfId="5465"/>
    <cellStyle name="Currency 12 4" xfId="1417"/>
    <cellStyle name="Currency 12 4 2" xfId="5466"/>
    <cellStyle name="Currency 12 5" xfId="5462"/>
    <cellStyle name="Currency 13" xfId="1418"/>
    <cellStyle name="Currency 13 2" xfId="1419"/>
    <cellStyle name="Currency 13 2 2" xfId="5468"/>
    <cellStyle name="Currency 13 3" xfId="1420"/>
    <cellStyle name="Currency 13 3 2" xfId="5469"/>
    <cellStyle name="Currency 13 4" xfId="5467"/>
    <cellStyle name="Currency 14" xfId="1421"/>
    <cellStyle name="Currency 14 2" xfId="1422"/>
    <cellStyle name="Currency 14 2 2" xfId="5471"/>
    <cellStyle name="Currency 14 3" xfId="1423"/>
    <cellStyle name="Currency 14 3 2" xfId="5472"/>
    <cellStyle name="Currency 14 4" xfId="5470"/>
    <cellStyle name="Currency 15" xfId="1424"/>
    <cellStyle name="Currency 15 2" xfId="1425"/>
    <cellStyle name="Currency 15 2 2" xfId="5474"/>
    <cellStyle name="Currency 15 3" xfId="1426"/>
    <cellStyle name="Currency 15 3 2" xfId="5475"/>
    <cellStyle name="Currency 15 4" xfId="1427"/>
    <cellStyle name="Currency 15 4 2" xfId="5476"/>
    <cellStyle name="Currency 15 5" xfId="5473"/>
    <cellStyle name="Currency 16" xfId="1428"/>
    <cellStyle name="Currency 16 2" xfId="1429"/>
    <cellStyle name="Currency 16 2 2" xfId="1430"/>
    <cellStyle name="Currency 16 2 2 2" xfId="5479"/>
    <cellStyle name="Currency 16 2 3" xfId="5478"/>
    <cellStyle name="Currency 16 3" xfId="1431"/>
    <cellStyle name="Currency 16 3 2" xfId="5480"/>
    <cellStyle name="Currency 16 4" xfId="5477"/>
    <cellStyle name="Currency 17" xfId="1432"/>
    <cellStyle name="Currency 17 2" xfId="1433"/>
    <cellStyle name="Currency 17 2 2" xfId="5482"/>
    <cellStyle name="Currency 17 3" xfId="1434"/>
    <cellStyle name="Currency 17 3 2" xfId="5483"/>
    <cellStyle name="Currency 17 4" xfId="5481"/>
    <cellStyle name="Currency 18" xfId="1435"/>
    <cellStyle name="Currency 18 2" xfId="1436"/>
    <cellStyle name="Currency 18 2 2" xfId="1437"/>
    <cellStyle name="Currency 18 2 2 2" xfId="1438"/>
    <cellStyle name="Currency 18 2 2 2 2" xfId="1439"/>
    <cellStyle name="Currency 18 2 2 3" xfId="1440"/>
    <cellStyle name="Currency 18 2 3" xfId="1441"/>
    <cellStyle name="Currency 18 2 3 2" xfId="1442"/>
    <cellStyle name="Currency 18 2 4" xfId="1443"/>
    <cellStyle name="Currency 18 3" xfId="1444"/>
    <cellStyle name="Currency 18 3 2" xfId="1445"/>
    <cellStyle name="Currency 18 3 2 2" xfId="1446"/>
    <cellStyle name="Currency 18 3 3" xfId="1447"/>
    <cellStyle name="Currency 18 4" xfId="1448"/>
    <cellStyle name="Currency 18 4 2" xfId="1449"/>
    <cellStyle name="Currency 18 5" xfId="1450"/>
    <cellStyle name="Currency 18 5 2" xfId="1451"/>
    <cellStyle name="Currency 18 6" xfId="5484"/>
    <cellStyle name="Currency 19" xfId="1452"/>
    <cellStyle name="Currency 19 2" xfId="1453"/>
    <cellStyle name="Currency 19 2 2" xfId="5486"/>
    <cellStyle name="Currency 19 3" xfId="1454"/>
    <cellStyle name="Currency 19 3 2" xfId="5487"/>
    <cellStyle name="Currency 19 4" xfId="5485"/>
    <cellStyle name="Currency 2" xfId="1455"/>
    <cellStyle name="Currency 2 2" xfId="1456"/>
    <cellStyle name="Currency 2 2 2" xfId="1457"/>
    <cellStyle name="Currency 2 2 2 2" xfId="5488"/>
    <cellStyle name="Currency 2 2 3" xfId="1458"/>
    <cellStyle name="Currency 2 2 3 2" xfId="4903"/>
    <cellStyle name="Currency 2 2 4" xfId="4499"/>
    <cellStyle name="Currency 2 2 5" xfId="4699"/>
    <cellStyle name="Currency 2 3" xfId="1459"/>
    <cellStyle name="Currency 2 3 2" xfId="1460"/>
    <cellStyle name="Currency 2 3 2 2" xfId="4904"/>
    <cellStyle name="Currency 2 3 3" xfId="1461"/>
    <cellStyle name="Currency 2 3 3 2" xfId="4905"/>
    <cellStyle name="Currency 2 4" xfId="1462"/>
    <cellStyle name="Currency 2 4 2" xfId="1463"/>
    <cellStyle name="Currency 2 4 2 2" xfId="4906"/>
    <cellStyle name="Currency 2 4 3" xfId="4907"/>
    <cellStyle name="Currency 2 5" xfId="1464"/>
    <cellStyle name="Currency 2 5 2" xfId="1465"/>
    <cellStyle name="Currency 2 5 2 2" xfId="5489"/>
    <cellStyle name="Currency 2 6" xfId="1466"/>
    <cellStyle name="Currency 2 6 2" xfId="1467"/>
    <cellStyle name="Currency 2 6 2 2" xfId="5490"/>
    <cellStyle name="Currency 2 7" xfId="1468"/>
    <cellStyle name="Currency 2 7 2" xfId="5491"/>
    <cellStyle name="Currency 2 8" xfId="4500"/>
    <cellStyle name="Currency 20" xfId="1469"/>
    <cellStyle name="Currency 20 2" xfId="1470"/>
    <cellStyle name="Currency 20 2 2" xfId="5493"/>
    <cellStyle name="Currency 20 3" xfId="1471"/>
    <cellStyle name="Currency 20 3 2" xfId="5494"/>
    <cellStyle name="Currency 20 4" xfId="5492"/>
    <cellStyle name="Currency 21" xfId="1472"/>
    <cellStyle name="Currency 21 2" xfId="1473"/>
    <cellStyle name="Currency 21 2 2" xfId="5496"/>
    <cellStyle name="Currency 21 3" xfId="1474"/>
    <cellStyle name="Currency 21 3 2" xfId="5497"/>
    <cellStyle name="Currency 21 4" xfId="5495"/>
    <cellStyle name="Currency 22" xfId="1475"/>
    <cellStyle name="Currency 22 2" xfId="1476"/>
    <cellStyle name="Currency 22 2 2" xfId="5499"/>
    <cellStyle name="Currency 22 3" xfId="1477"/>
    <cellStyle name="Currency 22 3 2" xfId="5500"/>
    <cellStyle name="Currency 22 4" xfId="5498"/>
    <cellStyle name="Currency 23" xfId="1478"/>
    <cellStyle name="Currency 23 2" xfId="1479"/>
    <cellStyle name="Currency 23 2 2" xfId="5502"/>
    <cellStyle name="Currency 23 3" xfId="1480"/>
    <cellStyle name="Currency 23 3 2" xfId="5503"/>
    <cellStyle name="Currency 23 4" xfId="5501"/>
    <cellStyle name="Currency 24" xfId="1481"/>
    <cellStyle name="Currency 24 2" xfId="1482"/>
    <cellStyle name="Currency 24 2 2" xfId="5505"/>
    <cellStyle name="Currency 24 3" xfId="1483"/>
    <cellStyle name="Currency 24 3 2" xfId="5506"/>
    <cellStyle name="Currency 24 4" xfId="5504"/>
    <cellStyle name="Currency 25" xfId="1484"/>
    <cellStyle name="Currency 25 2" xfId="1485"/>
    <cellStyle name="Currency 25 2 2" xfId="5508"/>
    <cellStyle name="Currency 25 3" xfId="1486"/>
    <cellStyle name="Currency 25 3 2" xfId="5509"/>
    <cellStyle name="Currency 25 4" xfId="5507"/>
    <cellStyle name="Currency 26" xfId="1487"/>
    <cellStyle name="Currency 26 2" xfId="1488"/>
    <cellStyle name="Currency 26 2 2" xfId="5511"/>
    <cellStyle name="Currency 26 3" xfId="1489"/>
    <cellStyle name="Currency 26 3 2" xfId="5512"/>
    <cellStyle name="Currency 26 4" xfId="5510"/>
    <cellStyle name="Currency 27" xfId="1490"/>
    <cellStyle name="Currency 27 2" xfId="1491"/>
    <cellStyle name="Currency 27 2 2" xfId="5514"/>
    <cellStyle name="Currency 27 3" xfId="1492"/>
    <cellStyle name="Currency 27 3 2" xfId="5515"/>
    <cellStyle name="Currency 27 4" xfId="5513"/>
    <cellStyle name="Currency 28" xfId="1493"/>
    <cellStyle name="Currency 28 2" xfId="1494"/>
    <cellStyle name="Currency 28 2 2" xfId="5517"/>
    <cellStyle name="Currency 28 3" xfId="1495"/>
    <cellStyle name="Currency 28 3 2" xfId="5518"/>
    <cellStyle name="Currency 28 4" xfId="5516"/>
    <cellStyle name="Currency 29" xfId="1496"/>
    <cellStyle name="Currency 29 2" xfId="1497"/>
    <cellStyle name="Currency 29 2 2" xfId="5520"/>
    <cellStyle name="Currency 29 3" xfId="1498"/>
    <cellStyle name="Currency 29 3 2" xfId="5521"/>
    <cellStyle name="Currency 29 4" xfId="5519"/>
    <cellStyle name="Currency 3" xfId="1499"/>
    <cellStyle name="Currency 3 2" xfId="1500"/>
    <cellStyle name="Currency 3 2 2" xfId="4089"/>
    <cellStyle name="Currency 3 2 3" xfId="5523"/>
    <cellStyle name="Currency 3 3" xfId="1501"/>
    <cellStyle name="Currency 3 3 2" xfId="4355"/>
    <cellStyle name="Currency 3 3 3" xfId="5524"/>
    <cellStyle name="Currency 3 4" xfId="1502"/>
    <cellStyle name="Currency 3 4 2" xfId="1503"/>
    <cellStyle name="Currency 3 4 2 2" xfId="5525"/>
    <cellStyle name="Currency 3 5" xfId="1504"/>
    <cellStyle name="Currency 3 6" xfId="1505"/>
    <cellStyle name="Currency 3 7" xfId="4340"/>
    <cellStyle name="Currency 3 8" xfId="5522"/>
    <cellStyle name="Currency 30" xfId="1506"/>
    <cellStyle name="Currency 30 2" xfId="1507"/>
    <cellStyle name="Currency 30 2 2" xfId="5527"/>
    <cellStyle name="Currency 30 3" xfId="1508"/>
    <cellStyle name="Currency 30 3 2" xfId="5528"/>
    <cellStyle name="Currency 30 4" xfId="5526"/>
    <cellStyle name="Currency 31" xfId="1509"/>
    <cellStyle name="Currency 31 2" xfId="1510"/>
    <cellStyle name="Currency 31 2 2" xfId="5530"/>
    <cellStyle name="Currency 31 3" xfId="1511"/>
    <cellStyle name="Currency 31 3 2" xfId="5531"/>
    <cellStyle name="Currency 31 4" xfId="5529"/>
    <cellStyle name="Currency 32" xfId="1512"/>
    <cellStyle name="Currency 32 2" xfId="1513"/>
    <cellStyle name="Currency 32 2 2" xfId="5533"/>
    <cellStyle name="Currency 32 3" xfId="5532"/>
    <cellStyle name="Currency 33" xfId="1514"/>
    <cellStyle name="Currency 33 2" xfId="1515"/>
    <cellStyle name="Currency 33 2 2" xfId="1516"/>
    <cellStyle name="Currency 33 3" xfId="1517"/>
    <cellStyle name="Currency 34" xfId="1518"/>
    <cellStyle name="Currency 34 2" xfId="1519"/>
    <cellStyle name="Currency 34 2 2" xfId="5535"/>
    <cellStyle name="Currency 34 3" xfId="5534"/>
    <cellStyle name="Currency 35" xfId="1520"/>
    <cellStyle name="Currency 35 2" xfId="5536"/>
    <cellStyle name="Currency 36" xfId="1521"/>
    <cellStyle name="Currency 36 2" xfId="4692"/>
    <cellStyle name="Currency 37" xfId="1522"/>
    <cellStyle name="Currency 37 2" xfId="1523"/>
    <cellStyle name="Currency 37 2 2" xfId="5538"/>
    <cellStyle name="Currency 37 3" xfId="5537"/>
    <cellStyle name="Currency 38" xfId="1524"/>
    <cellStyle name="Currency 38 2" xfId="5539"/>
    <cellStyle name="Currency 39" xfId="1525"/>
    <cellStyle name="Currency 39 2" xfId="5540"/>
    <cellStyle name="Currency 4" xfId="1526"/>
    <cellStyle name="Currency 4 2" xfId="1527"/>
    <cellStyle name="Currency 4 2 2" xfId="1528"/>
    <cellStyle name="Currency 4 2 2 2" xfId="5543"/>
    <cellStyle name="Currency 4 2 3" xfId="4501"/>
    <cellStyle name="Currency 4 2 4" xfId="5542"/>
    <cellStyle name="Currency 4 3" xfId="1529"/>
    <cellStyle name="Currency 4 3 2" xfId="4090"/>
    <cellStyle name="Currency 4 3 3" xfId="5544"/>
    <cellStyle name="Currency 4 4" xfId="1530"/>
    <cellStyle name="Currency 4 4 2" xfId="1531"/>
    <cellStyle name="Currency 4 4 2 2" xfId="5545"/>
    <cellStyle name="Currency 4 5" xfId="1532"/>
    <cellStyle name="Currency 4 5 2" xfId="1533"/>
    <cellStyle name="Currency 4 5 2 2" xfId="1534"/>
    <cellStyle name="Currency 4 5 2 2 2" xfId="1535"/>
    <cellStyle name="Currency 4 5 2 3" xfId="1536"/>
    <cellStyle name="Currency 4 5 3" xfId="1537"/>
    <cellStyle name="Currency 4 5 3 2" xfId="1538"/>
    <cellStyle name="Currency 4 5 4" xfId="1539"/>
    <cellStyle name="Currency 4 5 4 2" xfId="1540"/>
    <cellStyle name="Currency 4 6" xfId="1541"/>
    <cellStyle name="Currency 4 6 2" xfId="1542"/>
    <cellStyle name="Currency 4 6 2 2" xfId="1543"/>
    <cellStyle name="Currency 4 6 3" xfId="1544"/>
    <cellStyle name="Currency 4 7" xfId="1545"/>
    <cellStyle name="Currency 4 7 2" xfId="1546"/>
    <cellStyle name="Currency 4 8" xfId="1547"/>
    <cellStyle name="Currency 4 8 2" xfId="1548"/>
    <cellStyle name="Currency 4 9" xfId="5541"/>
    <cellStyle name="Currency 40" xfId="4333"/>
    <cellStyle name="Currency 40 2" xfId="5546"/>
    <cellStyle name="Currency 41" xfId="4334"/>
    <cellStyle name="Currency 41 2" xfId="5547"/>
    <cellStyle name="Currency 42" xfId="4335"/>
    <cellStyle name="Currency 43" xfId="4342"/>
    <cellStyle name="Currency 44" xfId="4502"/>
    <cellStyle name="Currency 45" xfId="4503"/>
    <cellStyle name="Currency 46" xfId="4706"/>
    <cellStyle name="Currency 49" xfId="1549"/>
    <cellStyle name="Currency 49 2" xfId="5548"/>
    <cellStyle name="Currency 5" xfId="1550"/>
    <cellStyle name="Currency 5 2" xfId="1551"/>
    <cellStyle name="Currency 5 2 2" xfId="4908"/>
    <cellStyle name="Currency 5 2 3" xfId="4909"/>
    <cellStyle name="Currency 5 2 4" xfId="4910"/>
    <cellStyle name="Currency 5 2 5" xfId="5550"/>
    <cellStyle name="Currency 5 3" xfId="1552"/>
    <cellStyle name="Currency 5 3 2" xfId="1553"/>
    <cellStyle name="Currency 5 3 2 2" xfId="5551"/>
    <cellStyle name="Currency 5 3 3" xfId="1554"/>
    <cellStyle name="Currency 5 4" xfId="4504"/>
    <cellStyle name="Currency 5 5" xfId="4911"/>
    <cellStyle name="Currency 5 6" xfId="4912"/>
    <cellStyle name="Currency 5 7" xfId="5549"/>
    <cellStyle name="Currency 59 14" xfId="1555"/>
    <cellStyle name="Currency 59 14 2" xfId="1556"/>
    <cellStyle name="Currency 59 14 2 2" xfId="5553"/>
    <cellStyle name="Currency 59 14 3" xfId="1557"/>
    <cellStyle name="Currency 59 14 3 2" xfId="5554"/>
    <cellStyle name="Currency 59 14 4" xfId="5552"/>
    <cellStyle name="Currency 6" xfId="1558"/>
    <cellStyle name="Currency 6 2" xfId="1559"/>
    <cellStyle name="Currency 6 2 2" xfId="5556"/>
    <cellStyle name="Currency 6 3" xfId="1560"/>
    <cellStyle name="Currency 6 3 2" xfId="5557"/>
    <cellStyle name="Currency 6 4" xfId="4505"/>
    <cellStyle name="Currency 6 5" xfId="5555"/>
    <cellStyle name="Currency 60" xfId="1561"/>
    <cellStyle name="Currency 60 2" xfId="1562"/>
    <cellStyle name="Currency 60 2 2" xfId="5559"/>
    <cellStyle name="Currency 60 3" xfId="1563"/>
    <cellStyle name="Currency 60 3 2" xfId="5560"/>
    <cellStyle name="Currency 60 4" xfId="5558"/>
    <cellStyle name="Currency 62 14" xfId="1564"/>
    <cellStyle name="Currency 62 14 2" xfId="5561"/>
    <cellStyle name="Currency 64 15" xfId="1565"/>
    <cellStyle name="Currency 64 15 2" xfId="5562"/>
    <cellStyle name="Currency 7" xfId="1566"/>
    <cellStyle name="Currency 7 2" xfId="1567"/>
    <cellStyle name="Currency 7 2 2" xfId="5563"/>
    <cellStyle name="Currency 7 3" xfId="1568"/>
    <cellStyle name="Currency 7 3 2" xfId="5564"/>
    <cellStyle name="Currency 7 4" xfId="4913"/>
    <cellStyle name="Currency 7 5" xfId="4914"/>
    <cellStyle name="Currency 8" xfId="1569"/>
    <cellStyle name="Currency 8 2" xfId="1570"/>
    <cellStyle name="Currency 8 2 2" xfId="5565"/>
    <cellStyle name="Currency 8 3" xfId="1571"/>
    <cellStyle name="Currency 8 3 2" xfId="5566"/>
    <cellStyle name="Currency 9" xfId="1572"/>
    <cellStyle name="Currency 9 2" xfId="1573"/>
    <cellStyle name="Currency 9 2 2" xfId="5568"/>
    <cellStyle name="Currency 9 3" xfId="1574"/>
    <cellStyle name="Currency 9 3 2" xfId="5569"/>
    <cellStyle name="Currency 9 4" xfId="4506"/>
    <cellStyle name="Currency 9 5" xfId="5567"/>
    <cellStyle name="Currency 94" xfId="1575"/>
    <cellStyle name="Currency 94 2" xfId="5570"/>
    <cellStyle name="Currency 95" xfId="1576"/>
    <cellStyle name="Currency 95 2" xfId="5571"/>
    <cellStyle name="Currency0" xfId="1577"/>
    <cellStyle name="Currency0 2" xfId="5572"/>
    <cellStyle name="DATA TYPE" xfId="1578"/>
    <cellStyle name="Date" xfId="1579"/>
    <cellStyle name="Date [mm-d-yyyy]" xfId="1580"/>
    <cellStyle name="Date [mmm-d-yyyy]" xfId="1581"/>
    <cellStyle name="Date [mmm-yyyy]" xfId="1582"/>
    <cellStyle name="Date 2" xfId="5573"/>
    <cellStyle name="Date 3" xfId="5368"/>
    <cellStyle name="Date_050318 MON POWER OHIO LOAD" xfId="1583"/>
    <cellStyle name="Date2" xfId="1584"/>
    <cellStyle name="Dezimal [0]_Compiling Utility Macros" xfId="1585"/>
    <cellStyle name="Dezimal_Compiling Utility Macros" xfId="1586"/>
    <cellStyle name="dohm" xfId="1587"/>
    <cellStyle name="dohm1" xfId="1588"/>
    <cellStyle name="dohm2" xfId="1589"/>
    <cellStyle name="Dollars" xfId="1590"/>
    <cellStyle name="Euro" xfId="1591"/>
    <cellStyle name="Euro 2" xfId="5574"/>
    <cellStyle name="Explanatory Text" xfId="1592" builtinId="53" customBuiltin="1"/>
    <cellStyle name="Explanatory Text 10" xfId="1593"/>
    <cellStyle name="Explanatory Text 11" xfId="1594"/>
    <cellStyle name="Explanatory Text 12" xfId="1595"/>
    <cellStyle name="Explanatory Text 13" xfId="1596"/>
    <cellStyle name="Explanatory Text 2" xfId="1597"/>
    <cellStyle name="Explanatory Text 2 2" xfId="1598"/>
    <cellStyle name="Explanatory Text 3" xfId="1599"/>
    <cellStyle name="Explanatory Text 3 2" xfId="1600"/>
    <cellStyle name="Explanatory Text 3 3" xfId="1601"/>
    <cellStyle name="Explanatory Text 4" xfId="1602"/>
    <cellStyle name="Explanatory Text 4 2" xfId="1603"/>
    <cellStyle name="Explanatory Text 5" xfId="1604"/>
    <cellStyle name="Explanatory Text 5 2" xfId="1605"/>
    <cellStyle name="Explanatory Text 6" xfId="1606"/>
    <cellStyle name="Explanatory Text 6 2" xfId="1607"/>
    <cellStyle name="Explanatory Text 7" xfId="1608"/>
    <cellStyle name="Explanatory Text 8" xfId="1609"/>
    <cellStyle name="Explanatory Text 9" xfId="1610"/>
    <cellStyle name="Fixed" xfId="1611"/>
    <cellStyle name="Fixed [0]" xfId="1612"/>
    <cellStyle name="Fixed [0] 2" xfId="5576"/>
    <cellStyle name="Fixed 2" xfId="5575"/>
    <cellStyle name="Fixed 3" xfId="5367"/>
    <cellStyle name="Fixed_050318 MON POWER OHIO LOAD" xfId="1613"/>
    <cellStyle name="Fixed2 - Style2" xfId="1614"/>
    <cellStyle name="Fixed3 - Style3" xfId="1615"/>
    <cellStyle name="FUEL SUBTOTAL" xfId="1616"/>
    <cellStyle name="FUEL TYPE" xfId="1617"/>
    <cellStyle name="general" xfId="1618"/>
    <cellStyle name="Good" xfId="1619" builtinId="26" customBuiltin="1"/>
    <cellStyle name="Good 10" xfId="1620"/>
    <cellStyle name="Good 11" xfId="1621"/>
    <cellStyle name="Good 12" xfId="1622"/>
    <cellStyle name="Good 13" xfId="1623"/>
    <cellStyle name="Good 14" xfId="3716"/>
    <cellStyle name="Good 2" xfId="1624"/>
    <cellStyle name="Good 2 2" xfId="1625"/>
    <cellStyle name="Good 3" xfId="1626"/>
    <cellStyle name="Good 3 2" xfId="1627"/>
    <cellStyle name="Good 3 3" xfId="1628"/>
    <cellStyle name="Good 4" xfId="1629"/>
    <cellStyle name="Good 4 2" xfId="1630"/>
    <cellStyle name="Good 5" xfId="1631"/>
    <cellStyle name="Good 5 2" xfId="1632"/>
    <cellStyle name="Good 6" xfId="1633"/>
    <cellStyle name="Good 6 2" xfId="1634"/>
    <cellStyle name="Good 7" xfId="1635"/>
    <cellStyle name="Good 8" xfId="1636"/>
    <cellStyle name="Good 9" xfId="1637"/>
    <cellStyle name="Grey" xfId="1638"/>
    <cellStyle name="HEADER" xfId="1639"/>
    <cellStyle name="Header1" xfId="1640"/>
    <cellStyle name="Header2" xfId="1641"/>
    <cellStyle name="Heading 1" xfId="1642" builtinId="16" customBuiltin="1"/>
    <cellStyle name="Heading 1 10" xfId="1643"/>
    <cellStyle name="Heading 1 11" xfId="1644"/>
    <cellStyle name="Heading 1 12" xfId="1645"/>
    <cellStyle name="Heading 1 13" xfId="1646"/>
    <cellStyle name="Heading 1 14" xfId="3717"/>
    <cellStyle name="Heading 1 2" xfId="1647"/>
    <cellStyle name="Heading 1 2 2" xfId="1648"/>
    <cellStyle name="Heading 1 2 2 2" xfId="1649"/>
    <cellStyle name="Heading 1 3" xfId="1650"/>
    <cellStyle name="Heading 1 3 2" xfId="1651"/>
    <cellStyle name="Heading 1 3 3" xfId="1652"/>
    <cellStyle name="Heading 1 4" xfId="1653"/>
    <cellStyle name="Heading 1 4 2" xfId="1654"/>
    <cellStyle name="Heading 1 5" xfId="1655"/>
    <cellStyle name="Heading 1 5 2" xfId="1656"/>
    <cellStyle name="Heading 1 6" xfId="1657"/>
    <cellStyle name="Heading 1 6 2" xfId="1658"/>
    <cellStyle name="Heading 1 7" xfId="1659"/>
    <cellStyle name="Heading 1 7 2" xfId="1660"/>
    <cellStyle name="Heading 1 8" xfId="1661"/>
    <cellStyle name="Heading 1 8 2" xfId="1662"/>
    <cellStyle name="Heading 1 9" xfId="1663"/>
    <cellStyle name="Heading 2" xfId="1664" builtinId="17" customBuiltin="1"/>
    <cellStyle name="Heading 2 10" xfId="1665"/>
    <cellStyle name="Heading 2 11" xfId="1666"/>
    <cellStyle name="Heading 2 12" xfId="1667"/>
    <cellStyle name="Heading 2 13" xfId="1668"/>
    <cellStyle name="Heading 2 14" xfId="3718"/>
    <cellStyle name="Heading 2 2" xfId="1669"/>
    <cellStyle name="Heading 2 2 2" xfId="1670"/>
    <cellStyle name="Heading 2 2 2 2" xfId="1671"/>
    <cellStyle name="Heading 2 3" xfId="1672"/>
    <cellStyle name="Heading 2 3 2" xfId="1673"/>
    <cellStyle name="Heading 2 3 3" xfId="1674"/>
    <cellStyle name="Heading 2 4" xfId="1675"/>
    <cellStyle name="Heading 2 4 2" xfId="1676"/>
    <cellStyle name="Heading 2 5" xfId="1677"/>
    <cellStyle name="Heading 2 5 2" xfId="1678"/>
    <cellStyle name="Heading 2 6" xfId="1679"/>
    <cellStyle name="Heading 2 6 2" xfId="1680"/>
    <cellStyle name="Heading 2 7" xfId="1681"/>
    <cellStyle name="Heading 2 7 2" xfId="1682"/>
    <cellStyle name="Heading 2 8" xfId="1683"/>
    <cellStyle name="Heading 2 8 2" xfId="1684"/>
    <cellStyle name="Heading 2 9" xfId="1685"/>
    <cellStyle name="Heading 3" xfId="1686" builtinId="18" customBuiltin="1"/>
    <cellStyle name="Heading 3 10" xfId="1687"/>
    <cellStyle name="Heading 3 11" xfId="1688"/>
    <cellStyle name="Heading 3 12" xfId="1689"/>
    <cellStyle name="Heading 3 13" xfId="1690"/>
    <cellStyle name="Heading 3 14" xfId="3719"/>
    <cellStyle name="Heading 3 2" xfId="1691"/>
    <cellStyle name="Heading 3 2 2" xfId="1692"/>
    <cellStyle name="Heading 3 2 2 2" xfId="1693"/>
    <cellStyle name="Heading 3 3" xfId="1694"/>
    <cellStyle name="Heading 3 3 2" xfId="1695"/>
    <cellStyle name="Heading 3 3 3" xfId="1696"/>
    <cellStyle name="Heading 3 4" xfId="1697"/>
    <cellStyle name="Heading 3 4 2" xfId="1698"/>
    <cellStyle name="Heading 3 5" xfId="1699"/>
    <cellStyle name="Heading 3 5 2" xfId="1700"/>
    <cellStyle name="Heading 3 6" xfId="1701"/>
    <cellStyle name="Heading 3 6 2" xfId="1702"/>
    <cellStyle name="Heading 3 7" xfId="1703"/>
    <cellStyle name="Heading 3 7 2" xfId="1704"/>
    <cellStyle name="Heading 3 8" xfId="1705"/>
    <cellStyle name="Heading 3 8 2" xfId="1706"/>
    <cellStyle name="Heading 3 9" xfId="1707"/>
    <cellStyle name="Heading 4" xfId="1708" builtinId="19" customBuiltin="1"/>
    <cellStyle name="Heading 4 10" xfId="1709"/>
    <cellStyle name="Heading 4 11" xfId="1710"/>
    <cellStyle name="Heading 4 12" xfId="1711"/>
    <cellStyle name="Heading 4 13" xfId="1712"/>
    <cellStyle name="Heading 4 2" xfId="1713"/>
    <cellStyle name="Heading 4 2 2" xfId="1714"/>
    <cellStyle name="Heading 4 2 2 2" xfId="1715"/>
    <cellStyle name="Heading 4 3" xfId="1716"/>
    <cellStyle name="Heading 4 3 2" xfId="1717"/>
    <cellStyle name="Heading 4 3 3" xfId="1718"/>
    <cellStyle name="Heading 4 4" xfId="1719"/>
    <cellStyle name="Heading 4 4 2" xfId="1720"/>
    <cellStyle name="Heading 4 5" xfId="1721"/>
    <cellStyle name="Heading 4 5 2" xfId="1722"/>
    <cellStyle name="Heading 4 6" xfId="1723"/>
    <cellStyle name="Heading 4 6 2" xfId="1724"/>
    <cellStyle name="Heading 4 7" xfId="1725"/>
    <cellStyle name="Heading 4 7 2" xfId="1726"/>
    <cellStyle name="Heading 4 8" xfId="1727"/>
    <cellStyle name="Heading 4 8 2" xfId="1728"/>
    <cellStyle name="Heading 4 9" xfId="1729"/>
    <cellStyle name="Heading1" xfId="1730"/>
    <cellStyle name="Heading2" xfId="1731"/>
    <cellStyle name="HIGHLIGHT" xfId="1732"/>
    <cellStyle name="Hyperlink" xfId="4686" builtinId="8"/>
    <cellStyle name="Hyperlink 2" xfId="4325"/>
    <cellStyle name="Input" xfId="1733" builtinId="20" customBuiltin="1"/>
    <cellStyle name="Input [yellow]" xfId="1734"/>
    <cellStyle name="Input 10" xfId="1735"/>
    <cellStyle name="Input 11" xfId="1736"/>
    <cellStyle name="Input 12" xfId="1737"/>
    <cellStyle name="Input 13" xfId="1738"/>
    <cellStyle name="Input 14" xfId="1739"/>
    <cellStyle name="Input 15" xfId="3720"/>
    <cellStyle name="Input 16" xfId="3573"/>
    <cellStyle name="Input 2" xfId="1740"/>
    <cellStyle name="Input 2 2" xfId="1741"/>
    <cellStyle name="Input 3" xfId="1742"/>
    <cellStyle name="Input 3 2" xfId="1743"/>
    <cellStyle name="Input 3 3" xfId="1744"/>
    <cellStyle name="Input 4" xfId="1745"/>
    <cellStyle name="Input 4 2" xfId="1746"/>
    <cellStyle name="Input 5" xfId="1747"/>
    <cellStyle name="Input 5 2" xfId="1748"/>
    <cellStyle name="Input 6" xfId="1749"/>
    <cellStyle name="Input 6 2" xfId="1750"/>
    <cellStyle name="Input 7" xfId="1751"/>
    <cellStyle name="Input 8" xfId="1752"/>
    <cellStyle name="Input 9" xfId="1753"/>
    <cellStyle name="kirkdollars" xfId="1754"/>
    <cellStyle name="Lines" xfId="1755"/>
    <cellStyle name="Linked Cell" xfId="1756" builtinId="24" customBuiltin="1"/>
    <cellStyle name="Linked Cell 10" xfId="1757"/>
    <cellStyle name="Linked Cell 11" xfId="1758"/>
    <cellStyle name="Linked Cell 12" xfId="1759"/>
    <cellStyle name="Linked Cell 13" xfId="1760"/>
    <cellStyle name="Linked Cell 14" xfId="3721"/>
    <cellStyle name="Linked Cell 2" xfId="1761"/>
    <cellStyle name="Linked Cell 2 2" xfId="1762"/>
    <cellStyle name="Linked Cell 3" xfId="1763"/>
    <cellStyle name="Linked Cell 3 2" xfId="1764"/>
    <cellStyle name="Linked Cell 3 3" xfId="1765"/>
    <cellStyle name="Linked Cell 4" xfId="1766"/>
    <cellStyle name="Linked Cell 4 2" xfId="1767"/>
    <cellStyle name="Linked Cell 5" xfId="1768"/>
    <cellStyle name="Linked Cell 5 2" xfId="1769"/>
    <cellStyle name="Linked Cell 6" xfId="1770"/>
    <cellStyle name="Linked Cell 6 2" xfId="1771"/>
    <cellStyle name="Linked Cell 7" xfId="1772"/>
    <cellStyle name="Linked Cell 8" xfId="1773"/>
    <cellStyle name="Linked Cell 9" xfId="1774"/>
    <cellStyle name="Long Date" xfId="1775"/>
    <cellStyle name="Multiple" xfId="1776"/>
    <cellStyle name="Multiple [1]" xfId="1777"/>
    <cellStyle name="NA is zero" xfId="1778"/>
    <cellStyle name="Neutral" xfId="1779" builtinId="28" customBuiltin="1"/>
    <cellStyle name="Neutral 10" xfId="1780"/>
    <cellStyle name="Neutral 11" xfId="1781"/>
    <cellStyle name="Neutral 12" xfId="1782"/>
    <cellStyle name="Neutral 13" xfId="1783"/>
    <cellStyle name="Neutral 14" xfId="3723"/>
    <cellStyle name="Neutral 2" xfId="1784"/>
    <cellStyle name="Neutral 2 2" xfId="1785"/>
    <cellStyle name="Neutral 3" xfId="1786"/>
    <cellStyle name="Neutral 3 2" xfId="1787"/>
    <cellStyle name="Neutral 3 3" xfId="1788"/>
    <cellStyle name="Neutral 4" xfId="1789"/>
    <cellStyle name="Neutral 4 2" xfId="1790"/>
    <cellStyle name="Neutral 5" xfId="1791"/>
    <cellStyle name="Neutral 5 2" xfId="1792"/>
    <cellStyle name="Neutral 6" xfId="1793"/>
    <cellStyle name="Neutral 6 2" xfId="1794"/>
    <cellStyle name="Neutral 7" xfId="1795"/>
    <cellStyle name="Neutral 8" xfId="1796"/>
    <cellStyle name="Neutral 9" xfId="1797"/>
    <cellStyle name="no dec" xfId="1798"/>
    <cellStyle name="Normal" xfId="0" builtinId="0"/>
    <cellStyle name="Normal - Style1" xfId="1799"/>
    <cellStyle name="Normal - Style2" xfId="1800"/>
    <cellStyle name="Normal - Style3" xfId="1801"/>
    <cellStyle name="Normal [0]" xfId="1802"/>
    <cellStyle name="Normal [1]" xfId="1803"/>
    <cellStyle name="Normal [1] 2" xfId="5577"/>
    <cellStyle name="Normal [2]" xfId="1804"/>
    <cellStyle name="Normal [3]" xfId="1805"/>
    <cellStyle name="Normal 10" xfId="1806"/>
    <cellStyle name="Normal 10 2" xfId="1807"/>
    <cellStyle name="Normal 10 2 2" xfId="1808"/>
    <cellStyle name="Normal 10 2 2 2" xfId="4694"/>
    <cellStyle name="Normal 10 3" xfId="1809"/>
    <cellStyle name="Normal 10 3 2" xfId="5578"/>
    <cellStyle name="Normal 10 4" xfId="1810"/>
    <cellStyle name="Normal 10 4 2" xfId="5579"/>
    <cellStyle name="Normal 10 5" xfId="1811"/>
    <cellStyle name="Normal 10 5 2" xfId="5580"/>
    <cellStyle name="Normal 10 6" xfId="1812"/>
    <cellStyle name="Normal 10 6 2" xfId="5581"/>
    <cellStyle name="Normal 10 7" xfId="1813"/>
    <cellStyle name="Normal 10 7 2" xfId="5582"/>
    <cellStyle name="Normal 100" xfId="1814"/>
    <cellStyle name="Normal 100 2" xfId="5583"/>
    <cellStyle name="Normal 101" xfId="1815"/>
    <cellStyle name="Normal 101 2" xfId="5584"/>
    <cellStyle name="Normal 102" xfId="1816"/>
    <cellStyle name="Normal 102 2" xfId="4690"/>
    <cellStyle name="Normal 103" xfId="1817"/>
    <cellStyle name="Normal 103 2" xfId="5585"/>
    <cellStyle name="Normal 104" xfId="1818"/>
    <cellStyle name="Normal 104 2" xfId="5586"/>
    <cellStyle name="Normal 105" xfId="1819"/>
    <cellStyle name="Normal 105 2" xfId="5587"/>
    <cellStyle name="Normal 106" xfId="1820"/>
    <cellStyle name="Normal 106 2" xfId="5588"/>
    <cellStyle name="Normal 107" xfId="1821"/>
    <cellStyle name="Normal 108" xfId="1822"/>
    <cellStyle name="Normal 109" xfId="1823"/>
    <cellStyle name="Normal 109 2" xfId="5589"/>
    <cellStyle name="Normal 11" xfId="1824"/>
    <cellStyle name="Normal 11 2" xfId="1825"/>
    <cellStyle name="Normal 11 2 2" xfId="1826"/>
    <cellStyle name="Normal 11 2 2 2" xfId="5590"/>
    <cellStyle name="Normal 11 3" xfId="1827"/>
    <cellStyle name="Normal 11 3 2" xfId="5591"/>
    <cellStyle name="Normal 11 4" xfId="1828"/>
    <cellStyle name="Normal 11 4 2" xfId="5592"/>
    <cellStyle name="Normal 11 5" xfId="1829"/>
    <cellStyle name="Normal 11 5 2" xfId="5593"/>
    <cellStyle name="Normal 11 6" xfId="1830"/>
    <cellStyle name="Normal 11 6 2" xfId="5594"/>
    <cellStyle name="Normal 11 7" xfId="1831"/>
    <cellStyle name="Normal 11 7 2" xfId="5595"/>
    <cellStyle name="Normal 110" xfId="1832"/>
    <cellStyle name="Normal 110 2" xfId="5596"/>
    <cellStyle name="Normal 111" xfId="1833"/>
    <cellStyle name="Normal 111 2" xfId="5597"/>
    <cellStyle name="Normal 112" xfId="1834"/>
    <cellStyle name="Normal 112 2" xfId="5598"/>
    <cellStyle name="Normal 113" xfId="1835"/>
    <cellStyle name="Normal 113 2" xfId="5599"/>
    <cellStyle name="Normal 114" xfId="1836"/>
    <cellStyle name="Normal 114 2" xfId="5600"/>
    <cellStyle name="Normal 115" xfId="1837"/>
    <cellStyle name="Normal 115 2" xfId="5601"/>
    <cellStyle name="Normal 116" xfId="1838"/>
    <cellStyle name="Normal 117" xfId="1839"/>
    <cellStyle name="Normal 118" xfId="1840"/>
    <cellStyle name="Normal 119" xfId="1841"/>
    <cellStyle name="Normal 12" xfId="1842"/>
    <cellStyle name="Normal 12 10" xfId="1843"/>
    <cellStyle name="Normal 12 10 2" xfId="5602"/>
    <cellStyle name="Normal 12 11" xfId="1844"/>
    <cellStyle name="Normal 12 11 2" xfId="5603"/>
    <cellStyle name="Normal 12 12" xfId="1845"/>
    <cellStyle name="Normal 12 12 2" xfId="5604"/>
    <cellStyle name="Normal 12 13" xfId="1846"/>
    <cellStyle name="Normal 12 13 2" xfId="5605"/>
    <cellStyle name="Normal 12 2" xfId="1847"/>
    <cellStyle name="Normal 12 2 2" xfId="1848"/>
    <cellStyle name="Normal 12 2 2 2" xfId="1849"/>
    <cellStyle name="Normal 12 2 2 2 2" xfId="5607"/>
    <cellStyle name="Normal 12 2 2 3" xfId="1850"/>
    <cellStyle name="Normal 12 2 2 3 2" xfId="5608"/>
    <cellStyle name="Normal 12 2 2 4" xfId="5606"/>
    <cellStyle name="Normal 12 2 3" xfId="1851"/>
    <cellStyle name="Normal 12 2 3 2" xfId="5609"/>
    <cellStyle name="Normal 12 2 4" xfId="1852"/>
    <cellStyle name="Normal 12 2 4 2" xfId="5610"/>
    <cellStyle name="Normal 12 2 5" xfId="1853"/>
    <cellStyle name="Normal 12 2 5 2" xfId="5611"/>
    <cellStyle name="Normal 12 3" xfId="1854"/>
    <cellStyle name="Normal 12 3 2" xfId="1855"/>
    <cellStyle name="Normal 12 3 2 2" xfId="1856"/>
    <cellStyle name="Normal 12 3 2 2 2" xfId="5614"/>
    <cellStyle name="Normal 12 3 2 3" xfId="1857"/>
    <cellStyle name="Normal 12 3 2 3 2" xfId="5615"/>
    <cellStyle name="Normal 12 3 2 4" xfId="5613"/>
    <cellStyle name="Normal 12 3 3" xfId="1858"/>
    <cellStyle name="Normal 12 3 3 2" xfId="5616"/>
    <cellStyle name="Normal 12 3 4" xfId="1859"/>
    <cellStyle name="Normal 12 3 4 2" xfId="5617"/>
    <cellStyle name="Normal 12 3 5" xfId="5612"/>
    <cellStyle name="Normal 12 4" xfId="1860"/>
    <cellStyle name="Normal 12 4 2" xfId="5618"/>
    <cellStyle name="Normal 12 5" xfId="1861"/>
    <cellStyle name="Normal 12 5 2" xfId="5619"/>
    <cellStyle name="Normal 12 6" xfId="1862"/>
    <cellStyle name="Normal 12 6 2" xfId="5620"/>
    <cellStyle name="Normal 12 7" xfId="1863"/>
    <cellStyle name="Normal 12 7 2" xfId="5621"/>
    <cellStyle name="Normal 12 8" xfId="1864"/>
    <cellStyle name="Normal 12 8 2" xfId="1865"/>
    <cellStyle name="Normal 12 8 2 2" xfId="5623"/>
    <cellStyle name="Normal 12 8 3" xfId="1866"/>
    <cellStyle name="Normal 12 8 3 2" xfId="5624"/>
    <cellStyle name="Normal 12 8 4" xfId="5622"/>
    <cellStyle name="Normal 12 9" xfId="1867"/>
    <cellStyle name="Normal 12 9 2" xfId="5625"/>
    <cellStyle name="Normal 120" xfId="1868"/>
    <cellStyle name="Normal 121" xfId="1869"/>
    <cellStyle name="Normal 121 2" xfId="5626"/>
    <cellStyle name="Normal 122" xfId="1870"/>
    <cellStyle name="Normal 122 2" xfId="5627"/>
    <cellStyle name="Normal 123" xfId="1871"/>
    <cellStyle name="Normal 123 2" xfId="5628"/>
    <cellStyle name="Normal 124" xfId="1872"/>
    <cellStyle name="Normal 125" xfId="1873"/>
    <cellStyle name="Normal 126" xfId="1874"/>
    <cellStyle name="Normal 127" xfId="1875"/>
    <cellStyle name="Normal 128" xfId="1876"/>
    <cellStyle name="Normal 129" xfId="1877"/>
    <cellStyle name="Normal 129 2" xfId="5629"/>
    <cellStyle name="Normal 13" xfId="1878"/>
    <cellStyle name="Normal 13 2" xfId="1879"/>
    <cellStyle name="Normal 13 2 2" xfId="1880"/>
    <cellStyle name="Normal 13 2 2 2" xfId="5630"/>
    <cellStyle name="Normal 13 3" xfId="1881"/>
    <cellStyle name="Normal 13 3 2" xfId="5631"/>
    <cellStyle name="Normal 13 4" xfId="1882"/>
    <cellStyle name="Normal 13 4 2" xfId="5632"/>
    <cellStyle name="Normal 13 5" xfId="1883"/>
    <cellStyle name="Normal 13 5 2" xfId="5633"/>
    <cellStyle name="Normal 13 6" xfId="1884"/>
    <cellStyle name="Normal 13 6 2" xfId="5634"/>
    <cellStyle name="Normal 13 7" xfId="1885"/>
    <cellStyle name="Normal 13 7 2" xfId="5635"/>
    <cellStyle name="Normal 130" xfId="1886"/>
    <cellStyle name="Normal 130 2" xfId="4332"/>
    <cellStyle name="Normal 131" xfId="3567"/>
    <cellStyle name="Normal 131 2" xfId="4339"/>
    <cellStyle name="Normal 131 3" xfId="4349"/>
    <cellStyle name="Normal 132" xfId="3835"/>
    <cellStyle name="Normal 132 2" xfId="4338"/>
    <cellStyle name="Normal 133" xfId="3836"/>
    <cellStyle name="Normal 133 2" xfId="4337"/>
    <cellStyle name="Normal 134" xfId="4336"/>
    <cellStyle name="Normal 135" xfId="4343"/>
    <cellStyle name="Normal 135 2" xfId="4362"/>
    <cellStyle name="Normal 136" xfId="4351"/>
    <cellStyle name="Normal 136 2" xfId="4360"/>
    <cellStyle name="Normal 137" xfId="4361"/>
    <cellStyle name="Normal 138" xfId="4507"/>
    <cellStyle name="Normal 139" xfId="4508"/>
    <cellStyle name="Normal 14" xfId="1887"/>
    <cellStyle name="Normal 14 10" xfId="1888"/>
    <cellStyle name="Normal 14 10 2" xfId="5636"/>
    <cellStyle name="Normal 14 11" xfId="1889"/>
    <cellStyle name="Normal 14 11 2" xfId="5637"/>
    <cellStyle name="Normal 14 12" xfId="1890"/>
    <cellStyle name="Normal 14 12 2" xfId="5638"/>
    <cellStyle name="Normal 14 13" xfId="1891"/>
    <cellStyle name="Normal 14 13 2" xfId="5639"/>
    <cellStyle name="Normal 14 14" xfId="1892"/>
    <cellStyle name="Normal 14 14 2" xfId="5640"/>
    <cellStyle name="Normal 14 2" xfId="1893"/>
    <cellStyle name="Normal 14 2 2" xfId="1894"/>
    <cellStyle name="Normal 14 2 2 2" xfId="1895"/>
    <cellStyle name="Normal 14 2 2 2 2" xfId="5643"/>
    <cellStyle name="Normal 14 2 2 3" xfId="1896"/>
    <cellStyle name="Normal 14 2 2 3 2" xfId="5644"/>
    <cellStyle name="Normal 14 2 2 4" xfId="5642"/>
    <cellStyle name="Normal 14 2 3" xfId="1897"/>
    <cellStyle name="Normal 14 2 3 2" xfId="5645"/>
    <cellStyle name="Normal 14 2 4" xfId="1898"/>
    <cellStyle name="Normal 14 2 4 2" xfId="5646"/>
    <cellStyle name="Normal 14 2 5" xfId="5641"/>
    <cellStyle name="Normal 14 3" xfId="1899"/>
    <cellStyle name="Normal 14 3 2" xfId="1900"/>
    <cellStyle name="Normal 14 3 2 2" xfId="1901"/>
    <cellStyle name="Normal 14 3 2 2 2" xfId="5649"/>
    <cellStyle name="Normal 14 3 2 3" xfId="1902"/>
    <cellStyle name="Normal 14 3 2 3 2" xfId="5650"/>
    <cellStyle name="Normal 14 3 2 4" xfId="5648"/>
    <cellStyle name="Normal 14 3 3" xfId="1903"/>
    <cellStyle name="Normal 14 3 3 2" xfId="5651"/>
    <cellStyle name="Normal 14 3 4" xfId="1904"/>
    <cellStyle name="Normal 14 3 4 2" xfId="5652"/>
    <cellStyle name="Normal 14 3 5" xfId="5647"/>
    <cellStyle name="Normal 14 4" xfId="1905"/>
    <cellStyle name="Normal 14 4 2" xfId="5653"/>
    <cellStyle name="Normal 14 5" xfId="1906"/>
    <cellStyle name="Normal 14 5 2" xfId="5654"/>
    <cellStyle name="Normal 14 6" xfId="1907"/>
    <cellStyle name="Normal 14 6 2" xfId="5655"/>
    <cellStyle name="Normal 14 7" xfId="1908"/>
    <cellStyle name="Normal 14 7 2" xfId="5656"/>
    <cellStyle name="Normal 14 8" xfId="1909"/>
    <cellStyle name="Normal 14 8 2" xfId="5657"/>
    <cellStyle name="Normal 14 9" xfId="1910"/>
    <cellStyle name="Normal 14 9 2" xfId="1911"/>
    <cellStyle name="Normal 14 9 2 2" xfId="5659"/>
    <cellStyle name="Normal 14 9 3" xfId="1912"/>
    <cellStyle name="Normal 14 9 3 2" xfId="5660"/>
    <cellStyle name="Normal 14 9 4" xfId="5658"/>
    <cellStyle name="Normal 140" xfId="4687"/>
    <cellStyle name="Normal 141" xfId="4689"/>
    <cellStyle name="Normal 142" xfId="4702"/>
    <cellStyle name="Normal 15" xfId="1913"/>
    <cellStyle name="Normal 15 10" xfId="1914"/>
    <cellStyle name="Normal 15 10 2" xfId="5661"/>
    <cellStyle name="Normal 15 2" xfId="1915"/>
    <cellStyle name="Normal 15 2 2" xfId="1916"/>
    <cellStyle name="Normal 15 2 2 2" xfId="1917"/>
    <cellStyle name="Normal 15 2 2 2 2" xfId="3725"/>
    <cellStyle name="Normal 15 2 2 2 2 2" xfId="4915"/>
    <cellStyle name="Normal 15 2 2 2 3" xfId="4509"/>
    <cellStyle name="Normal 15 2 2 2 4" xfId="5663"/>
    <cellStyle name="Normal 15 2 2 3" xfId="1918"/>
    <cellStyle name="Normal 15 2 2 3 2" xfId="4510"/>
    <cellStyle name="Normal 15 2 2 3 3" xfId="5664"/>
    <cellStyle name="Normal 15 2 2 4" xfId="3724"/>
    <cellStyle name="Normal 15 2 2 5" xfId="5662"/>
    <cellStyle name="Normal 15 2 3" xfId="1919"/>
    <cellStyle name="Normal 15 2 3 2" xfId="3726"/>
    <cellStyle name="Normal 15 2 3 2 2" xfId="4916"/>
    <cellStyle name="Normal 15 2 3 3" xfId="4511"/>
    <cellStyle name="Normal 15 2 3 4" xfId="5665"/>
    <cellStyle name="Normal 15 2 4" xfId="1920"/>
    <cellStyle name="Normal 15 2 4 2" xfId="4512"/>
    <cellStyle name="Normal 15 2 4 3" xfId="5666"/>
    <cellStyle name="Normal 15 2 5" xfId="1921"/>
    <cellStyle name="Normal 15 2 5 2" xfId="5667"/>
    <cellStyle name="Normal 15 3" xfId="1922"/>
    <cellStyle name="Normal 15 3 2" xfId="1923"/>
    <cellStyle name="Normal 15 3 2 2" xfId="1924"/>
    <cellStyle name="Normal 15 3 2 2 2" xfId="3729"/>
    <cellStyle name="Normal 15 3 2 2 2 2" xfId="4917"/>
    <cellStyle name="Normal 15 3 2 2 3" xfId="4513"/>
    <cellStyle name="Normal 15 3 2 2 4" xfId="5669"/>
    <cellStyle name="Normal 15 3 2 3" xfId="1925"/>
    <cellStyle name="Normal 15 3 2 3 2" xfId="4514"/>
    <cellStyle name="Normal 15 3 2 3 3" xfId="5670"/>
    <cellStyle name="Normal 15 3 2 4" xfId="3728"/>
    <cellStyle name="Normal 15 3 2 5" xfId="5668"/>
    <cellStyle name="Normal 15 3 3" xfId="1926"/>
    <cellStyle name="Normal 15 3 3 2" xfId="3730"/>
    <cellStyle name="Normal 15 3 3 2 2" xfId="4918"/>
    <cellStyle name="Normal 15 3 3 3" xfId="4515"/>
    <cellStyle name="Normal 15 3 3 4" xfId="5671"/>
    <cellStyle name="Normal 15 3 4" xfId="1927"/>
    <cellStyle name="Normal 15 3 4 2" xfId="4516"/>
    <cellStyle name="Normal 15 3 4 3" xfId="5672"/>
    <cellStyle name="Normal 15 3 5" xfId="1928"/>
    <cellStyle name="Normal 15 3 5 2" xfId="5673"/>
    <cellStyle name="Normal 15 3 6" xfId="3727"/>
    <cellStyle name="Normal 15 4" xfId="1929"/>
    <cellStyle name="Normal 15 4 2" xfId="3732"/>
    <cellStyle name="Normal 15 4 2 2" xfId="4517"/>
    <cellStyle name="Normal 15 4 2 2 2" xfId="4919"/>
    <cellStyle name="Normal 15 4 2 3" xfId="4920"/>
    <cellStyle name="Normal 15 4 3" xfId="3731"/>
    <cellStyle name="Normal 15 4 3 2" xfId="4921"/>
    <cellStyle name="Normal 15 4 4" xfId="4518"/>
    <cellStyle name="Normal 15 4 5" xfId="5674"/>
    <cellStyle name="Normal 15 5" xfId="1930"/>
    <cellStyle name="Normal 15 5 2" xfId="3733"/>
    <cellStyle name="Normal 15 5 2 2" xfId="4922"/>
    <cellStyle name="Normal 15 5 3" xfId="4519"/>
    <cellStyle name="Normal 15 5 4" xfId="5675"/>
    <cellStyle name="Normal 15 6" xfId="1931"/>
    <cellStyle name="Normal 15 6 2" xfId="4520"/>
    <cellStyle name="Normal 15 6 3" xfId="5676"/>
    <cellStyle name="Normal 15 7" xfId="1932"/>
    <cellStyle name="Normal 15 7 2" xfId="5677"/>
    <cellStyle name="Normal 15 8" xfId="1933"/>
    <cellStyle name="Normal 15 8 2" xfId="1934"/>
    <cellStyle name="Normal 15 8 2 2" xfId="5679"/>
    <cellStyle name="Normal 15 8 3" xfId="1935"/>
    <cellStyle name="Normal 15 8 3 2" xfId="5680"/>
    <cellStyle name="Normal 15 8 4" xfId="5678"/>
    <cellStyle name="Normal 15 9" xfId="1936"/>
    <cellStyle name="Normal 15 9 2" xfId="5681"/>
    <cellStyle name="Normal 16" xfId="1937"/>
    <cellStyle name="Normal 16 2" xfId="1938"/>
    <cellStyle name="Normal 16 2 2" xfId="1939"/>
    <cellStyle name="Normal 16 2 2 2" xfId="5683"/>
    <cellStyle name="Normal 16 3" xfId="1940"/>
    <cellStyle name="Normal 16 3 2" xfId="5684"/>
    <cellStyle name="Normal 16 4" xfId="1941"/>
    <cellStyle name="Normal 16 4 2" xfId="5685"/>
    <cellStyle name="Normal 16 5" xfId="4521"/>
    <cellStyle name="Normal 16 6" xfId="5682"/>
    <cellStyle name="Normal 17" xfId="1942"/>
    <cellStyle name="Normal 17 2" xfId="1943"/>
    <cellStyle name="Normal 17 2 2" xfId="1944"/>
    <cellStyle name="Normal 17 2 2 2" xfId="5687"/>
    <cellStyle name="Normal 17 3" xfId="1945"/>
    <cellStyle name="Normal 17 3 2" xfId="5688"/>
    <cellStyle name="Normal 17 4" xfId="1946"/>
    <cellStyle name="Normal 17 4 2" xfId="5689"/>
    <cellStyle name="Normal 17 5" xfId="4522"/>
    <cellStyle name="Normal 17 6" xfId="5686"/>
    <cellStyle name="Normal 18" xfId="1947"/>
    <cellStyle name="Normal 18 2" xfId="1948"/>
    <cellStyle name="Normal 18 2 2" xfId="1949"/>
    <cellStyle name="Normal 18 2 2 2" xfId="5691"/>
    <cellStyle name="Normal 18 3" xfId="1950"/>
    <cellStyle name="Normal 18 3 2" xfId="5692"/>
    <cellStyle name="Normal 18 4" xfId="1951"/>
    <cellStyle name="Normal 18 4 2" xfId="5693"/>
    <cellStyle name="Normal 18 5" xfId="4523"/>
    <cellStyle name="Normal 18 6" xfId="5690"/>
    <cellStyle name="Normal 19" xfId="1952"/>
    <cellStyle name="Normal 19 2" xfId="1953"/>
    <cellStyle name="Normal 19 2 2" xfId="5695"/>
    <cellStyle name="Normal 19 3" xfId="1954"/>
    <cellStyle name="Normal 19 3 2" xfId="5696"/>
    <cellStyle name="Normal 19 4" xfId="1955"/>
    <cellStyle name="Normal 19 4 2" xfId="5697"/>
    <cellStyle name="Normal 19 5" xfId="4524"/>
    <cellStyle name="Normal 19 6" xfId="5694"/>
    <cellStyle name="Normal 2" xfId="1956"/>
    <cellStyle name="Normal 2 10" xfId="1957"/>
    <cellStyle name="Normal 2 10 2" xfId="1958"/>
    <cellStyle name="Normal 2 10 2 2" xfId="1959"/>
    <cellStyle name="Normal 2 10 2 2 2" xfId="1960"/>
    <cellStyle name="Normal 2 10 2 3" xfId="1961"/>
    <cellStyle name="Normal 2 10 3" xfId="1962"/>
    <cellStyle name="Normal 2 10 3 2" xfId="1963"/>
    <cellStyle name="Normal 2 10 4" xfId="1964"/>
    <cellStyle name="Normal 2 11" xfId="1965"/>
    <cellStyle name="Normal 2 11 2" xfId="1966"/>
    <cellStyle name="Normal 2 11 2 2" xfId="1967"/>
    <cellStyle name="Normal 2 11 2 2 2" xfId="1968"/>
    <cellStyle name="Normal 2 11 2 3" xfId="1969"/>
    <cellStyle name="Normal 2 11 3" xfId="1970"/>
    <cellStyle name="Normal 2 11 3 2" xfId="1971"/>
    <cellStyle name="Normal 2 11 4" xfId="1972"/>
    <cellStyle name="Normal 2 12" xfId="1973"/>
    <cellStyle name="Normal 2 12 2" xfId="5698"/>
    <cellStyle name="Normal 2 13" xfId="1974"/>
    <cellStyle name="Normal 2 13 2" xfId="1975"/>
    <cellStyle name="Normal 2 14" xfId="1976"/>
    <cellStyle name="Normal 2 14 2" xfId="4695"/>
    <cellStyle name="Normal 2 15" xfId="1977"/>
    <cellStyle name="Normal 2 16" xfId="4688"/>
    <cellStyle name="Normal 2 2" xfId="1978"/>
    <cellStyle name="Normal 2 2 2" xfId="1979"/>
    <cellStyle name="Normal 2 2 2 2" xfId="1980"/>
    <cellStyle name="Normal 2 2 2 2 2" xfId="4923"/>
    <cellStyle name="Normal 2 2 2 3" xfId="1981"/>
    <cellStyle name="Normal 2 2 2 4" xfId="1982"/>
    <cellStyle name="Normal 2 2 2 5" xfId="4693"/>
    <cellStyle name="Normal 2 2 3" xfId="1983"/>
    <cellStyle name="Normal 2 2 3 2" xfId="1984"/>
    <cellStyle name="Normal 2 2 3 2 2" xfId="4924"/>
    <cellStyle name="Normal 2 2 3 3" xfId="4925"/>
    <cellStyle name="Normal 2 2 4" xfId="1985"/>
    <cellStyle name="Normal 2 2 4 2" xfId="1986"/>
    <cellStyle name="Normal 2 2 4 2 2" xfId="4091"/>
    <cellStyle name="Normal 2 2 4 2 3" xfId="5699"/>
    <cellStyle name="Normal 2 2 4 3" xfId="4092"/>
    <cellStyle name="Normal 2 2 4 4" xfId="4093"/>
    <cellStyle name="Normal 2 2 4 5" xfId="4094"/>
    <cellStyle name="Normal 2 2 4 5 2" xfId="4095"/>
    <cellStyle name="Normal 2 2 4 6" xfId="4703"/>
    <cellStyle name="Normal 2 2 5" xfId="1987"/>
    <cellStyle name="Normal 2 2 5 2" xfId="1988"/>
    <cellStyle name="Normal 2 2 5 2 2" xfId="5700"/>
    <cellStyle name="Normal 2 2 5 3" xfId="4704"/>
    <cellStyle name="Normal 2 2 6" xfId="1989"/>
    <cellStyle name="Normal 2 2 6 2" xfId="1990"/>
    <cellStyle name="Normal 2 2 6 2 2" xfId="1991"/>
    <cellStyle name="Normal 2 2 6 3" xfId="1992"/>
    <cellStyle name="Normal 2 2 6 3 2" xfId="1993"/>
    <cellStyle name="Normal 2 2 6 4" xfId="5701"/>
    <cellStyle name="Normal 2 2 7" xfId="3734"/>
    <cellStyle name="Normal 2 3" xfId="1994"/>
    <cellStyle name="Normal 2 3 2" xfId="1995"/>
    <cellStyle name="Normal 2 3 2 2" xfId="1996"/>
    <cellStyle name="Normal 2 3 2 2 2" xfId="4926"/>
    <cellStyle name="Normal 2 3 2 2 3" xfId="4927"/>
    <cellStyle name="Normal 2 3 2 3" xfId="4525"/>
    <cellStyle name="Normal 2 3 2 3 2" xfId="4928"/>
    <cellStyle name="Normal 2 3 2 4" xfId="4929"/>
    <cellStyle name="Normal 2 3 3" xfId="1997"/>
    <cellStyle name="Normal 2 3 3 2" xfId="1998"/>
    <cellStyle name="Normal 2 3 3 2 2" xfId="4930"/>
    <cellStyle name="Normal 2 3 3 3" xfId="4931"/>
    <cellStyle name="Normal 2 3 4" xfId="1999"/>
    <cellStyle name="Normal 2 3 4 2" xfId="2000"/>
    <cellStyle name="Normal 2 3 4 2 2" xfId="4932"/>
    <cellStyle name="Normal 2 3 4 3" xfId="4933"/>
    <cellStyle name="Normal 2 3 5" xfId="2001"/>
    <cellStyle name="Normal 2 3 6" xfId="4526"/>
    <cellStyle name="Normal 2 4" xfId="2002"/>
    <cellStyle name="Normal 2 4 2" xfId="2003"/>
    <cellStyle name="Normal 2 4 2 2" xfId="2004"/>
    <cellStyle name="Normal 2 4 2 2 2" xfId="2005"/>
    <cellStyle name="Normal 2 4 2 3" xfId="2006"/>
    <cellStyle name="Normal 2 4 2 3 2" xfId="2007"/>
    <cellStyle name="Normal 2 4 3" xfId="2008"/>
    <cellStyle name="Normal 2 4 3 2" xfId="2009"/>
    <cellStyle name="Normal 2 4 3 2 2" xfId="2010"/>
    <cellStyle name="Normal 2 4 4" xfId="2011"/>
    <cellStyle name="Normal 2 4 4 2" xfId="2012"/>
    <cellStyle name="Normal 2 4 5" xfId="5702"/>
    <cellStyle name="Normal 2 5" xfId="2013"/>
    <cellStyle name="Normal 2 5 2" xfId="2014"/>
    <cellStyle name="Normal 2 5 2 2" xfId="2015"/>
    <cellStyle name="Normal 2 5 2 2 2" xfId="2016"/>
    <cellStyle name="Normal 2 5 2 3" xfId="2017"/>
    <cellStyle name="Normal 2 5 2 3 2" xfId="2018"/>
    <cellStyle name="Normal 2 5 3" xfId="2019"/>
    <cellStyle name="Normal 2 5 3 2" xfId="2020"/>
    <cellStyle name="Normal 2 5 4" xfId="2021"/>
    <cellStyle name="Normal 2 5 4 2" xfId="2022"/>
    <cellStyle name="Normal 2 5 5" xfId="3735"/>
    <cellStyle name="Normal 2 6" xfId="2023"/>
    <cellStyle name="Normal 2 6 2" xfId="2024"/>
    <cellStyle name="Normal 2 6 3" xfId="2025"/>
    <cellStyle name="Normal 2 6 3 2" xfId="5703"/>
    <cellStyle name="Normal 2 7" xfId="2026"/>
    <cellStyle name="Normal 2 7 2" xfId="2027"/>
    <cellStyle name="Normal 2 7 2 2" xfId="2028"/>
    <cellStyle name="Normal 2 7 2 2 2" xfId="2029"/>
    <cellStyle name="Normal 2 7 2 3" xfId="2030"/>
    <cellStyle name="Normal 2 7 3" xfId="2031"/>
    <cellStyle name="Normal 2 7 3 2" xfId="2032"/>
    <cellStyle name="Normal 2 7 4" xfId="2033"/>
    <cellStyle name="Normal 2 7 4 2" xfId="2034"/>
    <cellStyle name="Normal 2 8" xfId="2035"/>
    <cellStyle name="Normal 2 8 2" xfId="2036"/>
    <cellStyle name="Normal 2 8 2 2" xfId="5704"/>
    <cellStyle name="Normal 2 9" xfId="2037"/>
    <cellStyle name="Normal 2 9 2" xfId="2038"/>
    <cellStyle name="Normal 2 9 2 2" xfId="2039"/>
    <cellStyle name="Normal 2 9 2 2 2" xfId="2040"/>
    <cellStyle name="Normal 2 9 2 3" xfId="2041"/>
    <cellStyle name="Normal 2 9 3" xfId="2042"/>
    <cellStyle name="Normal 2 9 3 2" xfId="2043"/>
    <cellStyle name="Normal 2 9 4" xfId="2044"/>
    <cellStyle name="Normal 2_2D - MAY 24 2010 Ten Year ATRR Forecast for Stakeholders - Updated to SL Rev 12 for PowerPoint" xfId="2045"/>
    <cellStyle name="Normal 20" xfId="2046"/>
    <cellStyle name="Normal 20 10 2" xfId="2047"/>
    <cellStyle name="Normal 20 10 2 2" xfId="5706"/>
    <cellStyle name="Normal 20 2" xfId="2048"/>
    <cellStyle name="Normal 20 2 2" xfId="5707"/>
    <cellStyle name="Normal 20 3" xfId="2049"/>
    <cellStyle name="Normal 20 3 2" xfId="5708"/>
    <cellStyle name="Normal 20 4" xfId="2050"/>
    <cellStyle name="Normal 20 4 2" xfId="5709"/>
    <cellStyle name="Normal 20 5" xfId="4527"/>
    <cellStyle name="Normal 20 6" xfId="5705"/>
    <cellStyle name="Normal 21" xfId="2051"/>
    <cellStyle name="Normal 21 2" xfId="2052"/>
    <cellStyle name="Normal 21 2 2" xfId="5711"/>
    <cellStyle name="Normal 21 3" xfId="2053"/>
    <cellStyle name="Normal 21 3 2" xfId="5712"/>
    <cellStyle name="Normal 21 4" xfId="2054"/>
    <cellStyle name="Normal 21 4 2" xfId="5713"/>
    <cellStyle name="Normal 21 5" xfId="2055"/>
    <cellStyle name="Normal 21 5 2" xfId="5714"/>
    <cellStyle name="Normal 21 6" xfId="2056"/>
    <cellStyle name="Normal 21 6 2" xfId="5715"/>
    <cellStyle name="Normal 21 7" xfId="2057"/>
    <cellStyle name="Normal 21 7 2" xfId="5716"/>
    <cellStyle name="Normal 21 8" xfId="4528"/>
    <cellStyle name="Normal 21 9" xfId="5710"/>
    <cellStyle name="Normal 22" xfId="2058"/>
    <cellStyle name="Normal 22 2" xfId="2059"/>
    <cellStyle name="Normal 22 2 2" xfId="5718"/>
    <cellStyle name="Normal 22 3" xfId="2060"/>
    <cellStyle name="Normal 22 3 2" xfId="5719"/>
    <cellStyle name="Normal 22 4" xfId="2061"/>
    <cellStyle name="Normal 22 4 2" xfId="5720"/>
    <cellStyle name="Normal 22 5" xfId="2062"/>
    <cellStyle name="Normal 22 5 2" xfId="5721"/>
    <cellStyle name="Normal 22 6" xfId="2063"/>
    <cellStyle name="Normal 22 6 2" xfId="5722"/>
    <cellStyle name="Normal 22 7" xfId="2064"/>
    <cellStyle name="Normal 22 7 2" xfId="5723"/>
    <cellStyle name="Normal 22 8" xfId="4529"/>
    <cellStyle name="Normal 22 9" xfId="5717"/>
    <cellStyle name="Normal 23" xfId="2065"/>
    <cellStyle name="Normal 23 2" xfId="2066"/>
    <cellStyle name="Normal 23 2 2" xfId="5725"/>
    <cellStyle name="Normal 23 3" xfId="2067"/>
    <cellStyle name="Normal 23 3 2" xfId="5726"/>
    <cellStyle name="Normal 23 4" xfId="2068"/>
    <cellStyle name="Normal 23 4 2" xfId="5727"/>
    <cellStyle name="Normal 23 5" xfId="2069"/>
    <cellStyle name="Normal 23 5 2" xfId="5728"/>
    <cellStyle name="Normal 23 6" xfId="2070"/>
    <cellStyle name="Normal 23 6 2" xfId="5729"/>
    <cellStyle name="Normal 23 7" xfId="2071"/>
    <cellStyle name="Normal 23 7 2" xfId="5730"/>
    <cellStyle name="Normal 23 8" xfId="4530"/>
    <cellStyle name="Normal 23 9" xfId="5724"/>
    <cellStyle name="Normal 24" xfId="2072"/>
    <cellStyle name="Normal 24 2" xfId="2073"/>
    <cellStyle name="Normal 24 2 2" xfId="5732"/>
    <cellStyle name="Normal 24 3" xfId="2074"/>
    <cellStyle name="Normal 24 3 2" xfId="5733"/>
    <cellStyle name="Normal 24 4" xfId="2075"/>
    <cellStyle name="Normal 24 4 2" xfId="5734"/>
    <cellStyle name="Normal 24 5" xfId="4531"/>
    <cellStyle name="Normal 24 6" xfId="5731"/>
    <cellStyle name="Normal 25" xfId="2076"/>
    <cellStyle name="Normal 25 2" xfId="2077"/>
    <cellStyle name="Normal 25 2 2" xfId="5736"/>
    <cellStyle name="Normal 25 3" xfId="2078"/>
    <cellStyle name="Normal 25 3 2" xfId="5737"/>
    <cellStyle name="Normal 25 4" xfId="2079"/>
    <cellStyle name="Normal 25 4 2" xfId="5738"/>
    <cellStyle name="Normal 25 5" xfId="4532"/>
    <cellStyle name="Normal 25 6" xfId="5735"/>
    <cellStyle name="Normal 26" xfId="2080"/>
    <cellStyle name="Normal 26 2" xfId="2081"/>
    <cellStyle name="Normal 26 2 2" xfId="5740"/>
    <cellStyle name="Normal 26 3" xfId="2082"/>
    <cellStyle name="Normal 26 3 2" xfId="5741"/>
    <cellStyle name="Normal 26 4" xfId="2083"/>
    <cellStyle name="Normal 26 4 2" xfId="5742"/>
    <cellStyle name="Normal 26 5" xfId="2084"/>
    <cellStyle name="Normal 26 5 2" xfId="5743"/>
    <cellStyle name="Normal 26 6" xfId="2085"/>
    <cellStyle name="Normal 26 6 2" xfId="5744"/>
    <cellStyle name="Normal 26 7" xfId="2086"/>
    <cellStyle name="Normal 26 7 2" xfId="5745"/>
    <cellStyle name="Normal 26 8" xfId="4533"/>
    <cellStyle name="Normal 26 9" xfId="5739"/>
    <cellStyle name="Normal 27" xfId="2087"/>
    <cellStyle name="Normal 27 2" xfId="2088"/>
    <cellStyle name="Normal 27 2 2" xfId="5747"/>
    <cellStyle name="Normal 27 3" xfId="2089"/>
    <cellStyle name="Normal 27 3 2" xfId="5748"/>
    <cellStyle name="Normal 27 4" xfId="2090"/>
    <cellStyle name="Normal 27 4 2" xfId="5749"/>
    <cellStyle name="Normal 27 5" xfId="4534"/>
    <cellStyle name="Normal 27 6" xfId="5746"/>
    <cellStyle name="Normal 28" xfId="2091"/>
    <cellStyle name="Normal 28 2" xfId="2092"/>
    <cellStyle name="Normal 28 2 2" xfId="5751"/>
    <cellStyle name="Normal 28 3" xfId="2093"/>
    <cellStyle name="Normal 28 3 2" xfId="5752"/>
    <cellStyle name="Normal 28 4" xfId="2094"/>
    <cellStyle name="Normal 28 4 2" xfId="5753"/>
    <cellStyle name="Normal 28 5" xfId="2095"/>
    <cellStyle name="Normal 28 5 2" xfId="5754"/>
    <cellStyle name="Normal 28 6" xfId="2096"/>
    <cellStyle name="Normal 28 6 2" xfId="5755"/>
    <cellStyle name="Normal 28 7" xfId="2097"/>
    <cellStyle name="Normal 28 7 2" xfId="5756"/>
    <cellStyle name="Normal 28 8" xfId="4535"/>
    <cellStyle name="Normal 28 9" xfId="5750"/>
    <cellStyle name="Normal 29" xfId="2098"/>
    <cellStyle name="Normal 29 2" xfId="2099"/>
    <cellStyle name="Normal 29 2 2" xfId="5758"/>
    <cellStyle name="Normal 29 3" xfId="2100"/>
    <cellStyle name="Normal 29 3 2" xfId="5759"/>
    <cellStyle name="Normal 29 4" xfId="2101"/>
    <cellStyle name="Normal 29 4 2" xfId="5760"/>
    <cellStyle name="Normal 29 5" xfId="2102"/>
    <cellStyle name="Normal 29 5 2" xfId="5761"/>
    <cellStyle name="Normal 29 6" xfId="2103"/>
    <cellStyle name="Normal 29 6 2" xfId="5762"/>
    <cellStyle name="Normal 29 7" xfId="2104"/>
    <cellStyle name="Normal 29 7 2" xfId="5763"/>
    <cellStyle name="Normal 29 8" xfId="4536"/>
    <cellStyle name="Normal 29 9" xfId="5757"/>
    <cellStyle name="Normal 3" xfId="2105"/>
    <cellStyle name="Normal 3 10" xfId="2106"/>
    <cellStyle name="Normal 3 10 2" xfId="4359"/>
    <cellStyle name="Normal 3 10 3" xfId="5764"/>
    <cellStyle name="Normal 3 11" xfId="2107"/>
    <cellStyle name="Normal 3 11 2" xfId="5765"/>
    <cellStyle name="Normal 3 12" xfId="2108"/>
    <cellStyle name="Normal 3 12 2" xfId="5766"/>
    <cellStyle name="Normal 3 13" xfId="2109"/>
    <cellStyle name="Normal 3 13 2" xfId="5767"/>
    <cellStyle name="Normal 3 14" xfId="4537"/>
    <cellStyle name="Normal 3 2" xfId="2110"/>
    <cellStyle name="Normal 3 2 2" xfId="2111"/>
    <cellStyle name="Normal 3 2 2 2" xfId="2112"/>
    <cellStyle name="Normal 3 2 2 2 2" xfId="5769"/>
    <cellStyle name="Normal 3 2 2 3" xfId="2113"/>
    <cellStyle name="Normal 3 2 2 3 2" xfId="5770"/>
    <cellStyle name="Normal 3 2 2 4" xfId="2114"/>
    <cellStyle name="Normal 3 2 2 4 2" xfId="5771"/>
    <cellStyle name="Normal 3 2 2 5" xfId="4538"/>
    <cellStyle name="Normal 3 2 3" xfId="2115"/>
    <cellStyle name="Normal 3 2 3 2" xfId="2116"/>
    <cellStyle name="Normal 3 2 3 2 2" xfId="5772"/>
    <cellStyle name="Normal 3 2 4" xfId="2117"/>
    <cellStyle name="Normal 3 2 4 2" xfId="5773"/>
    <cellStyle name="Normal 3 2 5" xfId="5768"/>
    <cellStyle name="Normal 3 2_2D - MAY 24 2010 Ten Year ATRR Forecast for Stakeholders - Updated to SL Rev 12 for PowerPoint" xfId="2118"/>
    <cellStyle name="Normal 3 3" xfId="2119"/>
    <cellStyle name="Normal 3 3 2" xfId="2120"/>
    <cellStyle name="Normal 3 3 2 2" xfId="2121"/>
    <cellStyle name="Normal 3 3 2 2 2" xfId="2122"/>
    <cellStyle name="Normal 3 3 2 2 2 2" xfId="5775"/>
    <cellStyle name="Normal 3 3 2 2 3" xfId="5774"/>
    <cellStyle name="Normal 3 3 2 3" xfId="2123"/>
    <cellStyle name="Normal 3 3 2 3 2" xfId="5776"/>
    <cellStyle name="Normal 3 3 3" xfId="2124"/>
    <cellStyle name="Normal 3 3 3 2" xfId="2125"/>
    <cellStyle name="Normal 3 3 3 2 2" xfId="5777"/>
    <cellStyle name="Normal 3 3 4" xfId="2126"/>
    <cellStyle name="Normal 3 3 4 2" xfId="5778"/>
    <cellStyle name="Normal 3 3 5" xfId="2127"/>
    <cellStyle name="Normal 3 3 5 2" xfId="5779"/>
    <cellStyle name="Normal 3 4" xfId="2128"/>
    <cellStyle name="Normal 3 4 2" xfId="2129"/>
    <cellStyle name="Normal 3 4 2 2" xfId="4096"/>
    <cellStyle name="Normal 3 4 3" xfId="2130"/>
    <cellStyle name="Normal 3 4 4" xfId="2131"/>
    <cellStyle name="Normal 3 4 4 2" xfId="5780"/>
    <cellStyle name="Normal 3 5" xfId="2132"/>
    <cellStyle name="Normal 3 5 2" xfId="2133"/>
    <cellStyle name="Normal 3 5 2 2" xfId="5781"/>
    <cellStyle name="Normal 3 5 3" xfId="2134"/>
    <cellStyle name="Normal 3 5 3 2" xfId="5782"/>
    <cellStyle name="Normal 3 6" xfId="2135"/>
    <cellStyle name="Normal 3 6 2" xfId="2136"/>
    <cellStyle name="Normal 3 6 2 2" xfId="5783"/>
    <cellStyle name="Normal 3 7" xfId="2137"/>
    <cellStyle name="Normal 3 7 2" xfId="2138"/>
    <cellStyle name="Normal 3 7 2 2" xfId="5784"/>
    <cellStyle name="Normal 3 7 3" xfId="4539"/>
    <cellStyle name="Normal 3 8" xfId="2139"/>
    <cellStyle name="Normal 3 8 2" xfId="2140"/>
    <cellStyle name="Normal 3 8 2 2" xfId="5786"/>
    <cellStyle name="Normal 3 8 3" xfId="5785"/>
    <cellStyle name="Normal 3 9" xfId="2141"/>
    <cellStyle name="Normal 3 9 2" xfId="2142"/>
    <cellStyle name="Normal 3 9 2 2" xfId="5788"/>
    <cellStyle name="Normal 3 9 3" xfId="2143"/>
    <cellStyle name="Normal 3 9 3 2" xfId="5789"/>
    <cellStyle name="Normal 3 9 4" xfId="5787"/>
    <cellStyle name="Normal 3_108 Summary" xfId="2144"/>
    <cellStyle name="Normal 30" xfId="2145"/>
    <cellStyle name="Normal 30 2" xfId="2146"/>
    <cellStyle name="Normal 30 2 2" xfId="5791"/>
    <cellStyle name="Normal 30 3" xfId="2147"/>
    <cellStyle name="Normal 30 3 2" xfId="5792"/>
    <cellStyle name="Normal 30 4" xfId="2148"/>
    <cellStyle name="Normal 30 4 2" xfId="5793"/>
    <cellStyle name="Normal 30 5" xfId="4540"/>
    <cellStyle name="Normal 30 6" xfId="5790"/>
    <cellStyle name="Normal 31" xfId="2149"/>
    <cellStyle name="Normal 31 10 2" xfId="2150"/>
    <cellStyle name="Normal 31 10 2 2" xfId="5795"/>
    <cellStyle name="Normal 31 2" xfId="2151"/>
    <cellStyle name="Normal 31 2 2" xfId="5796"/>
    <cellStyle name="Normal 31 3" xfId="2152"/>
    <cellStyle name="Normal 31 3 2" xfId="5797"/>
    <cellStyle name="Normal 31 4" xfId="2153"/>
    <cellStyle name="Normal 31 4 2" xfId="5798"/>
    <cellStyle name="Normal 31 5" xfId="4541"/>
    <cellStyle name="Normal 31 6" xfId="5794"/>
    <cellStyle name="Normal 32" xfId="2154"/>
    <cellStyle name="Normal 32 10 2" xfId="2155"/>
    <cellStyle name="Normal 32 10 2 2" xfId="5800"/>
    <cellStyle name="Normal 32 2" xfId="2156"/>
    <cellStyle name="Normal 32 2 2" xfId="5801"/>
    <cellStyle name="Normal 32 3" xfId="2157"/>
    <cellStyle name="Normal 32 3 2" xfId="5802"/>
    <cellStyle name="Normal 32 4" xfId="2158"/>
    <cellStyle name="Normal 32 4 2" xfId="5803"/>
    <cellStyle name="Normal 32 5" xfId="4542"/>
    <cellStyle name="Normal 32 6" xfId="5799"/>
    <cellStyle name="Normal 33" xfId="2159"/>
    <cellStyle name="Normal 33 2" xfId="2160"/>
    <cellStyle name="Normal 33 2 2" xfId="5805"/>
    <cellStyle name="Normal 33 3" xfId="2161"/>
    <cellStyle name="Normal 33 3 2" xfId="5806"/>
    <cellStyle name="Normal 33 4" xfId="2162"/>
    <cellStyle name="Normal 33 4 2" xfId="5807"/>
    <cellStyle name="Normal 33 5" xfId="4543"/>
    <cellStyle name="Normal 33 6" xfId="5804"/>
    <cellStyle name="Normal 34" xfId="2163"/>
    <cellStyle name="Normal 34 2" xfId="2164"/>
    <cellStyle name="Normal 34 2 2" xfId="5809"/>
    <cellStyle name="Normal 34 3" xfId="2165"/>
    <cellStyle name="Normal 34 3 2" xfId="5810"/>
    <cellStyle name="Normal 34 4" xfId="2166"/>
    <cellStyle name="Normal 34 4 2" xfId="5811"/>
    <cellStyle name="Normal 34 5" xfId="4544"/>
    <cellStyle name="Normal 34 6" xfId="5808"/>
    <cellStyle name="Normal 35" xfId="2167"/>
    <cellStyle name="Normal 35 2" xfId="2168"/>
    <cellStyle name="Normal 35 2 2" xfId="2169"/>
    <cellStyle name="Normal 35 2 2 2" xfId="3737"/>
    <cellStyle name="Normal 35 2 2 2 2" xfId="4545"/>
    <cellStyle name="Normal 35 2 2 2 2 2" xfId="4934"/>
    <cellStyle name="Normal 35 2 2 2 3" xfId="4935"/>
    <cellStyle name="Normal 35 2 2 3" xfId="3736"/>
    <cellStyle name="Normal 35 2 2 3 2" xfId="4936"/>
    <cellStyle name="Normal 35 2 2 4" xfId="4546"/>
    <cellStyle name="Normal 35 2 2 5" xfId="5812"/>
    <cellStyle name="Normal 35 2 3" xfId="3738"/>
    <cellStyle name="Normal 35 2 3 2" xfId="4547"/>
    <cellStyle name="Normal 35 2 3 2 2" xfId="4937"/>
    <cellStyle name="Normal 35 2 3 3" xfId="4938"/>
    <cellStyle name="Normal 35 2 4" xfId="4548"/>
    <cellStyle name="Normal 35 2 4 2" xfId="4939"/>
    <cellStyle name="Normal 35 2 5" xfId="4940"/>
    <cellStyle name="Normal 35 3" xfId="2170"/>
    <cellStyle name="Normal 35 3 2" xfId="3740"/>
    <cellStyle name="Normal 35 3 2 2" xfId="3741"/>
    <cellStyle name="Normal 35 3 2 2 2" xfId="4549"/>
    <cellStyle name="Normal 35 3 2 2 2 2" xfId="4941"/>
    <cellStyle name="Normal 35 3 2 2 3" xfId="4942"/>
    <cellStyle name="Normal 35 3 2 3" xfId="4550"/>
    <cellStyle name="Normal 35 3 2 3 2" xfId="4943"/>
    <cellStyle name="Normal 35 3 2 4" xfId="4944"/>
    <cellStyle name="Normal 35 3 3" xfId="3742"/>
    <cellStyle name="Normal 35 3 3 2" xfId="4551"/>
    <cellStyle name="Normal 35 3 3 2 2" xfId="4945"/>
    <cellStyle name="Normal 35 3 3 3" xfId="4946"/>
    <cellStyle name="Normal 35 3 4" xfId="3739"/>
    <cellStyle name="Normal 35 3 4 2" xfId="4947"/>
    <cellStyle name="Normal 35 3 5" xfId="4552"/>
    <cellStyle name="Normal 35 3 6" xfId="5813"/>
    <cellStyle name="Normal 35 4" xfId="2171"/>
    <cellStyle name="Normal 35 4 2" xfId="3744"/>
    <cellStyle name="Normal 35 4 2 2" xfId="4553"/>
    <cellStyle name="Normal 35 4 2 2 2" xfId="4948"/>
    <cellStyle name="Normal 35 4 2 3" xfId="4949"/>
    <cellStyle name="Normal 35 4 3" xfId="3743"/>
    <cellStyle name="Normal 35 4 3 2" xfId="4950"/>
    <cellStyle name="Normal 35 4 4" xfId="4554"/>
    <cellStyle name="Normal 35 4 5" xfId="5814"/>
    <cellStyle name="Normal 35 5" xfId="2172"/>
    <cellStyle name="Normal 35 5 2" xfId="3745"/>
    <cellStyle name="Normal 35 5 2 2" xfId="4951"/>
    <cellStyle name="Normal 35 5 3" xfId="4555"/>
    <cellStyle name="Normal 35 5 4" xfId="5815"/>
    <cellStyle name="Normal 35 6" xfId="2173"/>
    <cellStyle name="Normal 35 6 2" xfId="4556"/>
    <cellStyle name="Normal 35 6 3" xfId="5816"/>
    <cellStyle name="Normal 35 7" xfId="2174"/>
    <cellStyle name="Normal 35 7 2" xfId="5817"/>
    <cellStyle name="Normal 36" xfId="2175"/>
    <cellStyle name="Normal 36 2" xfId="2176"/>
    <cellStyle name="Normal 36 2 2" xfId="4356"/>
    <cellStyle name="Normal 36 2 3" xfId="5819"/>
    <cellStyle name="Normal 36 3" xfId="2177"/>
    <cellStyle name="Normal 36 3 2" xfId="5820"/>
    <cellStyle name="Normal 36 4" xfId="2178"/>
    <cellStyle name="Normal 36 4 2" xfId="5821"/>
    <cellStyle name="Normal 36 5" xfId="2179"/>
    <cellStyle name="Normal 36 5 2" xfId="5822"/>
    <cellStyle name="Normal 36 6" xfId="2180"/>
    <cellStyle name="Normal 36 6 2" xfId="5823"/>
    <cellStyle name="Normal 36 7" xfId="5818"/>
    <cellStyle name="Normal 37" xfId="2181"/>
    <cellStyle name="Normal 37 2" xfId="2182"/>
    <cellStyle name="Normal 37 2 2" xfId="5825"/>
    <cellStyle name="Normal 37 3" xfId="2183"/>
    <cellStyle name="Normal 37 3 2" xfId="5826"/>
    <cellStyle name="Normal 37 4" xfId="3746"/>
    <cellStyle name="Normal 37 5" xfId="5824"/>
    <cellStyle name="Normal 38" xfId="2184"/>
    <cellStyle name="Normal 38 2" xfId="2185"/>
    <cellStyle name="Normal 38 2 2" xfId="5828"/>
    <cellStyle name="Normal 38 3" xfId="2186"/>
    <cellStyle name="Normal 38 3 2" xfId="5829"/>
    <cellStyle name="Normal 38 4" xfId="5827"/>
    <cellStyle name="Normal 39" xfId="2187"/>
    <cellStyle name="Normal 39 2" xfId="2188"/>
    <cellStyle name="Normal 39 2 2" xfId="5831"/>
    <cellStyle name="Normal 39 3" xfId="2189"/>
    <cellStyle name="Normal 39 3 2" xfId="5832"/>
    <cellStyle name="Normal 39 4" xfId="5830"/>
    <cellStyle name="Normal 4" xfId="2190"/>
    <cellStyle name="Normal 4 2" xfId="2191"/>
    <cellStyle name="Normal 4 2 2" xfId="2192"/>
    <cellStyle name="Normal 4 2 3" xfId="2193"/>
    <cellStyle name="Normal 4 2 4" xfId="2194"/>
    <cellStyle name="Normal 4 2 4 2" xfId="5833"/>
    <cellStyle name="Normal 4 3" xfId="2195"/>
    <cellStyle name="Normal 4 3 2" xfId="2196"/>
    <cellStyle name="Normal 4 3 2 2" xfId="4097"/>
    <cellStyle name="Normal 4 3 2 2 2" xfId="4098"/>
    <cellStyle name="Normal 4 3 2 3" xfId="4099"/>
    <cellStyle name="Normal 4 3 2 4" xfId="4952"/>
    <cellStyle name="Normal 4 3 2 5" xfId="4953"/>
    <cellStyle name="Normal 4 3 3" xfId="2197"/>
    <cellStyle name="Normal 4 3 4" xfId="2198"/>
    <cellStyle name="Normal 4 3 4 2" xfId="5834"/>
    <cellStyle name="Normal 4 3 5" xfId="4954"/>
    <cellStyle name="Normal 4 4" xfId="2199"/>
    <cellStyle name="Normal 4 4 2" xfId="2200"/>
    <cellStyle name="Normal 4 4 2 2" xfId="4955"/>
    <cellStyle name="Normal 4 4 3" xfId="2201"/>
    <cellStyle name="Normal 4 4 4" xfId="2202"/>
    <cellStyle name="Normal 4 4 4 2" xfId="5835"/>
    <cellStyle name="Normal 4 4 5" xfId="4557"/>
    <cellStyle name="Normal 4 5" xfId="2203"/>
    <cellStyle name="Normal 4 5 2" xfId="2204"/>
    <cellStyle name="Normal 4 5 3" xfId="2205"/>
    <cellStyle name="Normal 4 5 3 2" xfId="5836"/>
    <cellStyle name="Normal 4 6" xfId="2206"/>
    <cellStyle name="Normal 4 6 2" xfId="5837"/>
    <cellStyle name="Normal 4 7" xfId="4956"/>
    <cellStyle name="Normal 4_2D - MAY 24 2010 Ten Year ATRR Forecast for Stakeholders - Updated to SL Rev 12 for PowerPoint" xfId="2207"/>
    <cellStyle name="Normal 40" xfId="2208"/>
    <cellStyle name="Normal 40 2" xfId="2209"/>
    <cellStyle name="Normal 40 2 2" xfId="5839"/>
    <cellStyle name="Normal 40 3" xfId="2210"/>
    <cellStyle name="Normal 40 3 2" xfId="5840"/>
    <cellStyle name="Normal 40 4" xfId="2211"/>
    <cellStyle name="Normal 40 4 2" xfId="5841"/>
    <cellStyle name="Normal 40 5" xfId="2212"/>
    <cellStyle name="Normal 40 5 2" xfId="5842"/>
    <cellStyle name="Normal 40 6" xfId="2213"/>
    <cellStyle name="Normal 40 6 2" xfId="5843"/>
    <cellStyle name="Normal 40 7" xfId="5838"/>
    <cellStyle name="Normal 41" xfId="2214"/>
    <cellStyle name="Normal 41 2" xfId="2215"/>
    <cellStyle name="Normal 41 2 2" xfId="2216"/>
    <cellStyle name="Normal 41 2 2 2" xfId="2217"/>
    <cellStyle name="Normal 41 2 2 2 2" xfId="5847"/>
    <cellStyle name="Normal 41 2 2 3" xfId="2218"/>
    <cellStyle name="Normal 41 2 2 3 2" xfId="5848"/>
    <cellStyle name="Normal 41 2 2 4" xfId="5846"/>
    <cellStyle name="Normal 41 2 3" xfId="2219"/>
    <cellStyle name="Normal 41 2 3 2" xfId="5849"/>
    <cellStyle name="Normal 41 2 4" xfId="2220"/>
    <cellStyle name="Normal 41 2 4 2" xfId="5850"/>
    <cellStyle name="Normal 41 2 5" xfId="5845"/>
    <cellStyle name="Normal 41 3" xfId="2221"/>
    <cellStyle name="Normal 41 3 2" xfId="5851"/>
    <cellStyle name="Normal 41 4" xfId="2222"/>
    <cellStyle name="Normal 41 4 2" xfId="5852"/>
    <cellStyle name="Normal 41 5" xfId="2223"/>
    <cellStyle name="Normal 41 5 2" xfId="5853"/>
    <cellStyle name="Normal 41 6" xfId="2224"/>
    <cellStyle name="Normal 41 6 2" xfId="5854"/>
    <cellStyle name="Normal 41 7" xfId="5844"/>
    <cellStyle name="Normal 42" xfId="2225"/>
    <cellStyle name="Normal 42 2" xfId="2226"/>
    <cellStyle name="Normal 42 2 2" xfId="5856"/>
    <cellStyle name="Normal 42 3" xfId="2227"/>
    <cellStyle name="Normal 42 3 2" xfId="5857"/>
    <cellStyle name="Normal 42 4" xfId="5855"/>
    <cellStyle name="Normal 43" xfId="2228"/>
    <cellStyle name="Normal 43 2" xfId="2229"/>
    <cellStyle name="Normal 43 2 2" xfId="5859"/>
    <cellStyle name="Normal 43 3" xfId="2230"/>
    <cellStyle name="Normal 43 3 2" xfId="5860"/>
    <cellStyle name="Normal 43 4" xfId="5858"/>
    <cellStyle name="Normal 44" xfId="2231"/>
    <cellStyle name="Normal 44 2" xfId="2232"/>
    <cellStyle name="Normal 44 2 2" xfId="5862"/>
    <cellStyle name="Normal 44 3" xfId="2233"/>
    <cellStyle name="Normal 44 3 2" xfId="5863"/>
    <cellStyle name="Normal 44 4" xfId="2234"/>
    <cellStyle name="Normal 44 4 2" xfId="5864"/>
    <cellStyle name="Normal 44 5" xfId="2235"/>
    <cellStyle name="Normal 44 5 2" xfId="5865"/>
    <cellStyle name="Normal 44 6" xfId="2236"/>
    <cellStyle name="Normal 44 6 2" xfId="5866"/>
    <cellStyle name="Normal 44 7" xfId="5861"/>
    <cellStyle name="Normal 45" xfId="2237"/>
    <cellStyle name="Normal 45 2" xfId="2238"/>
    <cellStyle name="Normal 45 2 2" xfId="5868"/>
    <cellStyle name="Normal 45 3" xfId="2239"/>
    <cellStyle name="Normal 45 3 2" xfId="5869"/>
    <cellStyle name="Normal 45 4" xfId="2240"/>
    <cellStyle name="Normal 45 4 2" xfId="5870"/>
    <cellStyle name="Normal 45 5" xfId="2241"/>
    <cellStyle name="Normal 45 5 2" xfId="5871"/>
    <cellStyle name="Normal 45 6" xfId="2242"/>
    <cellStyle name="Normal 45 6 2" xfId="5872"/>
    <cellStyle name="Normal 45 7" xfId="5867"/>
    <cellStyle name="Normal 46" xfId="2243"/>
    <cellStyle name="Normal 46 2" xfId="2244"/>
    <cellStyle name="Normal 46 2 2" xfId="5874"/>
    <cellStyle name="Normal 46 3" xfId="2245"/>
    <cellStyle name="Normal 46 3 2" xfId="5875"/>
    <cellStyle name="Normal 46 4" xfId="5873"/>
    <cellStyle name="Normal 47" xfId="2246"/>
    <cellStyle name="Normal 47 2" xfId="2247"/>
    <cellStyle name="Normal 47 2 2" xfId="5877"/>
    <cellStyle name="Normal 47 3" xfId="2248"/>
    <cellStyle name="Normal 47 3 2" xfId="5878"/>
    <cellStyle name="Normal 47 4" xfId="5876"/>
    <cellStyle name="Normal 48" xfId="2249"/>
    <cellStyle name="Normal 48 2" xfId="2250"/>
    <cellStyle name="Normal 48 2 2" xfId="5880"/>
    <cellStyle name="Normal 48 3" xfId="2251"/>
    <cellStyle name="Normal 48 3 2" xfId="5881"/>
    <cellStyle name="Normal 48 4" xfId="5879"/>
    <cellStyle name="Normal 49" xfId="2252"/>
    <cellStyle name="Normal 49 2" xfId="2253"/>
    <cellStyle name="Normal 49 2 2" xfId="5883"/>
    <cellStyle name="Normal 49 3" xfId="2254"/>
    <cellStyle name="Normal 49 3 2" xfId="5884"/>
    <cellStyle name="Normal 49 4" xfId="5882"/>
    <cellStyle name="Normal 5" xfId="2255"/>
    <cellStyle name="Normal 5 10" xfId="2256"/>
    <cellStyle name="Normal 5 10 2" xfId="2257"/>
    <cellStyle name="Normal 5 11" xfId="2258"/>
    <cellStyle name="Normal 5 11 2" xfId="2259"/>
    <cellStyle name="Normal 5 12" xfId="4558"/>
    <cellStyle name="Normal 5 2" xfId="2260"/>
    <cellStyle name="Normal 5 2 2" xfId="2261"/>
    <cellStyle name="Normal 5 2 2 2" xfId="2262"/>
    <cellStyle name="Normal 5 2 2 2 2" xfId="5885"/>
    <cellStyle name="Normal 5 2 3" xfId="2263"/>
    <cellStyle name="Normal 5 2 3 2" xfId="4100"/>
    <cellStyle name="Normal 5 2 3 3" xfId="5886"/>
    <cellStyle name="Normal 5 2 4" xfId="2264"/>
    <cellStyle name="Normal 5 2 4 2" xfId="5887"/>
    <cellStyle name="Normal 5 2 5" xfId="2265"/>
    <cellStyle name="Normal 5 2 5 2" xfId="5888"/>
    <cellStyle name="Normal 5 2 6" xfId="2266"/>
    <cellStyle name="Normal 5 2 6 2" xfId="5889"/>
    <cellStyle name="Normal 5 2 7" xfId="2267"/>
    <cellStyle name="Normal 5 2 7 2" xfId="5890"/>
    <cellStyle name="Normal 5 3" xfId="2268"/>
    <cellStyle name="Normal 5 3 2" xfId="4357"/>
    <cellStyle name="Normal 5 3 3" xfId="5891"/>
    <cellStyle name="Normal 5 4" xfId="2269"/>
    <cellStyle name="Normal 5 4 2" xfId="2270"/>
    <cellStyle name="Normal 5 4 2 2" xfId="5892"/>
    <cellStyle name="Normal 5 5" xfId="2271"/>
    <cellStyle name="Normal 5 5 2" xfId="2272"/>
    <cellStyle name="Normal 5 5 2 2" xfId="2273"/>
    <cellStyle name="Normal 5 5 2 2 2" xfId="2274"/>
    <cellStyle name="Normal 5 5 2 3" xfId="2275"/>
    <cellStyle name="Normal 5 5 3" xfId="2276"/>
    <cellStyle name="Normal 5 5 3 2" xfId="2277"/>
    <cellStyle name="Normal 5 5 4" xfId="2278"/>
    <cellStyle name="Normal 5 6" xfId="2279"/>
    <cellStyle name="Normal 5 6 2" xfId="2280"/>
    <cellStyle name="Normal 5 6 2 2" xfId="2281"/>
    <cellStyle name="Normal 5 6 2 2 2" xfId="2282"/>
    <cellStyle name="Normal 5 6 2 3" xfId="2283"/>
    <cellStyle name="Normal 5 6 3" xfId="2284"/>
    <cellStyle name="Normal 5 6 3 2" xfId="2285"/>
    <cellStyle name="Normal 5 6 4" xfId="2286"/>
    <cellStyle name="Normal 5 7" xfId="2287"/>
    <cellStyle name="Normal 5 7 2" xfId="2288"/>
    <cellStyle name="Normal 5 7 2 2" xfId="2289"/>
    <cellStyle name="Normal 5 7 2 2 2" xfId="2290"/>
    <cellStyle name="Normal 5 7 2 3" xfId="2291"/>
    <cellStyle name="Normal 5 7 3" xfId="2292"/>
    <cellStyle name="Normal 5 7 3 2" xfId="2293"/>
    <cellStyle name="Normal 5 7 4" xfId="2294"/>
    <cellStyle name="Normal 5 8" xfId="2295"/>
    <cellStyle name="Normal 5 8 2" xfId="2296"/>
    <cellStyle name="Normal 5 8 2 2" xfId="2297"/>
    <cellStyle name="Normal 5 8 3" xfId="2298"/>
    <cellStyle name="Normal 5 9" xfId="2299"/>
    <cellStyle name="Normal 5 9 2" xfId="2300"/>
    <cellStyle name="Normal 5 9 2 2" xfId="2301"/>
    <cellStyle name="Normal 5 9 3" xfId="2302"/>
    <cellStyle name="Normal 50" xfId="2303"/>
    <cellStyle name="Normal 50 2" xfId="2304"/>
    <cellStyle name="Normal 50 2 2" xfId="5894"/>
    <cellStyle name="Normal 50 3" xfId="2305"/>
    <cellStyle name="Normal 50 3 2" xfId="5895"/>
    <cellStyle name="Normal 50 4" xfId="5893"/>
    <cellStyle name="Normal 51" xfId="2306"/>
    <cellStyle name="Normal 51 2" xfId="2307"/>
    <cellStyle name="Normal 51 2 2" xfId="5897"/>
    <cellStyle name="Normal 51 3" xfId="2308"/>
    <cellStyle name="Normal 51 3 2" xfId="5898"/>
    <cellStyle name="Normal 51 4" xfId="5896"/>
    <cellStyle name="Normal 52" xfId="2309"/>
    <cellStyle name="Normal 52 2" xfId="2310"/>
    <cellStyle name="Normal 52 2 2" xfId="5900"/>
    <cellStyle name="Normal 52 3" xfId="2311"/>
    <cellStyle name="Normal 52 3 2" xfId="5901"/>
    <cellStyle name="Normal 52 4" xfId="5899"/>
    <cellStyle name="Normal 53" xfId="2312"/>
    <cellStyle name="Normal 53 2" xfId="2313"/>
    <cellStyle name="Normal 53 2 2" xfId="5903"/>
    <cellStyle name="Normal 53 3" xfId="2314"/>
    <cellStyle name="Normal 53 3 2" xfId="5904"/>
    <cellStyle name="Normal 53 4" xfId="5902"/>
    <cellStyle name="Normal 54" xfId="2315"/>
    <cellStyle name="Normal 54 2" xfId="2316"/>
    <cellStyle name="Normal 54 2 2" xfId="5906"/>
    <cellStyle name="Normal 54 3" xfId="2317"/>
    <cellStyle name="Normal 54 3 2" xfId="5907"/>
    <cellStyle name="Normal 54 4" xfId="5905"/>
    <cellStyle name="Normal 55" xfId="2318"/>
    <cellStyle name="Normal 55 2" xfId="2319"/>
    <cellStyle name="Normal 55 2 2" xfId="5909"/>
    <cellStyle name="Normal 55 3" xfId="2320"/>
    <cellStyle name="Normal 55 3 2" xfId="5910"/>
    <cellStyle name="Normal 55 4" xfId="5908"/>
    <cellStyle name="Normal 56" xfId="2321"/>
    <cellStyle name="Normal 56 2" xfId="2322"/>
    <cellStyle name="Normal 56 2 2" xfId="5912"/>
    <cellStyle name="Normal 56 3" xfId="2323"/>
    <cellStyle name="Normal 56 3 2" xfId="5913"/>
    <cellStyle name="Normal 56 4" xfId="5911"/>
    <cellStyle name="Normal 57" xfId="2324"/>
    <cellStyle name="Normal 57 2" xfId="2325"/>
    <cellStyle name="Normal 57 2 2" xfId="5915"/>
    <cellStyle name="Normal 57 3" xfId="2326"/>
    <cellStyle name="Normal 57 3 2" xfId="5916"/>
    <cellStyle name="Normal 57 4" xfId="5914"/>
    <cellStyle name="Normal 58" xfId="2327"/>
    <cellStyle name="Normal 58 2" xfId="2328"/>
    <cellStyle name="Normal 58 2 2" xfId="5918"/>
    <cellStyle name="Normal 58 3" xfId="2329"/>
    <cellStyle name="Normal 58 3 2" xfId="5919"/>
    <cellStyle name="Normal 58 4" xfId="5917"/>
    <cellStyle name="Normal 59" xfId="2330"/>
    <cellStyle name="Normal 59 2" xfId="2331"/>
    <cellStyle name="Normal 59 2 2" xfId="5921"/>
    <cellStyle name="Normal 59 3" xfId="2332"/>
    <cellStyle name="Normal 59 3 2" xfId="5922"/>
    <cellStyle name="Normal 59 4" xfId="5920"/>
    <cellStyle name="Normal 6" xfId="2333"/>
    <cellStyle name="Normal 6 10" xfId="2334"/>
    <cellStyle name="Normal 6 10 2" xfId="2335"/>
    <cellStyle name="Normal 6 10 2 2" xfId="3748"/>
    <cellStyle name="Normal 6 10 2 2 2" xfId="4559"/>
    <cellStyle name="Normal 6 10 2 2 2 2" xfId="4957"/>
    <cellStyle name="Normal 6 10 2 2 3" xfId="4958"/>
    <cellStyle name="Normal 6 10 2 3" xfId="3747"/>
    <cellStyle name="Normal 6 10 2 3 2" xfId="4959"/>
    <cellStyle name="Normal 6 10 2 4" xfId="4560"/>
    <cellStyle name="Normal 6 10 2 5" xfId="5923"/>
    <cellStyle name="Normal 6 10 3" xfId="3749"/>
    <cellStyle name="Normal 6 10 3 2" xfId="4561"/>
    <cellStyle name="Normal 6 10 3 2 2" xfId="4960"/>
    <cellStyle name="Normal 6 10 3 3" xfId="4961"/>
    <cellStyle name="Normal 6 10 4" xfId="4562"/>
    <cellStyle name="Normal 6 10 4 2" xfId="4962"/>
    <cellStyle name="Normal 6 10 5" xfId="4963"/>
    <cellStyle name="Normal 6 11" xfId="2336"/>
    <cellStyle name="Normal 6 11 2" xfId="2337"/>
    <cellStyle name="Normal 6 11 2 2" xfId="5924"/>
    <cellStyle name="Normal 6 11 3" xfId="2338"/>
    <cellStyle name="Normal 6 11 3 2" xfId="5925"/>
    <cellStyle name="Normal 6 11 4" xfId="4563"/>
    <cellStyle name="Normal 6 12" xfId="2339"/>
    <cellStyle name="Normal 6 12 2" xfId="2340"/>
    <cellStyle name="Normal 6 12 2 2" xfId="5926"/>
    <cellStyle name="Normal 6 13" xfId="2341"/>
    <cellStyle name="Normal 6 13 2" xfId="5927"/>
    <cellStyle name="Normal 6 14" xfId="2342"/>
    <cellStyle name="Normal 6 14 2" xfId="5928"/>
    <cellStyle name="Normal 6 15" xfId="4564"/>
    <cellStyle name="Normal 6 2" xfId="2343"/>
    <cellStyle name="Normal 6 2 2" xfId="2344"/>
    <cellStyle name="Normal 6 2 2 2" xfId="2345"/>
    <cellStyle name="Normal 6 2 2 2 2" xfId="3751"/>
    <cellStyle name="Normal 6 2 2 2 2 2" xfId="4565"/>
    <cellStyle name="Normal 6 2 2 2 2 2 2" xfId="4964"/>
    <cellStyle name="Normal 6 2 2 2 2 3" xfId="4965"/>
    <cellStyle name="Normal 6 2 2 2 3" xfId="3750"/>
    <cellStyle name="Normal 6 2 2 2 3 2" xfId="4966"/>
    <cellStyle name="Normal 6 2 2 2 4" xfId="4566"/>
    <cellStyle name="Normal 6 2 2 2 5" xfId="5929"/>
    <cellStyle name="Normal 6 2 2 3" xfId="2346"/>
    <cellStyle name="Normal 6 2 2 3 2" xfId="3752"/>
    <cellStyle name="Normal 6 2 2 3 2 2" xfId="4967"/>
    <cellStyle name="Normal 6 2 2 3 3" xfId="4567"/>
    <cellStyle name="Normal 6 2 2 3 4" xfId="5930"/>
    <cellStyle name="Normal 6 2 2 4" xfId="2347"/>
    <cellStyle name="Normal 6 2 2 4 2" xfId="4568"/>
    <cellStyle name="Normal 6 2 2 4 3" xfId="5931"/>
    <cellStyle name="Normal 6 2 2 5" xfId="4968"/>
    <cellStyle name="Normal 6 2 3" xfId="2348"/>
    <cellStyle name="Normal 6 2 3 2" xfId="2349"/>
    <cellStyle name="Normal 6 2 3 2 2" xfId="3755"/>
    <cellStyle name="Normal 6 2 3 2 2 2" xfId="4569"/>
    <cellStyle name="Normal 6 2 3 2 2 2 2" xfId="4969"/>
    <cellStyle name="Normal 6 2 3 2 2 3" xfId="4970"/>
    <cellStyle name="Normal 6 2 3 2 3" xfId="3754"/>
    <cellStyle name="Normal 6 2 3 2 3 2" xfId="4971"/>
    <cellStyle name="Normal 6 2 3 2 4" xfId="4570"/>
    <cellStyle name="Normal 6 2 3 2 5" xfId="5932"/>
    <cellStyle name="Normal 6 2 3 3" xfId="3756"/>
    <cellStyle name="Normal 6 2 3 3 2" xfId="4571"/>
    <cellStyle name="Normal 6 2 3 3 2 2" xfId="4972"/>
    <cellStyle name="Normal 6 2 3 3 3" xfId="4973"/>
    <cellStyle name="Normal 6 2 3 4" xfId="3753"/>
    <cellStyle name="Normal 6 2 3 4 2" xfId="4974"/>
    <cellStyle name="Normal 6 2 3 5" xfId="4572"/>
    <cellStyle name="Normal 6 2 4" xfId="2350"/>
    <cellStyle name="Normal 6 2 4 2" xfId="3758"/>
    <cellStyle name="Normal 6 2 4 2 2" xfId="4573"/>
    <cellStyle name="Normal 6 2 4 2 2 2" xfId="4975"/>
    <cellStyle name="Normal 6 2 4 2 3" xfId="4976"/>
    <cellStyle name="Normal 6 2 4 3" xfId="3757"/>
    <cellStyle name="Normal 6 2 4 3 2" xfId="4977"/>
    <cellStyle name="Normal 6 2 4 4" xfId="4574"/>
    <cellStyle name="Normal 6 2 4 5" xfId="5933"/>
    <cellStyle name="Normal 6 2 5" xfId="2351"/>
    <cellStyle name="Normal 6 2 5 2" xfId="3759"/>
    <cellStyle name="Normal 6 2 5 2 2" xfId="4978"/>
    <cellStyle name="Normal 6 2 5 3" xfId="4575"/>
    <cellStyle name="Normal 6 2 5 4" xfId="5934"/>
    <cellStyle name="Normal 6 2 6" xfId="4358"/>
    <cellStyle name="Normal 6 2 6 2" xfId="4979"/>
    <cellStyle name="Normal 6 2 7" xfId="4980"/>
    <cellStyle name="Normal 6 3" xfId="2352"/>
    <cellStyle name="Normal 6 3 2" xfId="2353"/>
    <cellStyle name="Normal 6 3 2 2" xfId="2354"/>
    <cellStyle name="Normal 6 3 2 2 2" xfId="3761"/>
    <cellStyle name="Normal 6 3 2 2 2 2" xfId="4576"/>
    <cellStyle name="Normal 6 3 2 2 2 2 2" xfId="4981"/>
    <cellStyle name="Normal 6 3 2 2 2 3" xfId="4982"/>
    <cellStyle name="Normal 6 3 2 2 3" xfId="3760"/>
    <cellStyle name="Normal 6 3 2 2 3 2" xfId="4983"/>
    <cellStyle name="Normal 6 3 2 2 4" xfId="4577"/>
    <cellStyle name="Normal 6 3 2 2 5" xfId="5936"/>
    <cellStyle name="Normal 6 3 2 3" xfId="2355"/>
    <cellStyle name="Normal 6 3 2 3 2" xfId="3762"/>
    <cellStyle name="Normal 6 3 2 3 2 2" xfId="4984"/>
    <cellStyle name="Normal 6 3 2 3 3" xfId="4578"/>
    <cellStyle name="Normal 6 3 2 3 4" xfId="5937"/>
    <cellStyle name="Normal 6 3 2 4" xfId="2356"/>
    <cellStyle name="Normal 6 3 2 4 2" xfId="4579"/>
    <cellStyle name="Normal 6 3 2 4 3" xfId="5938"/>
    <cellStyle name="Normal 6 3 2 5" xfId="4985"/>
    <cellStyle name="Normal 6 3 3" xfId="2357"/>
    <cellStyle name="Normal 6 3 3 2" xfId="2358"/>
    <cellStyle name="Normal 6 3 3 2 2" xfId="3764"/>
    <cellStyle name="Normal 6 3 3 2 2 2" xfId="4580"/>
    <cellStyle name="Normal 6 3 3 2 2 2 2" xfId="4986"/>
    <cellStyle name="Normal 6 3 3 2 2 3" xfId="4987"/>
    <cellStyle name="Normal 6 3 3 2 3" xfId="3763"/>
    <cellStyle name="Normal 6 3 3 2 3 2" xfId="4988"/>
    <cellStyle name="Normal 6 3 3 2 4" xfId="4581"/>
    <cellStyle name="Normal 6 3 3 2 5" xfId="5939"/>
    <cellStyle name="Normal 6 3 3 3" xfId="3765"/>
    <cellStyle name="Normal 6 3 3 3 2" xfId="4582"/>
    <cellStyle name="Normal 6 3 3 3 2 2" xfId="4989"/>
    <cellStyle name="Normal 6 3 3 3 3" xfId="4990"/>
    <cellStyle name="Normal 6 3 3 4" xfId="4583"/>
    <cellStyle name="Normal 6 3 3 4 2" xfId="4991"/>
    <cellStyle name="Normal 6 3 3 5" xfId="4992"/>
    <cellStyle name="Normal 6 3 4" xfId="2359"/>
    <cellStyle name="Normal 6 3 4 2" xfId="3767"/>
    <cellStyle name="Normal 6 3 4 2 2" xfId="4584"/>
    <cellStyle name="Normal 6 3 4 2 2 2" xfId="4993"/>
    <cellStyle name="Normal 6 3 4 2 3" xfId="4994"/>
    <cellStyle name="Normal 6 3 4 3" xfId="3766"/>
    <cellStyle name="Normal 6 3 4 3 2" xfId="4995"/>
    <cellStyle name="Normal 6 3 4 4" xfId="4585"/>
    <cellStyle name="Normal 6 3 4 5" xfId="5940"/>
    <cellStyle name="Normal 6 3 5" xfId="2360"/>
    <cellStyle name="Normal 6 3 5 2" xfId="3768"/>
    <cellStyle name="Normal 6 3 5 2 2" xfId="4996"/>
    <cellStyle name="Normal 6 3 5 3" xfId="4586"/>
    <cellStyle name="Normal 6 3 5 4" xfId="5941"/>
    <cellStyle name="Normal 6 3 6" xfId="4587"/>
    <cellStyle name="Normal 6 3 6 2" xfId="4997"/>
    <cellStyle name="Normal 6 3 7" xfId="4998"/>
    <cellStyle name="Normal 6 3 8" xfId="5935"/>
    <cellStyle name="Normal 6 4" xfId="2361"/>
    <cellStyle name="Normal 6 4 2" xfId="2362"/>
    <cellStyle name="Normal 6 4 2 2" xfId="3769"/>
    <cellStyle name="Normal 6 4 2 2 2" xfId="3770"/>
    <cellStyle name="Normal 6 4 2 2 2 2" xfId="4588"/>
    <cellStyle name="Normal 6 4 2 2 2 2 2" xfId="4999"/>
    <cellStyle name="Normal 6 4 2 2 2 3" xfId="5000"/>
    <cellStyle name="Normal 6 4 2 2 3" xfId="4589"/>
    <cellStyle name="Normal 6 4 2 2 3 2" xfId="5001"/>
    <cellStyle name="Normal 6 4 2 2 4" xfId="5002"/>
    <cellStyle name="Normal 6 4 2 3" xfId="3771"/>
    <cellStyle name="Normal 6 4 2 3 2" xfId="4590"/>
    <cellStyle name="Normal 6 4 2 3 2 2" xfId="5003"/>
    <cellStyle name="Normal 6 4 2 3 3" xfId="5004"/>
    <cellStyle name="Normal 6 4 2 4" xfId="4591"/>
    <cellStyle name="Normal 6 4 2 4 2" xfId="5005"/>
    <cellStyle name="Normal 6 4 2 5" xfId="5006"/>
    <cellStyle name="Normal 6 4 3" xfId="2363"/>
    <cellStyle name="Normal 6 4 3 2" xfId="3773"/>
    <cellStyle name="Normal 6 4 3 2 2" xfId="3774"/>
    <cellStyle name="Normal 6 4 3 2 2 2" xfId="4592"/>
    <cellStyle name="Normal 6 4 3 2 2 2 2" xfId="5007"/>
    <cellStyle name="Normal 6 4 3 2 2 3" xfId="5008"/>
    <cellStyle name="Normal 6 4 3 2 3" xfId="4593"/>
    <cellStyle name="Normal 6 4 3 2 3 2" xfId="5009"/>
    <cellStyle name="Normal 6 4 3 2 4" xfId="5010"/>
    <cellStyle name="Normal 6 4 3 3" xfId="3775"/>
    <cellStyle name="Normal 6 4 3 3 2" xfId="4594"/>
    <cellStyle name="Normal 6 4 3 3 2 2" xfId="5011"/>
    <cellStyle name="Normal 6 4 3 3 3" xfId="5012"/>
    <cellStyle name="Normal 6 4 3 4" xfId="3772"/>
    <cellStyle name="Normal 6 4 3 4 2" xfId="5013"/>
    <cellStyle name="Normal 6 4 3 5" xfId="4595"/>
    <cellStyle name="Normal 6 4 3 6" xfId="5942"/>
    <cellStyle name="Normal 6 4 4" xfId="3776"/>
    <cellStyle name="Normal 6 4 4 2" xfId="3777"/>
    <cellStyle name="Normal 6 4 4 2 2" xfId="4596"/>
    <cellStyle name="Normal 6 4 4 2 2 2" xfId="5014"/>
    <cellStyle name="Normal 6 4 4 2 3" xfId="5015"/>
    <cellStyle name="Normal 6 4 4 3" xfId="4597"/>
    <cellStyle name="Normal 6 4 4 3 2" xfId="5016"/>
    <cellStyle name="Normal 6 4 4 4" xfId="5017"/>
    <cellStyle name="Normal 6 4 5" xfId="3778"/>
    <cellStyle name="Normal 6 4 5 2" xfId="4598"/>
    <cellStyle name="Normal 6 4 5 2 2" xfId="5018"/>
    <cellStyle name="Normal 6 4 5 3" xfId="5019"/>
    <cellStyle name="Normal 6 4 6" xfId="4599"/>
    <cellStyle name="Normal 6 4 6 2" xfId="5020"/>
    <cellStyle name="Normal 6 4 7" xfId="5021"/>
    <cellStyle name="Normal 6 5" xfId="2364"/>
    <cellStyle name="Normal 6 5 2" xfId="2365"/>
    <cellStyle name="Normal 6 5 2 2" xfId="3779"/>
    <cellStyle name="Normal 6 5 2 2 2" xfId="3780"/>
    <cellStyle name="Normal 6 5 2 2 2 2" xfId="4600"/>
    <cellStyle name="Normal 6 5 2 2 2 2 2" xfId="5022"/>
    <cellStyle name="Normal 6 5 2 2 2 3" xfId="5023"/>
    <cellStyle name="Normal 6 5 2 2 3" xfId="4601"/>
    <cellStyle name="Normal 6 5 2 2 3 2" xfId="5024"/>
    <cellStyle name="Normal 6 5 2 2 4" xfId="5025"/>
    <cellStyle name="Normal 6 5 2 3" xfId="3781"/>
    <cellStyle name="Normal 6 5 2 3 2" xfId="4602"/>
    <cellStyle name="Normal 6 5 2 3 2 2" xfId="5026"/>
    <cellStyle name="Normal 6 5 2 3 3" xfId="5027"/>
    <cellStyle name="Normal 6 5 2 4" xfId="4603"/>
    <cellStyle name="Normal 6 5 2 4 2" xfId="5028"/>
    <cellStyle name="Normal 6 5 2 5" xfId="5029"/>
    <cellStyle name="Normal 6 5 3" xfId="2366"/>
    <cellStyle name="Normal 6 5 3 2" xfId="3783"/>
    <cellStyle name="Normal 6 5 3 2 2" xfId="3784"/>
    <cellStyle name="Normal 6 5 3 2 2 2" xfId="4604"/>
    <cellStyle name="Normal 6 5 3 2 2 2 2" xfId="5030"/>
    <cellStyle name="Normal 6 5 3 2 2 3" xfId="5031"/>
    <cellStyle name="Normal 6 5 3 2 3" xfId="4605"/>
    <cellStyle name="Normal 6 5 3 2 3 2" xfId="5032"/>
    <cellStyle name="Normal 6 5 3 2 4" xfId="5033"/>
    <cellStyle name="Normal 6 5 3 3" xfId="3785"/>
    <cellStyle name="Normal 6 5 3 3 2" xfId="4606"/>
    <cellStyle name="Normal 6 5 3 3 2 2" xfId="5034"/>
    <cellStyle name="Normal 6 5 3 3 3" xfId="5035"/>
    <cellStyle name="Normal 6 5 3 4" xfId="3782"/>
    <cellStyle name="Normal 6 5 3 4 2" xfId="5036"/>
    <cellStyle name="Normal 6 5 3 5" xfId="4607"/>
    <cellStyle name="Normal 6 5 3 6" xfId="5943"/>
    <cellStyle name="Normal 6 5 4" xfId="3786"/>
    <cellStyle name="Normal 6 5 4 2" xfId="3787"/>
    <cellStyle name="Normal 6 5 4 2 2" xfId="4608"/>
    <cellStyle name="Normal 6 5 4 2 2 2" xfId="5037"/>
    <cellStyle name="Normal 6 5 4 2 3" xfId="5038"/>
    <cellStyle name="Normal 6 5 4 3" xfId="4609"/>
    <cellStyle name="Normal 6 5 4 3 2" xfId="5039"/>
    <cellStyle name="Normal 6 5 4 4" xfId="5040"/>
    <cellStyle name="Normal 6 5 5" xfId="3788"/>
    <cellStyle name="Normal 6 5 5 2" xfId="4610"/>
    <cellStyle name="Normal 6 5 5 2 2" xfId="5041"/>
    <cellStyle name="Normal 6 5 5 3" xfId="5042"/>
    <cellStyle name="Normal 6 5 6" xfId="4611"/>
    <cellStyle name="Normal 6 5 6 2" xfId="5043"/>
    <cellStyle name="Normal 6 5 7" xfId="5044"/>
    <cellStyle name="Normal 6 6" xfId="2367"/>
    <cellStyle name="Normal 6 6 2" xfId="2368"/>
    <cellStyle name="Normal 6 6 2 2" xfId="3789"/>
    <cellStyle name="Normal 6 6 2 2 2" xfId="3790"/>
    <cellStyle name="Normal 6 6 2 2 2 2" xfId="4612"/>
    <cellStyle name="Normal 6 6 2 2 2 2 2" xfId="5045"/>
    <cellStyle name="Normal 6 6 2 2 2 3" xfId="5046"/>
    <cellStyle name="Normal 6 6 2 2 3" xfId="4613"/>
    <cellStyle name="Normal 6 6 2 2 3 2" xfId="5047"/>
    <cellStyle name="Normal 6 6 2 2 4" xfId="5048"/>
    <cellStyle name="Normal 6 6 2 3" xfId="3791"/>
    <cellStyle name="Normal 6 6 2 3 2" xfId="4614"/>
    <cellStyle name="Normal 6 6 2 3 2 2" xfId="5049"/>
    <cellStyle name="Normal 6 6 2 3 3" xfId="5050"/>
    <cellStyle name="Normal 6 6 2 4" xfId="4615"/>
    <cellStyle name="Normal 6 6 2 4 2" xfId="5051"/>
    <cellStyle name="Normal 6 6 2 5" xfId="5052"/>
    <cellStyle name="Normal 6 6 3" xfId="2369"/>
    <cellStyle name="Normal 6 6 3 2" xfId="3793"/>
    <cellStyle name="Normal 6 6 3 2 2" xfId="3794"/>
    <cellStyle name="Normal 6 6 3 2 2 2" xfId="4616"/>
    <cellStyle name="Normal 6 6 3 2 2 2 2" xfId="5053"/>
    <cellStyle name="Normal 6 6 3 2 2 3" xfId="5054"/>
    <cellStyle name="Normal 6 6 3 2 3" xfId="4617"/>
    <cellStyle name="Normal 6 6 3 2 3 2" xfId="5055"/>
    <cellStyle name="Normal 6 6 3 2 4" xfId="5056"/>
    <cellStyle name="Normal 6 6 3 3" xfId="3795"/>
    <cellStyle name="Normal 6 6 3 3 2" xfId="4618"/>
    <cellStyle name="Normal 6 6 3 3 2 2" xfId="5057"/>
    <cellStyle name="Normal 6 6 3 3 3" xfId="5058"/>
    <cellStyle name="Normal 6 6 3 4" xfId="3792"/>
    <cellStyle name="Normal 6 6 3 4 2" xfId="5059"/>
    <cellStyle name="Normal 6 6 3 5" xfId="4619"/>
    <cellStyle name="Normal 6 6 3 6" xfId="5944"/>
    <cellStyle name="Normal 6 6 4" xfId="3796"/>
    <cellStyle name="Normal 6 6 4 2" xfId="3797"/>
    <cellStyle name="Normal 6 6 4 2 2" xfId="4620"/>
    <cellStyle name="Normal 6 6 4 2 2 2" xfId="5060"/>
    <cellStyle name="Normal 6 6 4 2 3" xfId="5061"/>
    <cellStyle name="Normal 6 6 4 3" xfId="4621"/>
    <cellStyle name="Normal 6 6 4 3 2" xfId="5062"/>
    <cellStyle name="Normal 6 6 4 4" xfId="5063"/>
    <cellStyle name="Normal 6 6 5" xfId="3798"/>
    <cellStyle name="Normal 6 6 5 2" xfId="4622"/>
    <cellStyle name="Normal 6 6 5 2 2" xfId="5064"/>
    <cellStyle name="Normal 6 6 5 3" xfId="5065"/>
    <cellStyle name="Normal 6 6 6" xfId="4623"/>
    <cellStyle name="Normal 6 6 6 2" xfId="5066"/>
    <cellStyle name="Normal 6 6 7" xfId="5067"/>
    <cellStyle name="Normal 6 7" xfId="2370"/>
    <cellStyle name="Normal 6 7 2" xfId="2371"/>
    <cellStyle name="Normal 6 7 2 2" xfId="3799"/>
    <cellStyle name="Normal 6 7 2 2 2" xfId="3800"/>
    <cellStyle name="Normal 6 7 2 2 2 2" xfId="4624"/>
    <cellStyle name="Normal 6 7 2 2 2 2 2" xfId="5068"/>
    <cellStyle name="Normal 6 7 2 2 2 3" xfId="5069"/>
    <cellStyle name="Normal 6 7 2 2 3" xfId="4625"/>
    <cellStyle name="Normal 6 7 2 2 3 2" xfId="5070"/>
    <cellStyle name="Normal 6 7 2 2 4" xfId="5071"/>
    <cellStyle name="Normal 6 7 2 3" xfId="3801"/>
    <cellStyle name="Normal 6 7 2 3 2" xfId="4626"/>
    <cellStyle name="Normal 6 7 2 3 2 2" xfId="5072"/>
    <cellStyle name="Normal 6 7 2 3 3" xfId="5073"/>
    <cellStyle name="Normal 6 7 2 4" xfId="4627"/>
    <cellStyle name="Normal 6 7 2 4 2" xfId="5074"/>
    <cellStyle name="Normal 6 7 2 5" xfId="5075"/>
    <cellStyle name="Normal 6 7 3" xfId="2372"/>
    <cellStyle name="Normal 6 7 3 2" xfId="3803"/>
    <cellStyle name="Normal 6 7 3 2 2" xfId="3804"/>
    <cellStyle name="Normal 6 7 3 2 2 2" xfId="4628"/>
    <cellStyle name="Normal 6 7 3 2 2 2 2" xfId="5076"/>
    <cellStyle name="Normal 6 7 3 2 2 3" xfId="5077"/>
    <cellStyle name="Normal 6 7 3 2 3" xfId="4629"/>
    <cellStyle name="Normal 6 7 3 2 3 2" xfId="5078"/>
    <cellStyle name="Normal 6 7 3 2 4" xfId="5079"/>
    <cellStyle name="Normal 6 7 3 3" xfId="3805"/>
    <cellStyle name="Normal 6 7 3 3 2" xfId="4630"/>
    <cellStyle name="Normal 6 7 3 3 2 2" xfId="5080"/>
    <cellStyle name="Normal 6 7 3 3 3" xfId="5081"/>
    <cellStyle name="Normal 6 7 3 4" xfId="3802"/>
    <cellStyle name="Normal 6 7 3 4 2" xfId="5082"/>
    <cellStyle name="Normal 6 7 3 5" xfId="4631"/>
    <cellStyle name="Normal 6 7 3 6" xfId="5945"/>
    <cellStyle name="Normal 6 7 4" xfId="3806"/>
    <cellStyle name="Normal 6 7 4 2" xfId="3807"/>
    <cellStyle name="Normal 6 7 4 2 2" xfId="4632"/>
    <cellStyle name="Normal 6 7 4 2 2 2" xfId="5083"/>
    <cellStyle name="Normal 6 7 4 2 3" xfId="5084"/>
    <cellStyle name="Normal 6 7 4 3" xfId="4633"/>
    <cellStyle name="Normal 6 7 4 3 2" xfId="5085"/>
    <cellStyle name="Normal 6 7 4 4" xfId="5086"/>
    <cellStyle name="Normal 6 7 5" xfId="3808"/>
    <cellStyle name="Normal 6 7 5 2" xfId="4634"/>
    <cellStyle name="Normal 6 7 5 2 2" xfId="5087"/>
    <cellStyle name="Normal 6 7 5 3" xfId="5088"/>
    <cellStyle name="Normal 6 7 6" xfId="4635"/>
    <cellStyle name="Normal 6 7 6 2" xfId="5089"/>
    <cellStyle name="Normal 6 7 7" xfId="5090"/>
    <cellStyle name="Normal 6 8" xfId="2373"/>
    <cellStyle name="Normal 6 8 2" xfId="2374"/>
    <cellStyle name="Normal 6 8 2 2" xfId="3809"/>
    <cellStyle name="Normal 6 8 2 2 2" xfId="3810"/>
    <cellStyle name="Normal 6 8 2 2 2 2" xfId="4636"/>
    <cellStyle name="Normal 6 8 2 2 2 2 2" xfId="5091"/>
    <cellStyle name="Normal 6 8 2 2 2 3" xfId="5092"/>
    <cellStyle name="Normal 6 8 2 2 3" xfId="4637"/>
    <cellStyle name="Normal 6 8 2 2 3 2" xfId="5093"/>
    <cellStyle name="Normal 6 8 2 2 4" xfId="5094"/>
    <cellStyle name="Normal 6 8 2 3" xfId="3811"/>
    <cellStyle name="Normal 6 8 2 3 2" xfId="4638"/>
    <cellStyle name="Normal 6 8 2 3 2 2" xfId="5095"/>
    <cellStyle name="Normal 6 8 2 3 3" xfId="5096"/>
    <cellStyle name="Normal 6 8 2 4" xfId="4639"/>
    <cellStyle name="Normal 6 8 2 4 2" xfId="5097"/>
    <cellStyle name="Normal 6 8 2 5" xfId="5098"/>
    <cellStyle name="Normal 6 8 3" xfId="2375"/>
    <cellStyle name="Normal 6 8 3 2" xfId="3813"/>
    <cellStyle name="Normal 6 8 3 2 2" xfId="3814"/>
    <cellStyle name="Normal 6 8 3 2 2 2" xfId="4640"/>
    <cellStyle name="Normal 6 8 3 2 2 2 2" xfId="5099"/>
    <cellStyle name="Normal 6 8 3 2 2 3" xfId="5100"/>
    <cellStyle name="Normal 6 8 3 2 3" xfId="4641"/>
    <cellStyle name="Normal 6 8 3 2 3 2" xfId="5101"/>
    <cellStyle name="Normal 6 8 3 2 4" xfId="5102"/>
    <cellStyle name="Normal 6 8 3 3" xfId="3815"/>
    <cellStyle name="Normal 6 8 3 3 2" xfId="4642"/>
    <cellStyle name="Normal 6 8 3 3 2 2" xfId="5103"/>
    <cellStyle name="Normal 6 8 3 3 3" xfId="5104"/>
    <cellStyle name="Normal 6 8 3 4" xfId="3812"/>
    <cellStyle name="Normal 6 8 3 4 2" xfId="5105"/>
    <cellStyle name="Normal 6 8 3 5" xfId="4643"/>
    <cellStyle name="Normal 6 8 3 6" xfId="5946"/>
    <cellStyle name="Normal 6 8 4" xfId="3816"/>
    <cellStyle name="Normal 6 8 4 2" xfId="3817"/>
    <cellStyle name="Normal 6 8 4 2 2" xfId="4644"/>
    <cellStyle name="Normal 6 8 4 2 2 2" xfId="5106"/>
    <cellStyle name="Normal 6 8 4 2 3" xfId="5107"/>
    <cellStyle name="Normal 6 8 4 3" xfId="4645"/>
    <cellStyle name="Normal 6 8 4 3 2" xfId="5108"/>
    <cellStyle name="Normal 6 8 4 4" xfId="5109"/>
    <cellStyle name="Normal 6 8 5" xfId="3818"/>
    <cellStyle name="Normal 6 8 5 2" xfId="4646"/>
    <cellStyle name="Normal 6 8 5 2 2" xfId="5110"/>
    <cellStyle name="Normal 6 8 5 3" xfId="5111"/>
    <cellStyle name="Normal 6 8 6" xfId="4647"/>
    <cellStyle name="Normal 6 8 6 2" xfId="5112"/>
    <cellStyle name="Normal 6 8 7" xfId="5113"/>
    <cellStyle name="Normal 6 9" xfId="2376"/>
    <cellStyle name="Normal 6 9 2" xfId="2377"/>
    <cellStyle name="Normal 6 9 2 2" xfId="5948"/>
    <cellStyle name="Normal 6 9 3" xfId="2378"/>
    <cellStyle name="Normal 6 9 3 2" xfId="5949"/>
    <cellStyle name="Normal 6 9 4" xfId="4648"/>
    <cellStyle name="Normal 6 9 5" xfId="5947"/>
    <cellStyle name="Normal 60" xfId="2379"/>
    <cellStyle name="Normal 60 2" xfId="2380"/>
    <cellStyle name="Normal 60 2 2" xfId="5951"/>
    <cellStyle name="Normal 60 3" xfId="2381"/>
    <cellStyle name="Normal 60 3 2" xfId="5952"/>
    <cellStyle name="Normal 60 4" xfId="5950"/>
    <cellStyle name="Normal 61" xfId="2382"/>
    <cellStyle name="Normal 61 2" xfId="2383"/>
    <cellStyle name="Normal 61 2 2" xfId="5954"/>
    <cellStyle name="Normal 61 3" xfId="2384"/>
    <cellStyle name="Normal 61 3 2" xfId="5955"/>
    <cellStyle name="Normal 61 4" xfId="5953"/>
    <cellStyle name="Normal 62" xfId="2385"/>
    <cellStyle name="Normal 62 2" xfId="2386"/>
    <cellStyle name="Normal 62 2 2" xfId="5957"/>
    <cellStyle name="Normal 62 3" xfId="2387"/>
    <cellStyle name="Normal 62 3 2" xfId="5958"/>
    <cellStyle name="Normal 62 4" xfId="5956"/>
    <cellStyle name="Normal 63" xfId="2388"/>
    <cellStyle name="Normal 63 2" xfId="2389"/>
    <cellStyle name="Normal 63 2 2" xfId="5960"/>
    <cellStyle name="Normal 63 3" xfId="2390"/>
    <cellStyle name="Normal 63 3 2" xfId="5961"/>
    <cellStyle name="Normal 63 4" xfId="5959"/>
    <cellStyle name="Normal 64" xfId="2391"/>
    <cellStyle name="Normal 64 2" xfId="5962"/>
    <cellStyle name="Normal 65" xfId="2392"/>
    <cellStyle name="Normal 65 2" xfId="2393"/>
    <cellStyle name="Normal 65 2 2" xfId="5964"/>
    <cellStyle name="Normal 65 3" xfId="5963"/>
    <cellStyle name="Normal 66" xfId="2394"/>
    <cellStyle name="Normal 66 2" xfId="2395"/>
    <cellStyle name="Normal 66 2 2" xfId="2396"/>
    <cellStyle name="Normal 66 3" xfId="2397"/>
    <cellStyle name="Normal 67" xfId="2398"/>
    <cellStyle name="Normal 67 2" xfId="5965"/>
    <cellStyle name="Normal 68" xfId="2399"/>
    <cellStyle name="Normal 68 2" xfId="5966"/>
    <cellStyle name="Normal 69" xfId="2400"/>
    <cellStyle name="Normal 69 2" xfId="2401"/>
    <cellStyle name="Normal 69 2 2" xfId="5968"/>
    <cellStyle name="Normal 69 3" xfId="5967"/>
    <cellStyle name="Normal 7" xfId="2402"/>
    <cellStyle name="Normal 7 10" xfId="2403"/>
    <cellStyle name="Normal 7 10 2" xfId="5969"/>
    <cellStyle name="Normal 7 11" xfId="2404"/>
    <cellStyle name="Normal 7 11 2" xfId="5970"/>
    <cellStyle name="Normal 7 12" xfId="2405"/>
    <cellStyle name="Normal 7 12 2" xfId="5971"/>
    <cellStyle name="Normal 7 13" xfId="2406"/>
    <cellStyle name="Normal 7 13 2" xfId="5972"/>
    <cellStyle name="Normal 7 14" xfId="2407"/>
    <cellStyle name="Normal 7 14 2" xfId="5973"/>
    <cellStyle name="Normal 7 15" xfId="4707"/>
    <cellStyle name="Normal 7 2" xfId="2408"/>
    <cellStyle name="Normal 7 2 2" xfId="2409"/>
    <cellStyle name="Normal 7 2 2 2" xfId="2410"/>
    <cellStyle name="Normal 7 2 2 2 2" xfId="5974"/>
    <cellStyle name="Normal 7 2 2 3" xfId="2411"/>
    <cellStyle name="Normal 7 2 2 3 2" xfId="5975"/>
    <cellStyle name="Normal 7 2 2 4" xfId="2412"/>
    <cellStyle name="Normal 7 2 2 4 2" xfId="5976"/>
    <cellStyle name="Normal 7 2 3" xfId="2413"/>
    <cellStyle name="Normal 7 2 3 2" xfId="2414"/>
    <cellStyle name="Normal 7 2 3 2 2" xfId="5977"/>
    <cellStyle name="Normal 7 2 4" xfId="2415"/>
    <cellStyle name="Normal 7 2 4 2" xfId="2416"/>
    <cellStyle name="Normal 7 2 4 2 2" xfId="5978"/>
    <cellStyle name="Normal 7 2 5" xfId="2417"/>
    <cellStyle name="Normal 7 2 5 2" xfId="5979"/>
    <cellStyle name="Normal 7 3" xfId="2418"/>
    <cellStyle name="Normal 7 3 2" xfId="2419"/>
    <cellStyle name="Normal 7 3 2 2" xfId="2420"/>
    <cellStyle name="Normal 7 3 2 2 2" xfId="5981"/>
    <cellStyle name="Normal 7 3 2 3" xfId="2421"/>
    <cellStyle name="Normal 7 3 2 3 2" xfId="5982"/>
    <cellStyle name="Normal 7 3 2 4" xfId="5980"/>
    <cellStyle name="Normal 7 3 3" xfId="2422"/>
    <cellStyle name="Normal 7 3 3 2" xfId="5983"/>
    <cellStyle name="Normal 7 3 4" xfId="2423"/>
    <cellStyle name="Normal 7 3 4 2" xfId="5984"/>
    <cellStyle name="Normal 7 3 5" xfId="2424"/>
    <cellStyle name="Normal 7 3 5 2" xfId="5985"/>
    <cellStyle name="Normal 7 4" xfId="2425"/>
    <cellStyle name="Normal 7 4 2" xfId="2426"/>
    <cellStyle name="Normal 7 4 2 2" xfId="5986"/>
    <cellStyle name="Normal 7 4 3" xfId="3839"/>
    <cellStyle name="Normal 7 5" xfId="2427"/>
    <cellStyle name="Normal 7 5 2" xfId="2428"/>
    <cellStyle name="Normal 7 5 2 2" xfId="5987"/>
    <cellStyle name="Normal 7 6" xfId="2429"/>
    <cellStyle name="Normal 7 6 2" xfId="5988"/>
    <cellStyle name="Normal 7 7" xfId="2430"/>
    <cellStyle name="Normal 7 7 2" xfId="5989"/>
    <cellStyle name="Normal 7 8" xfId="2431"/>
    <cellStyle name="Normal 7 8 2" xfId="5990"/>
    <cellStyle name="Normal 7 9" xfId="2432"/>
    <cellStyle name="Normal 7 9 2" xfId="2433"/>
    <cellStyle name="Normal 7 9 2 2" xfId="5992"/>
    <cellStyle name="Normal 7 9 3" xfId="2434"/>
    <cellStyle name="Normal 7 9 3 2" xfId="5993"/>
    <cellStyle name="Normal 7 9 4" xfId="5991"/>
    <cellStyle name="Normal 70" xfId="2435"/>
    <cellStyle name="Normal 70 2" xfId="2436"/>
    <cellStyle name="Normal 70 2 2" xfId="5995"/>
    <cellStyle name="Normal 70 3" xfId="5994"/>
    <cellStyle name="Normal 71" xfId="2437"/>
    <cellStyle name="Normal 71 2" xfId="5996"/>
    <cellStyle name="Normal 72" xfId="2438"/>
    <cellStyle name="Normal 72 2" xfId="5997"/>
    <cellStyle name="Normal 73" xfId="2439"/>
    <cellStyle name="Normal 73 2" xfId="5998"/>
    <cellStyle name="Normal 74" xfId="2440"/>
    <cellStyle name="Normal 74 2" xfId="5999"/>
    <cellStyle name="Normal 75" xfId="2441"/>
    <cellStyle name="Normal 75 2" xfId="6000"/>
    <cellStyle name="Normal 76" xfId="2442"/>
    <cellStyle name="Normal 76 2" xfId="6001"/>
    <cellStyle name="Normal 77" xfId="2443"/>
    <cellStyle name="Normal 77 2" xfId="6002"/>
    <cellStyle name="Normal 78" xfId="2444"/>
    <cellStyle name="Normal 78 2" xfId="6003"/>
    <cellStyle name="Normal 79" xfId="2445"/>
    <cellStyle name="Normal 79 2" xfId="6004"/>
    <cellStyle name="Normal 8" xfId="2446"/>
    <cellStyle name="Normal 8 10" xfId="2447"/>
    <cellStyle name="Normal 8 10 2" xfId="6005"/>
    <cellStyle name="Normal 8 11" xfId="2448"/>
    <cellStyle name="Normal 8 11 2" xfId="6006"/>
    <cellStyle name="Normal 8 12" xfId="2449"/>
    <cellStyle name="Normal 8 12 2" xfId="6007"/>
    <cellStyle name="Normal 8 13" xfId="2450"/>
    <cellStyle name="Normal 8 13 2" xfId="6008"/>
    <cellStyle name="Normal 8 14" xfId="2451"/>
    <cellStyle name="Normal 8 14 2" xfId="6009"/>
    <cellStyle name="Normal 8 2" xfId="2452"/>
    <cellStyle name="Normal 8 2 2" xfId="2453"/>
    <cellStyle name="Normal 8 2 2 2" xfId="2454"/>
    <cellStyle name="Normal 8 2 2 2 2" xfId="6010"/>
    <cellStyle name="Normal 8 2 2 3" xfId="2455"/>
    <cellStyle name="Normal 8 2 2 3 2" xfId="6011"/>
    <cellStyle name="Normal 8 2 2 4" xfId="2456"/>
    <cellStyle name="Normal 8 2 2 4 2" xfId="6012"/>
    <cellStyle name="Normal 8 2 3" xfId="2457"/>
    <cellStyle name="Normal 8 2 3 2" xfId="6013"/>
    <cellStyle name="Normal 8 2 4" xfId="2458"/>
    <cellStyle name="Normal 8 2 4 2" xfId="6014"/>
    <cellStyle name="Normal 8 2 5" xfId="2459"/>
    <cellStyle name="Normal 8 2 5 2" xfId="6015"/>
    <cellStyle name="Normal 8 3" xfId="2460"/>
    <cellStyle name="Normal 8 3 2" xfId="2461"/>
    <cellStyle name="Normal 8 3 2 2" xfId="2462"/>
    <cellStyle name="Normal 8 3 2 2 2" xfId="6017"/>
    <cellStyle name="Normal 8 3 2 3" xfId="2463"/>
    <cellStyle name="Normal 8 3 2 3 2" xfId="6018"/>
    <cellStyle name="Normal 8 3 2 4" xfId="6016"/>
    <cellStyle name="Normal 8 3 3" xfId="2464"/>
    <cellStyle name="Normal 8 3 3 2" xfId="6019"/>
    <cellStyle name="Normal 8 3 4" xfId="2465"/>
    <cellStyle name="Normal 8 3 4 2" xfId="6020"/>
    <cellStyle name="Normal 8 3 5" xfId="2466"/>
    <cellStyle name="Normal 8 3 5 2" xfId="6021"/>
    <cellStyle name="Normal 8 4" xfId="2467"/>
    <cellStyle name="Normal 8 4 2" xfId="2468"/>
    <cellStyle name="Normal 8 4 2 2" xfId="6023"/>
    <cellStyle name="Normal 8 4 3" xfId="6022"/>
    <cellStyle name="Normal 8 5" xfId="2469"/>
    <cellStyle name="Normal 8 5 2" xfId="2470"/>
    <cellStyle name="Normal 8 5 2 2" xfId="6024"/>
    <cellStyle name="Normal 8 6" xfId="2471"/>
    <cellStyle name="Normal 8 6 2" xfId="6025"/>
    <cellStyle name="Normal 8 7" xfId="2472"/>
    <cellStyle name="Normal 8 7 2" xfId="6026"/>
    <cellStyle name="Normal 8 8" xfId="2473"/>
    <cellStyle name="Normal 8 8 2" xfId="6027"/>
    <cellStyle name="Normal 8 9" xfId="2474"/>
    <cellStyle name="Normal 8 9 2" xfId="2475"/>
    <cellStyle name="Normal 8 9 2 2" xfId="6029"/>
    <cellStyle name="Normal 8 9 3" xfId="2476"/>
    <cellStyle name="Normal 8 9 3 2" xfId="6030"/>
    <cellStyle name="Normal 8 9 4" xfId="6028"/>
    <cellStyle name="Normal 80" xfId="2477"/>
    <cellStyle name="Normal 80 2" xfId="6031"/>
    <cellStyle name="Normal 81" xfId="2478"/>
    <cellStyle name="Normal 81 2" xfId="6032"/>
    <cellStyle name="Normal 82" xfId="2479"/>
    <cellStyle name="Normal 82 2" xfId="6033"/>
    <cellStyle name="Normal 83" xfId="2480"/>
    <cellStyle name="Normal 83 2" xfId="6034"/>
    <cellStyle name="Normal 84" xfId="2481"/>
    <cellStyle name="Normal 84 2" xfId="6035"/>
    <cellStyle name="Normal 85" xfId="2482"/>
    <cellStyle name="Normal 85 2" xfId="6036"/>
    <cellStyle name="Normal 86" xfId="2483"/>
    <cellStyle name="Normal 86 2" xfId="6037"/>
    <cellStyle name="Normal 87" xfId="2484"/>
    <cellStyle name="Normal 87 2" xfId="6038"/>
    <cellStyle name="Normal 88" xfId="2485"/>
    <cellStyle name="Normal 88 2" xfId="6039"/>
    <cellStyle name="Normal 89" xfId="2486"/>
    <cellStyle name="Normal 89 2" xfId="6040"/>
    <cellStyle name="Normal 9" xfId="2487"/>
    <cellStyle name="Normal 9 2" xfId="2488"/>
    <cellStyle name="Normal 9 2 2" xfId="2489"/>
    <cellStyle name="Normal 9 2 3" xfId="6041"/>
    <cellStyle name="Normal 9 3" xfId="2490"/>
    <cellStyle name="Normal 9 3 2" xfId="2491"/>
    <cellStyle name="Normal 9 3 2 2" xfId="6042"/>
    <cellStyle name="Normal 9 4" xfId="2492"/>
    <cellStyle name="Normal 9 4 2" xfId="2493"/>
    <cellStyle name="Normal 9 4 2 2" xfId="6043"/>
    <cellStyle name="Normal 9 5" xfId="2494"/>
    <cellStyle name="Normal 9 5 2" xfId="6044"/>
    <cellStyle name="Normal 9 6" xfId="2495"/>
    <cellStyle name="Normal 9 6 2" xfId="6045"/>
    <cellStyle name="Normal 9 7" xfId="2496"/>
    <cellStyle name="Normal 9 7 2" xfId="6046"/>
    <cellStyle name="Normal 90" xfId="2497"/>
    <cellStyle name="Normal 90 2" xfId="6047"/>
    <cellStyle name="Normal 91" xfId="2498"/>
    <cellStyle name="Normal 91 2" xfId="6048"/>
    <cellStyle name="Normal 92" xfId="2499"/>
    <cellStyle name="Normal 92 2" xfId="6049"/>
    <cellStyle name="Normal 93" xfId="2500"/>
    <cellStyle name="Normal 93 2" xfId="6050"/>
    <cellStyle name="Normal 94" xfId="2501"/>
    <cellStyle name="Normal 94 2" xfId="6051"/>
    <cellStyle name="Normal 95" xfId="2502"/>
    <cellStyle name="Normal 95 2" xfId="6052"/>
    <cellStyle name="Normal 96" xfId="2503"/>
    <cellStyle name="Normal 96 2" xfId="6053"/>
    <cellStyle name="Normal 97" xfId="2504"/>
    <cellStyle name="Normal 97 2" xfId="6054"/>
    <cellStyle name="Normal 98" xfId="2505"/>
    <cellStyle name="Normal 98 2" xfId="6055"/>
    <cellStyle name="Normal 99" xfId="2506"/>
    <cellStyle name="Normal 99 2" xfId="6056"/>
    <cellStyle name="Normal Bold" xfId="2507"/>
    <cellStyle name="Normal Pct" xfId="2508"/>
    <cellStyle name="Note 10" xfId="2509"/>
    <cellStyle name="Note 10 2" xfId="2510"/>
    <cellStyle name="Note 10 2 2" xfId="2511"/>
    <cellStyle name="Note 10 3" xfId="2512"/>
    <cellStyle name="Note 10 3 2" xfId="2513"/>
    <cellStyle name="Note 10 4" xfId="2514"/>
    <cellStyle name="Note 10 4 2" xfId="2515"/>
    <cellStyle name="Note 10 5" xfId="2516"/>
    <cellStyle name="Note 10 5 2" xfId="2517"/>
    <cellStyle name="Note 10 6" xfId="2518"/>
    <cellStyle name="Note 10 6 2" xfId="6058"/>
    <cellStyle name="Note 10 7" xfId="4649"/>
    <cellStyle name="Note 10 8" xfId="6057"/>
    <cellStyle name="Note 11" xfId="2519"/>
    <cellStyle name="Note 11 2" xfId="2520"/>
    <cellStyle name="Note 11 2 2" xfId="2521"/>
    <cellStyle name="Note 11 3" xfId="2522"/>
    <cellStyle name="Note 11 3 2" xfId="2523"/>
    <cellStyle name="Note 11 4" xfId="2524"/>
    <cellStyle name="Note 11 4 2" xfId="2525"/>
    <cellStyle name="Note 11 5" xfId="2526"/>
    <cellStyle name="Note 11 5 2" xfId="2527"/>
    <cellStyle name="Note 11 6" xfId="2528"/>
    <cellStyle name="Note 11 6 2" xfId="6060"/>
    <cellStyle name="Note 11 7" xfId="2529"/>
    <cellStyle name="Note 11 7 2" xfId="6061"/>
    <cellStyle name="Note 11 8" xfId="4650"/>
    <cellStyle name="Note 11 9" xfId="6059"/>
    <cellStyle name="Note 12" xfId="2530"/>
    <cellStyle name="Note 12 2" xfId="2531"/>
    <cellStyle name="Note 12 2 2" xfId="2532"/>
    <cellStyle name="Note 12 3" xfId="2533"/>
    <cellStyle name="Note 12 3 2" xfId="2534"/>
    <cellStyle name="Note 12 4" xfId="2535"/>
    <cellStyle name="Note 12 4 2" xfId="2536"/>
    <cellStyle name="Note 12 5" xfId="2537"/>
    <cellStyle name="Note 12 5 2" xfId="2538"/>
    <cellStyle name="Note 12 6" xfId="2539"/>
    <cellStyle name="Note 12 6 2" xfId="6063"/>
    <cellStyle name="Note 12 7" xfId="6062"/>
    <cellStyle name="Note 13" xfId="2540"/>
    <cellStyle name="Note 13 2" xfId="2541"/>
    <cellStyle name="Note 13 2 2" xfId="2542"/>
    <cellStyle name="Note 13 3" xfId="2543"/>
    <cellStyle name="Note 13 3 2" xfId="2544"/>
    <cellStyle name="Note 13 4" xfId="2545"/>
    <cellStyle name="Note 13 4 2" xfId="2546"/>
    <cellStyle name="Note 13 5" xfId="2547"/>
    <cellStyle name="Note 13 5 2" xfId="2548"/>
    <cellStyle name="Note 13 6" xfId="6064"/>
    <cellStyle name="Note 14" xfId="2549"/>
    <cellStyle name="Note 14 2" xfId="2550"/>
    <cellStyle name="Note 14 2 2" xfId="2551"/>
    <cellStyle name="Note 14 3" xfId="2552"/>
    <cellStyle name="Note 14 3 2" xfId="2553"/>
    <cellStyle name="Note 14 4" xfId="2554"/>
    <cellStyle name="Note 14 4 2" xfId="2555"/>
    <cellStyle name="Note 14 5" xfId="2556"/>
    <cellStyle name="Note 14 5 2" xfId="2557"/>
    <cellStyle name="Note 14 6" xfId="2558"/>
    <cellStyle name="Note 15" xfId="3819"/>
    <cellStyle name="Note 2" xfId="2559"/>
    <cellStyle name="Note 2 2" xfId="2560"/>
    <cellStyle name="Note 2 2 2" xfId="2561"/>
    <cellStyle name="Note 2 2 2 2" xfId="2562"/>
    <cellStyle name="Note 2 2 2 3" xfId="6067"/>
    <cellStyle name="Note 2 2 3" xfId="2563"/>
    <cellStyle name="Note 2 2 4" xfId="2564"/>
    <cellStyle name="Note 2 2 4 2" xfId="2565"/>
    <cellStyle name="Note 2 2 5" xfId="4651"/>
    <cellStyle name="Note 2 2 6" xfId="6066"/>
    <cellStyle name="Note 2 3" xfId="2566"/>
    <cellStyle name="Note 2 3 2" xfId="2567"/>
    <cellStyle name="Note 2 3 3" xfId="2568"/>
    <cellStyle name="Note 2 3 3 2" xfId="2569"/>
    <cellStyle name="Note 2 3 4" xfId="6068"/>
    <cellStyle name="Note 2 4" xfId="2570"/>
    <cellStyle name="Note 2 4 2" xfId="2571"/>
    <cellStyle name="Note 2 4 2 2" xfId="2572"/>
    <cellStyle name="Note 2 5" xfId="2573"/>
    <cellStyle name="Note 2 5 2" xfId="2574"/>
    <cellStyle name="Note 2 6" xfId="2575"/>
    <cellStyle name="Note 2 6 2" xfId="2576"/>
    <cellStyle name="Note 2 7" xfId="4652"/>
    <cellStyle name="Note 2 8" xfId="6065"/>
    <cellStyle name="Note 2_Allocators" xfId="2577"/>
    <cellStyle name="Note 3" xfId="2578"/>
    <cellStyle name="Note 3 2" xfId="2579"/>
    <cellStyle name="Note 3 2 2" xfId="2580"/>
    <cellStyle name="Note 3 2 2 2" xfId="5114"/>
    <cellStyle name="Note 3 2 2 3" xfId="6069"/>
    <cellStyle name="Note 3 2 3" xfId="2581"/>
    <cellStyle name="Note 3 2 3 2" xfId="2582"/>
    <cellStyle name="Note 3 2 4" xfId="4653"/>
    <cellStyle name="Note 3 3" xfId="2583"/>
    <cellStyle name="Note 3 3 2" xfId="2584"/>
    <cellStyle name="Note 3 3 2 2" xfId="2585"/>
    <cellStyle name="Note 3 3 3" xfId="4654"/>
    <cellStyle name="Note 3 3 4" xfId="6070"/>
    <cellStyle name="Note 3 4" xfId="2586"/>
    <cellStyle name="Note 3 4 2" xfId="2587"/>
    <cellStyle name="Note 3 4 2 2" xfId="2588"/>
    <cellStyle name="Note 3 4 3" xfId="6071"/>
    <cellStyle name="Note 3 5" xfId="2589"/>
    <cellStyle name="Note 3 5 2" xfId="2590"/>
    <cellStyle name="Note 3 6" xfId="2591"/>
    <cellStyle name="Note 3 6 2" xfId="2592"/>
    <cellStyle name="Note 3 7" xfId="4655"/>
    <cellStyle name="Note 3_Allocators" xfId="2593"/>
    <cellStyle name="Note 4" xfId="2594"/>
    <cellStyle name="Note 4 2" xfId="2595"/>
    <cellStyle name="Note 4 2 2" xfId="2596"/>
    <cellStyle name="Note 4 2 2 2" xfId="5115"/>
    <cellStyle name="Note 4 2 2 3" xfId="6072"/>
    <cellStyle name="Note 4 2 3" xfId="2597"/>
    <cellStyle name="Note 4 2 3 2" xfId="2598"/>
    <cellStyle name="Note 4 2 4" xfId="4656"/>
    <cellStyle name="Note 4 3" xfId="2599"/>
    <cellStyle name="Note 4 3 2" xfId="2600"/>
    <cellStyle name="Note 4 3 2 2" xfId="2601"/>
    <cellStyle name="Note 4 3 3" xfId="6073"/>
    <cellStyle name="Note 4 4" xfId="2602"/>
    <cellStyle name="Note 4 4 2" xfId="2603"/>
    <cellStyle name="Note 4 5" xfId="2604"/>
    <cellStyle name="Note 4 5 2" xfId="2605"/>
    <cellStyle name="Note 4 6" xfId="2606"/>
    <cellStyle name="Note 4 6 2" xfId="2607"/>
    <cellStyle name="Note 4 7" xfId="4657"/>
    <cellStyle name="Note 4_Allocators" xfId="2608"/>
    <cellStyle name="Note 5" xfId="2609"/>
    <cellStyle name="Note 5 2" xfId="2610"/>
    <cellStyle name="Note 5 2 2" xfId="2611"/>
    <cellStyle name="Note 5 2 2 2" xfId="2612"/>
    <cellStyle name="Note 5 2 3" xfId="6075"/>
    <cellStyle name="Note 5 3" xfId="2613"/>
    <cellStyle name="Note 5 3 2" xfId="2614"/>
    <cellStyle name="Note 5 4" xfId="2615"/>
    <cellStyle name="Note 5 4 2" xfId="2616"/>
    <cellStyle name="Note 5 5" xfId="2617"/>
    <cellStyle name="Note 5 5 2" xfId="2618"/>
    <cellStyle name="Note 5 6" xfId="2619"/>
    <cellStyle name="Note 5 6 2" xfId="2620"/>
    <cellStyle name="Note 5 7" xfId="4658"/>
    <cellStyle name="Note 5 8" xfId="6074"/>
    <cellStyle name="Note 6" xfId="2621"/>
    <cellStyle name="Note 6 2" xfId="2622"/>
    <cellStyle name="Note 6 2 2" xfId="2623"/>
    <cellStyle name="Note 6 2 2 2" xfId="2624"/>
    <cellStyle name="Note 6 2 3" xfId="4659"/>
    <cellStyle name="Note 6 2 4" xfId="5116"/>
    <cellStyle name="Note 6 2 5" xfId="5117"/>
    <cellStyle name="Note 6 2 6" xfId="6077"/>
    <cellStyle name="Note 6 3" xfId="2625"/>
    <cellStyle name="Note 6 3 2" xfId="2626"/>
    <cellStyle name="Note 6 4" xfId="2627"/>
    <cellStyle name="Note 6 4 2" xfId="2628"/>
    <cellStyle name="Note 6 5" xfId="2629"/>
    <cellStyle name="Note 6 5 2" xfId="2630"/>
    <cellStyle name="Note 6 6" xfId="2631"/>
    <cellStyle name="Note 6 6 2" xfId="2632"/>
    <cellStyle name="Note 6 7" xfId="4660"/>
    <cellStyle name="Note 6 8" xfId="6076"/>
    <cellStyle name="Note 6_Allocators" xfId="2633"/>
    <cellStyle name="Note 7" xfId="2634"/>
    <cellStyle name="Note 7 2" xfId="2635"/>
    <cellStyle name="Note 7 2 2" xfId="2636"/>
    <cellStyle name="Note 7 2 2 2" xfId="2637"/>
    <cellStyle name="Note 7 2 3" xfId="4661"/>
    <cellStyle name="Note 7 2 4" xfId="6079"/>
    <cellStyle name="Note 7 3" xfId="2638"/>
    <cellStyle name="Note 7 3 2" xfId="2639"/>
    <cellStyle name="Note 7 4" xfId="2640"/>
    <cellStyle name="Note 7 4 2" xfId="2641"/>
    <cellStyle name="Note 7 5" xfId="2642"/>
    <cellStyle name="Note 7 5 2" xfId="2643"/>
    <cellStyle name="Note 7 6" xfId="2644"/>
    <cellStyle name="Note 7 6 2" xfId="2645"/>
    <cellStyle name="Note 7 7" xfId="4662"/>
    <cellStyle name="Note 7 8" xfId="6078"/>
    <cellStyle name="Note 8" xfId="2646"/>
    <cellStyle name="Note 8 2" xfId="2647"/>
    <cellStyle name="Note 8 2 2" xfId="2648"/>
    <cellStyle name="Note 8 3" xfId="2649"/>
    <cellStyle name="Note 8 3 2" xfId="2650"/>
    <cellStyle name="Note 8 4" xfId="2651"/>
    <cellStyle name="Note 8 4 2" xfId="2652"/>
    <cellStyle name="Note 8 5" xfId="2653"/>
    <cellStyle name="Note 8 5 2" xfId="2654"/>
    <cellStyle name="Note 8 6" xfId="2655"/>
    <cellStyle name="Note 8 6 2" xfId="6081"/>
    <cellStyle name="Note 8 7" xfId="2656"/>
    <cellStyle name="Note 8 7 2" xfId="6082"/>
    <cellStyle name="Note 8 8" xfId="4663"/>
    <cellStyle name="Note 8 9" xfId="6080"/>
    <cellStyle name="Note 9" xfId="2657"/>
    <cellStyle name="Note 9 2" xfId="2658"/>
    <cellStyle name="Note 9 2 2" xfId="2659"/>
    <cellStyle name="Note 9 3" xfId="2660"/>
    <cellStyle name="Note 9 3 2" xfId="2661"/>
    <cellStyle name="Note 9 4" xfId="2662"/>
    <cellStyle name="Note 9 4 2" xfId="2663"/>
    <cellStyle name="Note 9 5" xfId="2664"/>
    <cellStyle name="Note 9 5 2" xfId="2665"/>
    <cellStyle name="Note 9 6" xfId="2666"/>
    <cellStyle name="Note 9 6 2" xfId="6084"/>
    <cellStyle name="Note 9 7" xfId="2667"/>
    <cellStyle name="Note 9 7 2" xfId="6085"/>
    <cellStyle name="Note 9 8" xfId="4664"/>
    <cellStyle name="Note 9 9" xfId="6083"/>
    <cellStyle name="nPlosion" xfId="2668"/>
    <cellStyle name="NPPESalesPct" xfId="2669"/>
    <cellStyle name="ntec" xfId="4326"/>
    <cellStyle name="nvision" xfId="2670"/>
    <cellStyle name="NWI%S" xfId="2671"/>
    <cellStyle name="Output" xfId="2672" builtinId="21" customBuiltin="1"/>
    <cellStyle name="Output 10" xfId="2673"/>
    <cellStyle name="Output 11" xfId="2674"/>
    <cellStyle name="Output 12" xfId="2675"/>
    <cellStyle name="Output 13" xfId="2676"/>
    <cellStyle name="Output 14" xfId="3820"/>
    <cellStyle name="Output 2" xfId="2677"/>
    <cellStyle name="Output 2 2" xfId="2678"/>
    <cellStyle name="Output 3" xfId="2679"/>
    <cellStyle name="Output 3 2" xfId="2680"/>
    <cellStyle name="Output 3 3" xfId="2681"/>
    <cellStyle name="Output 4" xfId="2682"/>
    <cellStyle name="Output 4 2" xfId="2683"/>
    <cellStyle name="Output 5" xfId="2684"/>
    <cellStyle name="Output 5 2" xfId="2685"/>
    <cellStyle name="Output 6" xfId="2686"/>
    <cellStyle name="Output 6 2" xfId="2687"/>
    <cellStyle name="Output 7" xfId="2688"/>
    <cellStyle name="Output 8" xfId="2689"/>
    <cellStyle name="Output 9" xfId="2690"/>
    <cellStyle name="Page Heading Large" xfId="2691"/>
    <cellStyle name="Page Heading Small" xfId="2692"/>
    <cellStyle name="Percen - Style1" xfId="2693"/>
    <cellStyle name="Percen - Style2" xfId="2694"/>
    <cellStyle name="Percent [0]" xfId="2695"/>
    <cellStyle name="Percent [0] 2" xfId="6086"/>
    <cellStyle name="Percent [1]" xfId="2696"/>
    <cellStyle name="Percent [2]" xfId="2697"/>
    <cellStyle name="Percent [2] 2" xfId="6087"/>
    <cellStyle name="Percent 10" xfId="2698"/>
    <cellStyle name="Percent 10 2" xfId="2699"/>
    <cellStyle name="Percent 10 2 2" xfId="4700"/>
    <cellStyle name="Percent 10 3" xfId="2700"/>
    <cellStyle name="Percent 10 3 2" xfId="4101"/>
    <cellStyle name="Percent 10 3 3" xfId="4102"/>
    <cellStyle name="Percent 10 3 3 2" xfId="4103"/>
    <cellStyle name="Percent 10 3 4" xfId="6088"/>
    <cellStyle name="Percent 11" xfId="2701"/>
    <cellStyle name="Percent 11 10" xfId="6089"/>
    <cellStyle name="Percent 11 2" xfId="2702"/>
    <cellStyle name="Percent 11 2 2" xfId="2703"/>
    <cellStyle name="Percent 11 2 2 2" xfId="2704"/>
    <cellStyle name="Percent 11 2 2 2 2" xfId="6092"/>
    <cellStyle name="Percent 11 2 2 3" xfId="6091"/>
    <cellStyle name="Percent 11 2 3" xfId="2705"/>
    <cellStyle name="Percent 11 2 3 2" xfId="6093"/>
    <cellStyle name="Percent 11 2 4" xfId="6090"/>
    <cellStyle name="Percent 11 3" xfId="2706"/>
    <cellStyle name="Percent 11 3 2" xfId="2707"/>
    <cellStyle name="Percent 11 3 2 2" xfId="6095"/>
    <cellStyle name="Percent 11 3 3" xfId="6094"/>
    <cellStyle name="Percent 11 4" xfId="2708"/>
    <cellStyle name="Percent 11 4 2" xfId="2709"/>
    <cellStyle name="Percent 11 4 2 2" xfId="6097"/>
    <cellStyle name="Percent 11 4 3" xfId="6096"/>
    <cellStyle name="Percent 11 5" xfId="2710"/>
    <cellStyle name="Percent 11 5 2" xfId="6098"/>
    <cellStyle name="Percent 11 6" xfId="2711"/>
    <cellStyle name="Percent 11 6 2" xfId="6099"/>
    <cellStyle name="Percent 11 7" xfId="2712"/>
    <cellStyle name="Percent 11 7 2" xfId="2713"/>
    <cellStyle name="Percent 11 7 2 2" xfId="6101"/>
    <cellStyle name="Percent 11 7 3" xfId="6100"/>
    <cellStyle name="Percent 11 8" xfId="2714"/>
    <cellStyle name="Percent 11 8 2" xfId="6102"/>
    <cellStyle name="Percent 11 9" xfId="4665"/>
    <cellStyle name="Percent 12" xfId="2715"/>
    <cellStyle name="Percent 12 2" xfId="2716"/>
    <cellStyle name="Percent 12 2 2" xfId="2717"/>
    <cellStyle name="Percent 12 2 2 2" xfId="6105"/>
    <cellStyle name="Percent 12 2 3" xfId="6104"/>
    <cellStyle name="Percent 12 3" xfId="2718"/>
    <cellStyle name="Percent 12 3 2" xfId="4104"/>
    <cellStyle name="Percent 12 3 3" xfId="6106"/>
    <cellStyle name="Percent 12 4" xfId="4666"/>
    <cellStyle name="Percent 12 5" xfId="6103"/>
    <cellStyle name="Percent 13" xfId="2719"/>
    <cellStyle name="Percent 13 2" xfId="2720"/>
    <cellStyle name="Percent 13 2 2" xfId="2721"/>
    <cellStyle name="Percent 13 2 2 2" xfId="2722"/>
    <cellStyle name="Percent 13 2 2 2 2" xfId="3824"/>
    <cellStyle name="Percent 13 2 2 2 2 2" xfId="5118"/>
    <cellStyle name="Percent 13 2 2 2 3" xfId="4667"/>
    <cellStyle name="Percent 13 2 2 3" xfId="3823"/>
    <cellStyle name="Percent 13 2 2 3 2" xfId="5119"/>
    <cellStyle name="Percent 13 2 2 4" xfId="4668"/>
    <cellStyle name="Percent 13 2 3" xfId="2723"/>
    <cellStyle name="Percent 13 2 3 2" xfId="3825"/>
    <cellStyle name="Percent 13 2 3 2 2" xfId="5120"/>
    <cellStyle name="Percent 13 2 3 3" xfId="4669"/>
    <cellStyle name="Percent 13 2 4" xfId="3822"/>
    <cellStyle name="Percent 13 2 4 2" xfId="5121"/>
    <cellStyle name="Percent 13 2 5" xfId="4670"/>
    <cellStyle name="Percent 13 3" xfId="2724"/>
    <cellStyle name="Percent 13 3 2" xfId="3827"/>
    <cellStyle name="Percent 13 3 2 2" xfId="3828"/>
    <cellStyle name="Percent 13 3 2 2 2" xfId="4671"/>
    <cellStyle name="Percent 13 3 2 2 2 2" xfId="5122"/>
    <cellStyle name="Percent 13 3 2 2 3" xfId="5123"/>
    <cellStyle name="Percent 13 3 2 3" xfId="4672"/>
    <cellStyle name="Percent 13 3 2 3 2" xfId="5124"/>
    <cellStyle name="Percent 13 3 2 4" xfId="5125"/>
    <cellStyle name="Percent 13 3 3" xfId="3829"/>
    <cellStyle name="Percent 13 3 3 2" xfId="4673"/>
    <cellStyle name="Percent 13 3 3 2 2" xfId="5126"/>
    <cellStyle name="Percent 13 3 3 3" xfId="5127"/>
    <cellStyle name="Percent 13 3 4" xfId="3826"/>
    <cellStyle name="Percent 13 3 4 2" xfId="5128"/>
    <cellStyle name="Percent 13 3 5" xfId="4674"/>
    <cellStyle name="Percent 13 3 6" xfId="6107"/>
    <cellStyle name="Percent 13 4" xfId="2725"/>
    <cellStyle name="Percent 13 4 2" xfId="2726"/>
    <cellStyle name="Percent 13 4 2 2" xfId="3831"/>
    <cellStyle name="Percent 13 4 2 2 2" xfId="5129"/>
    <cellStyle name="Percent 13 4 2 3" xfId="4675"/>
    <cellStyle name="Percent 13 4 3" xfId="3830"/>
    <cellStyle name="Percent 13 4 3 2" xfId="5130"/>
    <cellStyle name="Percent 13 4 4" xfId="4676"/>
    <cellStyle name="Percent 13 5" xfId="2727"/>
    <cellStyle name="Percent 13 5 2" xfId="3832"/>
    <cellStyle name="Percent 13 5 2 2" xfId="5131"/>
    <cellStyle name="Percent 13 5 3" xfId="4677"/>
    <cellStyle name="Percent 13 6" xfId="3821"/>
    <cellStyle name="Percent 13 6 2" xfId="5132"/>
    <cellStyle name="Percent 13 7" xfId="4678"/>
    <cellStyle name="Percent 14" xfId="2728"/>
    <cellStyle name="Percent 14 2" xfId="2729"/>
    <cellStyle name="Percent 14 2 2" xfId="2730"/>
    <cellStyle name="Percent 14 2 2 2" xfId="6109"/>
    <cellStyle name="Percent 14 2 3" xfId="6108"/>
    <cellStyle name="Percent 14 3" xfId="2731"/>
    <cellStyle name="Percent 14 3 2" xfId="4105"/>
    <cellStyle name="Percent 14 3 3" xfId="6110"/>
    <cellStyle name="Percent 14 4" xfId="2732"/>
    <cellStyle name="Percent 14 4 2" xfId="6111"/>
    <cellStyle name="Percent 15" xfId="3833"/>
    <cellStyle name="Percent 15 2" xfId="4106"/>
    <cellStyle name="Percent 15 3" xfId="4107"/>
    <cellStyle name="Percent 15 3 2" xfId="4108"/>
    <cellStyle name="Percent 16" xfId="4109"/>
    <cellStyle name="Percent 16 2" xfId="4110"/>
    <cellStyle name="Percent 16 3" xfId="4111"/>
    <cellStyle name="Percent 16 3 2" xfId="4112"/>
    <cellStyle name="Percent 16 4" xfId="4350"/>
    <cellStyle name="Percent 17" xfId="4113"/>
    <cellStyle name="Percent 17 2" xfId="4114"/>
    <cellStyle name="Percent 17 3" xfId="4115"/>
    <cellStyle name="Percent 17 3 2" xfId="4116"/>
    <cellStyle name="Percent 18" xfId="4117"/>
    <cellStyle name="Percent 18 2" xfId="4118"/>
    <cellStyle name="Percent 18 3" xfId="4119"/>
    <cellStyle name="Percent 18 3 2" xfId="4120"/>
    <cellStyle name="Percent 19" xfId="4121"/>
    <cellStyle name="Percent 19 2" xfId="4122"/>
    <cellStyle name="Percent 19 3" xfId="4123"/>
    <cellStyle name="Percent 19 3 2" xfId="4124"/>
    <cellStyle name="Percent 2" xfId="2733"/>
    <cellStyle name="Percent 2 2" xfId="2734"/>
    <cellStyle name="Percent 2 2 2" xfId="2735"/>
    <cellStyle name="Percent 2 2 2 2" xfId="2736"/>
    <cellStyle name="Percent 2 2 2 2 2" xfId="2737"/>
    <cellStyle name="Percent 2 2 2 2 3" xfId="6113"/>
    <cellStyle name="Percent 2 2 2 3" xfId="2738"/>
    <cellStyle name="Percent 2 2 2 3 2" xfId="4125"/>
    <cellStyle name="Percent 2 2 2 3 3" xfId="4126"/>
    <cellStyle name="Percent 2 2 2 3 3 2" xfId="4127"/>
    <cellStyle name="Percent 2 2 2 3 3 3" xfId="4128"/>
    <cellStyle name="Percent 2 2 2 3 3 4" xfId="4129"/>
    <cellStyle name="Percent 2 2 2 3 4" xfId="4130"/>
    <cellStyle name="Percent 2 2 2 3 4 2" xfId="4131"/>
    <cellStyle name="Percent 2 2 2 3 4 2 2" xfId="4132"/>
    <cellStyle name="Percent 2 2 2 3 4 2 3" xfId="4133"/>
    <cellStyle name="Percent 2 2 2 3 4 2 3 2" xfId="4134"/>
    <cellStyle name="Percent 2 2 2 3 4 3" xfId="4135"/>
    <cellStyle name="Percent 2 2 2 3 5" xfId="4136"/>
    <cellStyle name="Percent 2 2 2 3 5 2" xfId="4137"/>
    <cellStyle name="Percent 2 2 2 3 5 3" xfId="4138"/>
    <cellStyle name="Percent 2 2 2 3 5 3 2" xfId="4139"/>
    <cellStyle name="Percent 2 2 2 3 6" xfId="4140"/>
    <cellStyle name="Percent 2 2 2 3 7" xfId="4141"/>
    <cellStyle name="Percent 2 2 2 3 7 2" xfId="4142"/>
    <cellStyle name="Percent 2 2 2 4" xfId="4143"/>
    <cellStyle name="Percent 2 2 2 4 2" xfId="4144"/>
    <cellStyle name="Percent 2 2 2 4 2 2" xfId="4145"/>
    <cellStyle name="Percent 2 2 2 4 2 3" xfId="4146"/>
    <cellStyle name="Percent 2 2 2 4 2 3 2" xfId="4147"/>
    <cellStyle name="Percent 2 2 2 4 3" xfId="4148"/>
    <cellStyle name="Percent 2 2 2 5" xfId="4149"/>
    <cellStyle name="Percent 2 2 2 5 2" xfId="4150"/>
    <cellStyle name="Percent 2 2 2 5 3" xfId="4151"/>
    <cellStyle name="Percent 2 2 2 5 3 2" xfId="4152"/>
    <cellStyle name="Percent 2 2 2 6" xfId="4153"/>
    <cellStyle name="Percent 2 2 2 6 2" xfId="4154"/>
    <cellStyle name="Percent 2 2 2 7" xfId="6112"/>
    <cellStyle name="Percent 2 2 3" xfId="2739"/>
    <cellStyle name="Percent 2 2 3 2" xfId="2740"/>
    <cellStyle name="Percent 2 2 3 2 2" xfId="5133"/>
    <cellStyle name="Percent 2 2 3 3" xfId="2741"/>
    <cellStyle name="Percent 2 2 3 4" xfId="4155"/>
    <cellStyle name="Percent 2 2 4" xfId="2742"/>
    <cellStyle name="Percent 2 2 4 2" xfId="2743"/>
    <cellStyle name="Percent 2 2 4 2 2" xfId="5134"/>
    <cellStyle name="Percent 2 2 4 3" xfId="2744"/>
    <cellStyle name="Percent 2 2 5" xfId="2745"/>
    <cellStyle name="Percent 2 2 5 2" xfId="2746"/>
    <cellStyle name="Percent 2 2 5 2 2" xfId="6114"/>
    <cellStyle name="Percent 2 2 6" xfId="2747"/>
    <cellStyle name="Percent 2 2 6 2" xfId="2748"/>
    <cellStyle name="Percent 2 2 6 2 2" xfId="2749"/>
    <cellStyle name="Percent 2 2 6 3" xfId="2750"/>
    <cellStyle name="Percent 2 2 7" xfId="4679"/>
    <cellStyle name="Percent 2 3" xfId="2751"/>
    <cellStyle name="Percent 2 3 2" xfId="2752"/>
    <cellStyle name="Percent 2 3 2 2" xfId="2753"/>
    <cellStyle name="Percent 2 3 2 2 2" xfId="5135"/>
    <cellStyle name="Percent 2 3 2 3" xfId="2754"/>
    <cellStyle name="Percent 2 3 3" xfId="2755"/>
    <cellStyle name="Percent 2 3 3 2" xfId="2756"/>
    <cellStyle name="Percent 2 3 3 2 2" xfId="5136"/>
    <cellStyle name="Percent 2 3 3 3" xfId="5137"/>
    <cellStyle name="Percent 2 3 4" xfId="2757"/>
    <cellStyle name="Percent 2 3 4 2" xfId="2758"/>
    <cellStyle name="Percent 2 3 4 2 2" xfId="5138"/>
    <cellStyle name="Percent 2 3 4 3" xfId="5139"/>
    <cellStyle name="Percent 2 3 5" xfId="2759"/>
    <cellStyle name="Percent 2 4" xfId="2760"/>
    <cellStyle name="Percent 2 4 10" xfId="4156"/>
    <cellStyle name="Percent 2 4 11" xfId="4157"/>
    <cellStyle name="Percent 2 4 11 2" xfId="4158"/>
    <cellStyle name="Percent 2 4 11 2 2" xfId="4159"/>
    <cellStyle name="Percent 2 4 11 2 3" xfId="4160"/>
    <cellStyle name="Percent 2 4 11 2 3 2" xfId="4161"/>
    <cellStyle name="Percent 2 4 12" xfId="6115"/>
    <cellStyle name="Percent 2 4 2" xfId="2761"/>
    <cellStyle name="Percent 2 4 2 2" xfId="2762"/>
    <cellStyle name="Percent 2 4 2 2 2" xfId="2763"/>
    <cellStyle name="Percent 2 4 2 3" xfId="2764"/>
    <cellStyle name="Percent 2 4 2 3 2" xfId="2765"/>
    <cellStyle name="Percent 2 4 2 4" xfId="6116"/>
    <cellStyle name="Percent 2 4 3" xfId="2766"/>
    <cellStyle name="Percent 2 4 3 2" xfId="2767"/>
    <cellStyle name="Percent 2 4 3 2 2" xfId="2768"/>
    <cellStyle name="Percent 2 4 4" xfId="2769"/>
    <cellStyle name="Percent 2 4 4 2" xfId="2770"/>
    <cellStyle name="Percent 2 4 5" xfId="4162"/>
    <cellStyle name="Percent 2 4 5 2" xfId="4163"/>
    <cellStyle name="Percent 2 4 5 2 2" xfId="4164"/>
    <cellStyle name="Percent 2 4 5 2 3" xfId="4165"/>
    <cellStyle name="Percent 2 4 6" xfId="4166"/>
    <cellStyle name="Percent 2 4 7" xfId="4167"/>
    <cellStyle name="Percent 2 4 8" xfId="4168"/>
    <cellStyle name="Percent 2 4 9" xfId="4169"/>
    <cellStyle name="Percent 2 4 9 2" xfId="4170"/>
    <cellStyle name="Percent 2 4 9 2 2" xfId="4171"/>
    <cellStyle name="Percent 2 4 9 2 3" xfId="4172"/>
    <cellStyle name="Percent 2 4 9 2 3 2" xfId="4173"/>
    <cellStyle name="Percent 2 5" xfId="2771"/>
    <cellStyle name="Percent 2 5 2" xfId="2772"/>
    <cellStyle name="Percent 2 5 2 2" xfId="2773"/>
    <cellStyle name="Percent 2 5 2 2 2" xfId="2774"/>
    <cellStyle name="Percent 2 5 2 3" xfId="2775"/>
    <cellStyle name="Percent 2 5 2 3 2" xfId="2776"/>
    <cellStyle name="Percent 2 5 2 4" xfId="6118"/>
    <cellStyle name="Percent 2 5 3" xfId="2777"/>
    <cellStyle name="Percent 2 5 3 2" xfId="2778"/>
    <cellStyle name="Percent 2 5 3 2 2" xfId="2779"/>
    <cellStyle name="Percent 2 5 4" xfId="2780"/>
    <cellStyle name="Percent 2 5 4 2" xfId="2781"/>
    <cellStyle name="Percent 2 5 5" xfId="6117"/>
    <cellStyle name="Percent 2 6" xfId="2782"/>
    <cellStyle name="Percent 2 6 2" xfId="2783"/>
    <cellStyle name="Percent 2 6 2 2" xfId="2784"/>
    <cellStyle name="Percent 2 6 2 2 2" xfId="2785"/>
    <cellStyle name="Percent 2 6 2 3" xfId="2786"/>
    <cellStyle name="Percent 2 6 2 3 2" xfId="2787"/>
    <cellStyle name="Percent 2 6 2 4" xfId="6120"/>
    <cellStyle name="Percent 2 6 3" xfId="2788"/>
    <cellStyle name="Percent 2 6 3 2" xfId="2789"/>
    <cellStyle name="Percent 2 6 4" xfId="2790"/>
    <cellStyle name="Percent 2 6 4 2" xfId="2791"/>
    <cellStyle name="Percent 2 6 5" xfId="6119"/>
    <cellStyle name="Percent 2 7" xfId="2792"/>
    <cellStyle name="Percent 2 7 2" xfId="2793"/>
    <cellStyle name="Percent 2 7 2 2" xfId="2794"/>
    <cellStyle name="Percent 2 7 2 2 2" xfId="2795"/>
    <cellStyle name="Percent 2 7 2 3" xfId="2796"/>
    <cellStyle name="Percent 2 7 3" xfId="2797"/>
    <cellStyle name="Percent 2 7 3 2" xfId="2798"/>
    <cellStyle name="Percent 2 7 4" xfId="2799"/>
    <cellStyle name="Percent 2 7 4 2" xfId="2800"/>
    <cellStyle name="Percent 2 7 5" xfId="6121"/>
    <cellStyle name="Percent 2 8" xfId="2801"/>
    <cellStyle name="Percent 2 8 2" xfId="2802"/>
    <cellStyle name="Percent 2 9" xfId="4680"/>
    <cellStyle name="Percent 20" xfId="4174"/>
    <cellStyle name="Percent 20 2" xfId="4175"/>
    <cellStyle name="Percent 20 3" xfId="4176"/>
    <cellStyle name="Percent 20 3 2" xfId="4177"/>
    <cellStyle name="Percent 21" xfId="4178"/>
    <cellStyle name="Percent 21 2" xfId="4179"/>
    <cellStyle name="Percent 21 3" xfId="4180"/>
    <cellStyle name="Percent 21 3 2" xfId="4181"/>
    <cellStyle name="Percent 22" xfId="4182"/>
    <cellStyle name="Percent 22 2" xfId="4183"/>
    <cellStyle name="Percent 23" xfId="4184"/>
    <cellStyle name="Percent 23 2" xfId="4185"/>
    <cellStyle name="Percent 24" xfId="4186"/>
    <cellStyle name="Percent 25" xfId="4187"/>
    <cellStyle name="Percent 25 2" xfId="4188"/>
    <cellStyle name="Percent 25 3" xfId="4189"/>
    <cellStyle name="Percent 25 3 2" xfId="4190"/>
    <cellStyle name="Percent 26" xfId="4191"/>
    <cellStyle name="Percent 27" xfId="4192"/>
    <cellStyle name="Percent 27 2" xfId="4193"/>
    <cellStyle name="Percent 28" xfId="4194"/>
    <cellStyle name="Percent 28 2" xfId="4195"/>
    <cellStyle name="Percent 28 3" xfId="4196"/>
    <cellStyle name="Percent 29" xfId="4197"/>
    <cellStyle name="Percent 3" xfId="2803"/>
    <cellStyle name="Percent 3 2" xfId="2804"/>
    <cellStyle name="Percent 3 2 2" xfId="2805"/>
    <cellStyle name="Percent 3 2 2 2" xfId="5140"/>
    <cellStyle name="Percent 3 2 3" xfId="4198"/>
    <cellStyle name="Percent 3 2 3 2" xfId="4199"/>
    <cellStyle name="Percent 3 2 3 3" xfId="4200"/>
    <cellStyle name="Percent 3 2 3 4" xfId="4201"/>
    <cellStyle name="Percent 3 2 4" xfId="4202"/>
    <cellStyle name="Percent 3 2 4 2" xfId="4203"/>
    <cellStyle name="Percent 3 2 4 2 2" xfId="4204"/>
    <cellStyle name="Percent 3 2 4 2 3" xfId="4205"/>
    <cellStyle name="Percent 3 2 4 2 3 2" xfId="4206"/>
    <cellStyle name="Percent 3 2 4 3" xfId="4207"/>
    <cellStyle name="Percent 3 2 5" xfId="4208"/>
    <cellStyle name="Percent 3 2 5 2" xfId="4209"/>
    <cellStyle name="Percent 3 2 5 3" xfId="4210"/>
    <cellStyle name="Percent 3 2 5 3 2" xfId="4211"/>
    <cellStyle name="Percent 3 2 6" xfId="4212"/>
    <cellStyle name="Percent 3 2 7" xfId="4213"/>
    <cellStyle name="Percent 3 2 7 2" xfId="4214"/>
    <cellStyle name="Percent 3 3" xfId="2806"/>
    <cellStyle name="Percent 3 3 2" xfId="2807"/>
    <cellStyle name="Percent 3 3 2 2" xfId="5141"/>
    <cellStyle name="Percent 3 3 3" xfId="4681"/>
    <cellStyle name="Percent 3 4" xfId="2808"/>
    <cellStyle name="Percent 3 4 2" xfId="2809"/>
    <cellStyle name="Percent 3 4 2 2" xfId="5142"/>
    <cellStyle name="Percent 3 4 3" xfId="2810"/>
    <cellStyle name="Percent 3 4 3 2" xfId="5143"/>
    <cellStyle name="Percent 3 5" xfId="2811"/>
    <cellStyle name="Percent 3 5 2" xfId="2812"/>
    <cellStyle name="Percent 3 5 2 2" xfId="5144"/>
    <cellStyle name="Percent 3 5 2 3" xfId="6122"/>
    <cellStyle name="Percent 3 5 3" xfId="4215"/>
    <cellStyle name="Percent 3 5 4" xfId="4216"/>
    <cellStyle name="Percent 3 6" xfId="2813"/>
    <cellStyle name="Percent 3 6 2" xfId="4217"/>
    <cellStyle name="Percent 3 6 3" xfId="6123"/>
    <cellStyle name="Percent 3 7" xfId="4218"/>
    <cellStyle name="Percent 30" xfId="4219"/>
    <cellStyle name="Percent 31" xfId="4341"/>
    <cellStyle name="Percent 32" xfId="4698"/>
    <cellStyle name="Percent 4" xfId="2814"/>
    <cellStyle name="Percent 4 2" xfId="2815"/>
    <cellStyle name="Percent 4 2 2" xfId="2816"/>
    <cellStyle name="Percent 4 2 2 2" xfId="2817"/>
    <cellStyle name="Percent 4 2 2 2 2" xfId="2818"/>
    <cellStyle name="Percent 4 2 2 3" xfId="2819"/>
    <cellStyle name="Percent 4 2 2 3 2" xfId="2820"/>
    <cellStyle name="Percent 4 2 2 4" xfId="6125"/>
    <cellStyle name="Percent 4 2 3" xfId="2821"/>
    <cellStyle name="Percent 4 2 3 2" xfId="2822"/>
    <cellStyle name="Percent 4 2 4" xfId="2823"/>
    <cellStyle name="Percent 4 2 4 2" xfId="2824"/>
    <cellStyle name="Percent 4 2 5" xfId="4682"/>
    <cellStyle name="Percent 4 3" xfId="2825"/>
    <cellStyle name="Percent 4 3 2" xfId="2826"/>
    <cellStyle name="Percent 4 3 2 2" xfId="2827"/>
    <cellStyle name="Percent 4 3 2 2 2" xfId="2828"/>
    <cellStyle name="Percent 4 3 2 3" xfId="2829"/>
    <cellStyle name="Percent 4 3 3" xfId="2830"/>
    <cellStyle name="Percent 4 3 3 2" xfId="2831"/>
    <cellStyle name="Percent 4 3 4" xfId="2832"/>
    <cellStyle name="Percent 4 3 4 2" xfId="2833"/>
    <cellStyle name="Percent 4 3 5" xfId="4683"/>
    <cellStyle name="Percent 4 3 6" xfId="6126"/>
    <cellStyle name="Percent 4 4" xfId="2834"/>
    <cellStyle name="Percent 4 4 2" xfId="2835"/>
    <cellStyle name="Percent 4 4 2 2" xfId="2836"/>
    <cellStyle name="Percent 4 4 2 2 2" xfId="2837"/>
    <cellStyle name="Percent 4 4 2 3" xfId="2838"/>
    <cellStyle name="Percent 4 4 2 3 2" xfId="4220"/>
    <cellStyle name="Percent 4 4 3" xfId="2839"/>
    <cellStyle name="Percent 4 4 3 2" xfId="2840"/>
    <cellStyle name="Percent 4 4 4" xfId="2841"/>
    <cellStyle name="Percent 4 4 4 2" xfId="2842"/>
    <cellStyle name="Percent 4 5" xfId="2843"/>
    <cellStyle name="Percent 4 5 2" xfId="2844"/>
    <cellStyle name="Percent 4 5 2 2" xfId="2845"/>
    <cellStyle name="Percent 4 5 2 2 2" xfId="2846"/>
    <cellStyle name="Percent 4 5 2 3" xfId="2847"/>
    <cellStyle name="Percent 4 5 3" xfId="2848"/>
    <cellStyle name="Percent 4 5 3 2" xfId="2849"/>
    <cellStyle name="Percent 4 5 4" xfId="2850"/>
    <cellStyle name="Percent 4 5 4 2" xfId="2851"/>
    <cellStyle name="Percent 4 6" xfId="2852"/>
    <cellStyle name="Percent 4 6 2" xfId="2853"/>
    <cellStyle name="Percent 4 6 2 2" xfId="2854"/>
    <cellStyle name="Percent 4 6 3" xfId="2855"/>
    <cellStyle name="Percent 4 7" xfId="2856"/>
    <cellStyle name="Percent 4 7 2" xfId="2857"/>
    <cellStyle name="Percent 4 8" xfId="2858"/>
    <cellStyle name="Percent 4 8 2" xfId="2859"/>
    <cellStyle name="Percent 4 9" xfId="6124"/>
    <cellStyle name="Percent 5" xfId="2860"/>
    <cellStyle name="Percent 5 10" xfId="6127"/>
    <cellStyle name="Percent 5 2" xfId="2861"/>
    <cellStyle name="Percent 5 2 2" xfId="2862"/>
    <cellStyle name="Percent 5 2 2 2" xfId="2863"/>
    <cellStyle name="Percent 5 2 3" xfId="2864"/>
    <cellStyle name="Percent 5 2 3 2" xfId="2865"/>
    <cellStyle name="Percent 5 2 4" xfId="4684"/>
    <cellStyle name="Percent 5 2 5" xfId="6128"/>
    <cellStyle name="Percent 5 3" xfId="2866"/>
    <cellStyle name="Percent 5 3 2" xfId="2867"/>
    <cellStyle name="Percent 5 3 3" xfId="4221"/>
    <cellStyle name="Percent 5 4" xfId="2868"/>
    <cellStyle name="Percent 5 4 2" xfId="2869"/>
    <cellStyle name="Percent 5 4 3" xfId="4222"/>
    <cellStyle name="Percent 5 4 4" xfId="4223"/>
    <cellStyle name="Percent 5 5" xfId="4224"/>
    <cellStyle name="Percent 5 5 2" xfId="4225"/>
    <cellStyle name="Percent 5 5 2 2" xfId="4226"/>
    <cellStyle name="Percent 5 5 2 3" xfId="4227"/>
    <cellStyle name="Percent 5 5 2 3 2" xfId="4228"/>
    <cellStyle name="Percent 5 5 3" xfId="4229"/>
    <cellStyle name="Percent 5 6" xfId="4230"/>
    <cellStyle name="Percent 5 6 2" xfId="4231"/>
    <cellStyle name="Percent 5 6 3" xfId="4232"/>
    <cellStyle name="Percent 5 6 3 2" xfId="4233"/>
    <cellStyle name="Percent 5 7" xfId="4234"/>
    <cellStyle name="Percent 5 8" xfId="4235"/>
    <cellStyle name="Percent 5 8 2" xfId="4236"/>
    <cellStyle name="Percent 5 9" xfId="4237"/>
    <cellStyle name="Percent 5 9 2" xfId="4238"/>
    <cellStyle name="Percent 5 9 3" xfId="4239"/>
    <cellStyle name="Percent 5 9 3 2" xfId="4240"/>
    <cellStyle name="Percent 6" xfId="2870"/>
    <cellStyle name="Percent 6 10" xfId="4241"/>
    <cellStyle name="Percent 6 11" xfId="4242"/>
    <cellStyle name="Percent 6 11 2" xfId="4243"/>
    <cellStyle name="Percent 6 11 2 2" xfId="4244"/>
    <cellStyle name="Percent 6 11 2 3" xfId="4245"/>
    <cellStyle name="Percent 6 11 2 3 2" xfId="4246"/>
    <cellStyle name="Percent 6 12" xfId="4247"/>
    <cellStyle name="Percent 6 13" xfId="4248"/>
    <cellStyle name="Percent 6 13 2" xfId="4249"/>
    <cellStyle name="Percent 6 13 2 2" xfId="4250"/>
    <cellStyle name="Percent 6 13 2 3" xfId="4251"/>
    <cellStyle name="Percent 6 13 2 3 2" xfId="4252"/>
    <cellStyle name="Percent 6 14" xfId="4253"/>
    <cellStyle name="Percent 6 14 2" xfId="4254"/>
    <cellStyle name="Percent 6 15" xfId="4255"/>
    <cellStyle name="Percent 6 16" xfId="4256"/>
    <cellStyle name="Percent 6 16 2" xfId="4257"/>
    <cellStyle name="Percent 6 17" xfId="6129"/>
    <cellStyle name="Percent 6 2" xfId="2871"/>
    <cellStyle name="Percent 6 2 2" xfId="2872"/>
    <cellStyle name="Percent 6 2 2 2" xfId="2873"/>
    <cellStyle name="Percent 6 2 3" xfId="2874"/>
    <cellStyle name="Percent 6 2 3 2" xfId="2875"/>
    <cellStyle name="Percent 6 2 4" xfId="4685"/>
    <cellStyle name="Percent 6 2 5" xfId="6130"/>
    <cellStyle name="Percent 6 3" xfId="2876"/>
    <cellStyle name="Percent 6 3 2" xfId="2877"/>
    <cellStyle name="Percent 6 4" xfId="2878"/>
    <cellStyle name="Percent 6 4 2" xfId="2879"/>
    <cellStyle name="Percent 6 5" xfId="4258"/>
    <cellStyle name="Percent 6 6" xfId="4259"/>
    <cellStyle name="Percent 6 7" xfId="4260"/>
    <cellStyle name="Percent 6 7 2" xfId="4261"/>
    <cellStyle name="Percent 6 7 2 2" xfId="4262"/>
    <cellStyle name="Percent 6 7 2 3" xfId="4263"/>
    <cellStyle name="Percent 6 8" xfId="4264"/>
    <cellStyle name="Percent 6 9" xfId="4265"/>
    <cellStyle name="Percent 7" xfId="2880"/>
    <cellStyle name="Percent 7 10" xfId="4266"/>
    <cellStyle name="Percent 7 11" xfId="4267"/>
    <cellStyle name="Percent 7 11 2" xfId="4268"/>
    <cellStyle name="Percent 7 11 2 2" xfId="4269"/>
    <cellStyle name="Percent 7 11 2 3" xfId="4270"/>
    <cellStyle name="Percent 7 11 2 3 2" xfId="4271"/>
    <cellStyle name="Percent 7 12" xfId="4272"/>
    <cellStyle name="Percent 7 12 2" xfId="4273"/>
    <cellStyle name="Percent 7 13" xfId="4274"/>
    <cellStyle name="Percent 7 14" xfId="4275"/>
    <cellStyle name="Percent 7 14 2" xfId="4276"/>
    <cellStyle name="Percent 7 15" xfId="6131"/>
    <cellStyle name="Percent 7 2" xfId="2881"/>
    <cellStyle name="Percent 7 2 2" xfId="6132"/>
    <cellStyle name="Percent 7 3" xfId="4277"/>
    <cellStyle name="Percent 7 4" xfId="4278"/>
    <cellStyle name="Percent 7 5" xfId="4279"/>
    <cellStyle name="Percent 7 5 2" xfId="4280"/>
    <cellStyle name="Percent 7 5 2 2" xfId="4281"/>
    <cellStyle name="Percent 7 5 2 3" xfId="4282"/>
    <cellStyle name="Percent 7 5 2 4" xfId="4283"/>
    <cellStyle name="Percent 7 6" xfId="4284"/>
    <cellStyle name="Percent 7 7" xfId="4285"/>
    <cellStyle name="Percent 7 8" xfId="4286"/>
    <cellStyle name="Percent 7 9" xfId="4287"/>
    <cellStyle name="Percent 7 9 2" xfId="4288"/>
    <cellStyle name="Percent 7 9 2 2" xfId="4289"/>
    <cellStyle name="Percent 7 9 2 3" xfId="4290"/>
    <cellStyle name="Percent 7 9 2 3 2" xfId="4291"/>
    <cellStyle name="Percent 8" xfId="2882"/>
    <cellStyle name="Percent 8 2" xfId="2883"/>
    <cellStyle name="Percent 8 2 2" xfId="6134"/>
    <cellStyle name="Percent 8 3" xfId="4292"/>
    <cellStyle name="Percent 8 4" xfId="4293"/>
    <cellStyle name="Percent 8 5" xfId="4294"/>
    <cellStyle name="Percent 8 6" xfId="6133"/>
    <cellStyle name="Percent 9" xfId="2884"/>
    <cellStyle name="Percent 9 2" xfId="2885"/>
    <cellStyle name="Percent 9 2 2" xfId="6136"/>
    <cellStyle name="Percent 9 3" xfId="4295"/>
    <cellStyle name="Percent 9 4" xfId="4296"/>
    <cellStyle name="Percent 9 5" xfId="4297"/>
    <cellStyle name="Percent 9 6" xfId="6135"/>
    <cellStyle name="Percent Hard" xfId="2886"/>
    <cellStyle name="PercentSales" xfId="2887"/>
    <cellStyle name="PSChar" xfId="2888"/>
    <cellStyle name="PSChar 10" xfId="2889"/>
    <cellStyle name="PSChar 11" xfId="2890"/>
    <cellStyle name="PSChar 12" xfId="2891"/>
    <cellStyle name="PSChar 13" xfId="2892"/>
    <cellStyle name="PSChar 14" xfId="2893"/>
    <cellStyle name="PSChar 15" xfId="2894"/>
    <cellStyle name="PSChar 16" xfId="4344"/>
    <cellStyle name="PSChar 2" xfId="2895"/>
    <cellStyle name="PSChar 2 2" xfId="2896"/>
    <cellStyle name="PSChar 2 2 2" xfId="4298"/>
    <cellStyle name="PSChar 2 3" xfId="2897"/>
    <cellStyle name="PSChar 3" xfId="2898"/>
    <cellStyle name="PSChar 3 2" xfId="2899"/>
    <cellStyle name="PSChar 3 3" xfId="2900"/>
    <cellStyle name="PSChar 4" xfId="2901"/>
    <cellStyle name="PSChar 4 2" xfId="2902"/>
    <cellStyle name="PSChar 5" xfId="2903"/>
    <cellStyle name="PSChar 5 2" xfId="2904"/>
    <cellStyle name="PSChar 5 3" xfId="4299"/>
    <cellStyle name="PSChar 5 3 2" xfId="4300"/>
    <cellStyle name="PSChar 6" xfId="2905"/>
    <cellStyle name="PSChar 6 2" xfId="2906"/>
    <cellStyle name="PSChar 7" xfId="2907"/>
    <cellStyle name="PSChar 7 2" xfId="4327"/>
    <cellStyle name="PSChar 8" xfId="2908"/>
    <cellStyle name="PSChar 8 2" xfId="4301"/>
    <cellStyle name="PSChar 9" xfId="2909"/>
    <cellStyle name="PSChar 9 2" xfId="4302"/>
    <cellStyle name="PSDate" xfId="2910"/>
    <cellStyle name="PSDate 10" xfId="2911"/>
    <cellStyle name="PSDate 11" xfId="2912"/>
    <cellStyle name="PSDate 12" xfId="2913"/>
    <cellStyle name="PSDate 13" xfId="2914"/>
    <cellStyle name="PSDate 14" xfId="2915"/>
    <cellStyle name="PSDate 15" xfId="2916"/>
    <cellStyle name="PSDate 16" xfId="4345"/>
    <cellStyle name="PSDate 2" xfId="2917"/>
    <cellStyle name="PSDate 2 2" xfId="2918"/>
    <cellStyle name="PSDate 2 2 2" xfId="4303"/>
    <cellStyle name="PSDate 2 3" xfId="2919"/>
    <cellStyle name="PSDate 2 4" xfId="2920"/>
    <cellStyle name="PSDate 3" xfId="2921"/>
    <cellStyle name="PSDate 3 2" xfId="2922"/>
    <cellStyle name="PSDate 4" xfId="2923"/>
    <cellStyle name="PSDate 4 2" xfId="2924"/>
    <cellStyle name="PSDate 5" xfId="2925"/>
    <cellStyle name="PSDate 5 2" xfId="2926"/>
    <cellStyle name="PSDate 5 3" xfId="4304"/>
    <cellStyle name="PSDate 5 3 2" xfId="4305"/>
    <cellStyle name="PSDate 6" xfId="2927"/>
    <cellStyle name="PSDate 6 2" xfId="2928"/>
    <cellStyle name="PSDate 7" xfId="2929"/>
    <cellStyle name="PSDate 8" xfId="2930"/>
    <cellStyle name="PSDate 8 2" xfId="4306"/>
    <cellStyle name="PSDate 9" xfId="2931"/>
    <cellStyle name="PSDec" xfId="2932"/>
    <cellStyle name="PSDec 10" xfId="2933"/>
    <cellStyle name="PSDec 11" xfId="2934"/>
    <cellStyle name="PSDec 12" xfId="2935"/>
    <cellStyle name="PSDec 13" xfId="2936"/>
    <cellStyle name="PSDec 14" xfId="2937"/>
    <cellStyle name="PSDec 15" xfId="2938"/>
    <cellStyle name="PSDec 16" xfId="4346"/>
    <cellStyle name="PSDec 2" xfId="2939"/>
    <cellStyle name="PSDec 2 2" xfId="2940"/>
    <cellStyle name="PSDec 2 2 2" xfId="4307"/>
    <cellStyle name="PSDec 2 3" xfId="2941"/>
    <cellStyle name="PSDec 3" xfId="2942"/>
    <cellStyle name="PSDec 3 2" xfId="2943"/>
    <cellStyle name="PSDec 3 3" xfId="2944"/>
    <cellStyle name="PSDec 4" xfId="2945"/>
    <cellStyle name="PSDec 4 2" xfId="2946"/>
    <cellStyle name="PSDec 5" xfId="2947"/>
    <cellStyle name="PSDec 5 2" xfId="2948"/>
    <cellStyle name="PSDec 5 3" xfId="4308"/>
    <cellStyle name="PSDec 5 3 2" xfId="4309"/>
    <cellStyle name="PSDec 6" xfId="2949"/>
    <cellStyle name="PSDec 6 2" xfId="2950"/>
    <cellStyle name="PSDec 7" xfId="2951"/>
    <cellStyle name="PSDec 7 2" xfId="4328"/>
    <cellStyle name="PSDec 8" xfId="2952"/>
    <cellStyle name="PSDec 8 2" xfId="4310"/>
    <cellStyle name="PSDec 9" xfId="2953"/>
    <cellStyle name="PSDec 9 2" xfId="4311"/>
    <cellStyle name="PSdesc" xfId="2954"/>
    <cellStyle name="PSdesc 2" xfId="6137"/>
    <cellStyle name="PSHeading" xfId="2955"/>
    <cellStyle name="PSHeading 10" xfId="2956"/>
    <cellStyle name="PSHeading 11" xfId="2957"/>
    <cellStyle name="PSHeading 12" xfId="2958"/>
    <cellStyle name="PSHeading 13" xfId="2959"/>
    <cellStyle name="PSHeading 14" xfId="2960"/>
    <cellStyle name="PSHeading 15" xfId="2961"/>
    <cellStyle name="PSHeading 16" xfId="4347"/>
    <cellStyle name="PSHeading 2" xfId="2962"/>
    <cellStyle name="PSHeading 2 2" xfId="2963"/>
    <cellStyle name="PSHeading 2 2 2" xfId="4312"/>
    <cellStyle name="PSHeading 2 2 3" xfId="4313"/>
    <cellStyle name="PSHeading 2 2 3 2" xfId="4314"/>
    <cellStyle name="PSHeading 2 3" xfId="2964"/>
    <cellStyle name="PSHeading 2 4" xfId="2965"/>
    <cellStyle name="PSHeading 2_108 Summary" xfId="2966"/>
    <cellStyle name="PSHeading 3" xfId="2967"/>
    <cellStyle name="PSHeading 3 2" xfId="2968"/>
    <cellStyle name="PSHeading 3 3" xfId="2969"/>
    <cellStyle name="PSHeading 3 3 2" xfId="4315"/>
    <cellStyle name="PSHeading 3_108 Summary" xfId="2970"/>
    <cellStyle name="PSHeading 4" xfId="2971"/>
    <cellStyle name="PSHeading 4 2" xfId="2972"/>
    <cellStyle name="PSHeading 5" xfId="2973"/>
    <cellStyle name="PSHeading 5 2" xfId="2974"/>
    <cellStyle name="PSHeading 6" xfId="2975"/>
    <cellStyle name="PSHeading 6 2" xfId="2976"/>
    <cellStyle name="PSHeading 7" xfId="2977"/>
    <cellStyle name="PSHeading 7 2" xfId="4329"/>
    <cellStyle name="PSHeading 8" xfId="2978"/>
    <cellStyle name="PSHeading 9" xfId="2979"/>
    <cellStyle name="PSHeading_101 check" xfId="2980"/>
    <cellStyle name="PSInt" xfId="2981"/>
    <cellStyle name="PSInt 10" xfId="2982"/>
    <cellStyle name="PSInt 11" xfId="2983"/>
    <cellStyle name="PSInt 12" xfId="2984"/>
    <cellStyle name="PSInt 13" xfId="2985"/>
    <cellStyle name="PSInt 14" xfId="2986"/>
    <cellStyle name="PSInt 15" xfId="2987"/>
    <cellStyle name="PSInt 16" xfId="4348"/>
    <cellStyle name="PSInt 2" xfId="2988"/>
    <cellStyle name="PSInt 2 2" xfId="2989"/>
    <cellStyle name="PSInt 2 2 2" xfId="4316"/>
    <cellStyle name="PSInt 2 3" xfId="2990"/>
    <cellStyle name="PSInt 2 4" xfId="2991"/>
    <cellStyle name="PSInt 3" xfId="2992"/>
    <cellStyle name="PSInt 3 2" xfId="2993"/>
    <cellStyle name="PSInt 4" xfId="2994"/>
    <cellStyle name="PSInt 4 2" xfId="2995"/>
    <cellStyle name="PSInt 5" xfId="2996"/>
    <cellStyle name="PSInt 5 2" xfId="2997"/>
    <cellStyle name="PSInt 5 3" xfId="4317"/>
    <cellStyle name="PSInt 5 3 2" xfId="4318"/>
    <cellStyle name="PSInt 6" xfId="2998"/>
    <cellStyle name="PSInt 6 2" xfId="2999"/>
    <cellStyle name="PSInt 7" xfId="3000"/>
    <cellStyle name="PSInt 7 2" xfId="4330"/>
    <cellStyle name="PSInt 8" xfId="3001"/>
    <cellStyle name="PSInt 8 2" xfId="4319"/>
    <cellStyle name="PSInt 9" xfId="3002"/>
    <cellStyle name="PSInt 9 2" xfId="4320"/>
    <cellStyle name="PSSpacer" xfId="3003"/>
    <cellStyle name="PSSpacer 10" xfId="3004"/>
    <cellStyle name="PSSpacer 11" xfId="3005"/>
    <cellStyle name="PSSpacer 12" xfId="3006"/>
    <cellStyle name="PSSpacer 13" xfId="3007"/>
    <cellStyle name="PSSpacer 14" xfId="3008"/>
    <cellStyle name="PSSpacer 15" xfId="3009"/>
    <cellStyle name="PSSpacer 2" xfId="3010"/>
    <cellStyle name="PSSpacer 2 2" xfId="3011"/>
    <cellStyle name="PSSpacer 2 3" xfId="3012"/>
    <cellStyle name="PSSpacer 2 4" xfId="3013"/>
    <cellStyle name="PSSpacer 3" xfId="3014"/>
    <cellStyle name="PSSpacer 3 2" xfId="3015"/>
    <cellStyle name="PSSpacer 4" xfId="3016"/>
    <cellStyle name="PSSpacer 4 2" xfId="3017"/>
    <cellStyle name="PSSpacer 5" xfId="3018"/>
    <cellStyle name="PSSpacer 5 2" xfId="3019"/>
    <cellStyle name="PSSpacer 5 3" xfId="4321"/>
    <cellStyle name="PSSpacer 5 3 2" xfId="4322"/>
    <cellStyle name="PSSpacer 6" xfId="3020"/>
    <cellStyle name="PSSpacer 6 2" xfId="3021"/>
    <cellStyle name="PSSpacer 7" xfId="3022"/>
    <cellStyle name="PSSpacer 7 2" xfId="4331"/>
    <cellStyle name="PSSpacer 8" xfId="3023"/>
    <cellStyle name="PSSpacer 8 2" xfId="4323"/>
    <cellStyle name="PSSpacer 9" xfId="3024"/>
    <cellStyle name="PStest" xfId="3025"/>
    <cellStyle name="PStest 2" xfId="6138"/>
    <cellStyle name="R00A" xfId="3026"/>
    <cellStyle name="R00B" xfId="3027"/>
    <cellStyle name="R00L" xfId="3028"/>
    <cellStyle name="R01A" xfId="3029"/>
    <cellStyle name="R01B" xfId="3030"/>
    <cellStyle name="R01H" xfId="3031"/>
    <cellStyle name="R01L" xfId="3032"/>
    <cellStyle name="R02A" xfId="3033"/>
    <cellStyle name="R02B" xfId="3034"/>
    <cellStyle name="R02B 2" xfId="6139"/>
    <cellStyle name="R02H" xfId="3035"/>
    <cellStyle name="R02L" xfId="3036"/>
    <cellStyle name="R03A" xfId="3037"/>
    <cellStyle name="R03B" xfId="3038"/>
    <cellStyle name="R03B 2" xfId="6140"/>
    <cellStyle name="R03H" xfId="3039"/>
    <cellStyle name="R03L" xfId="3040"/>
    <cellStyle name="R04A" xfId="3041"/>
    <cellStyle name="R04B" xfId="3042"/>
    <cellStyle name="R04B 2" xfId="6141"/>
    <cellStyle name="R04H" xfId="3043"/>
    <cellStyle name="R04L" xfId="3044"/>
    <cellStyle name="R05A" xfId="3045"/>
    <cellStyle name="R05B" xfId="3046"/>
    <cellStyle name="R05B 2" xfId="6142"/>
    <cellStyle name="R05H" xfId="3047"/>
    <cellStyle name="R05L" xfId="3048"/>
    <cellStyle name="R05L 2" xfId="6143"/>
    <cellStyle name="R06A" xfId="3049"/>
    <cellStyle name="R06B" xfId="3050"/>
    <cellStyle name="R06B 2" xfId="6144"/>
    <cellStyle name="R06H" xfId="3051"/>
    <cellStyle name="R06L" xfId="3052"/>
    <cellStyle name="R07A" xfId="3053"/>
    <cellStyle name="R07B" xfId="3054"/>
    <cellStyle name="R07B 2" xfId="6145"/>
    <cellStyle name="R07H" xfId="3055"/>
    <cellStyle name="R07L" xfId="3056"/>
    <cellStyle name="Red font" xfId="3057"/>
    <cellStyle name="Relative" xfId="3058"/>
    <cellStyle name="Shaded" xfId="3059"/>
    <cellStyle name="Short Date" xfId="3060"/>
    <cellStyle name="SMALLF" xfId="3061"/>
    <cellStyle name="Standard_Anpassen der Amortisation" xfId="3062"/>
    <cellStyle name="Style 1" xfId="3063"/>
    <cellStyle name="Style 1 10" xfId="3064"/>
    <cellStyle name="Style 1 10 2" xfId="3065"/>
    <cellStyle name="Style 1 10 2 2" xfId="6148"/>
    <cellStyle name="Style 1 10 3" xfId="3066"/>
    <cellStyle name="Style 1 10 3 2" xfId="6149"/>
    <cellStyle name="Style 1 10 4" xfId="6147"/>
    <cellStyle name="Style 1 11" xfId="3067"/>
    <cellStyle name="Style 1 11 2" xfId="3068"/>
    <cellStyle name="Style 1 11 2 2" xfId="6151"/>
    <cellStyle name="Style 1 11 3" xfId="3069"/>
    <cellStyle name="Style 1 11 3 2" xfId="6152"/>
    <cellStyle name="Style 1 11 4" xfId="6150"/>
    <cellStyle name="Style 1 12" xfId="3070"/>
    <cellStyle name="Style 1 12 2" xfId="3071"/>
    <cellStyle name="Style 1 12 2 2" xfId="6154"/>
    <cellStyle name="Style 1 12 3" xfId="3072"/>
    <cellStyle name="Style 1 12 3 2" xfId="6155"/>
    <cellStyle name="Style 1 12 4" xfId="6153"/>
    <cellStyle name="Style 1 13" xfId="3073"/>
    <cellStyle name="Style 1 13 2" xfId="3074"/>
    <cellStyle name="Style 1 13 2 2" xfId="6157"/>
    <cellStyle name="Style 1 13 3" xfId="3075"/>
    <cellStyle name="Style 1 13 3 2" xfId="6158"/>
    <cellStyle name="Style 1 13 4" xfId="6156"/>
    <cellStyle name="Style 1 14" xfId="3076"/>
    <cellStyle name="Style 1 14 2" xfId="3077"/>
    <cellStyle name="Style 1 14 2 2" xfId="6160"/>
    <cellStyle name="Style 1 14 3" xfId="3078"/>
    <cellStyle name="Style 1 14 3 2" xfId="6161"/>
    <cellStyle name="Style 1 14 4" xfId="6159"/>
    <cellStyle name="Style 1 15" xfId="3079"/>
    <cellStyle name="Style 1 15 2" xfId="3080"/>
    <cellStyle name="Style 1 15 2 2" xfId="6163"/>
    <cellStyle name="Style 1 15 3" xfId="3081"/>
    <cellStyle name="Style 1 15 3 2" xfId="6164"/>
    <cellStyle name="Style 1 15 4" xfId="6162"/>
    <cellStyle name="Style 1 16" xfId="3082"/>
    <cellStyle name="Style 1 16 2" xfId="3083"/>
    <cellStyle name="Style 1 16 2 2" xfId="6166"/>
    <cellStyle name="Style 1 16 3" xfId="3084"/>
    <cellStyle name="Style 1 16 3 2" xfId="6167"/>
    <cellStyle name="Style 1 16 4" xfId="6165"/>
    <cellStyle name="Style 1 17" xfId="3085"/>
    <cellStyle name="Style 1 17 2" xfId="3086"/>
    <cellStyle name="Style 1 17 2 2" xfId="6169"/>
    <cellStyle name="Style 1 17 3" xfId="3087"/>
    <cellStyle name="Style 1 17 3 2" xfId="6170"/>
    <cellStyle name="Style 1 17 4" xfId="6168"/>
    <cellStyle name="Style 1 18" xfId="3088"/>
    <cellStyle name="Style 1 18 2" xfId="3089"/>
    <cellStyle name="Style 1 18 2 2" xfId="6172"/>
    <cellStyle name="Style 1 18 3" xfId="3090"/>
    <cellStyle name="Style 1 18 3 2" xfId="6173"/>
    <cellStyle name="Style 1 18 4" xfId="6171"/>
    <cellStyle name="Style 1 19" xfId="3091"/>
    <cellStyle name="Style 1 19 2" xfId="3092"/>
    <cellStyle name="Style 1 19 2 2" xfId="6175"/>
    <cellStyle name="Style 1 19 3" xfId="3093"/>
    <cellStyle name="Style 1 19 3 2" xfId="6176"/>
    <cellStyle name="Style 1 19 4" xfId="6174"/>
    <cellStyle name="Style 1 2" xfId="3094"/>
    <cellStyle name="Style 1 2 10" xfId="3095"/>
    <cellStyle name="Style 1 2 10 2" xfId="3096"/>
    <cellStyle name="Style 1 2 10 2 2" xfId="6179"/>
    <cellStyle name="Style 1 2 10 3" xfId="3097"/>
    <cellStyle name="Style 1 2 10 3 2" xfId="6180"/>
    <cellStyle name="Style 1 2 10 4" xfId="6178"/>
    <cellStyle name="Style 1 2 11" xfId="3098"/>
    <cellStyle name="Style 1 2 11 2" xfId="3099"/>
    <cellStyle name="Style 1 2 11 2 2" xfId="6182"/>
    <cellStyle name="Style 1 2 11 3" xfId="3100"/>
    <cellStyle name="Style 1 2 11 3 2" xfId="6183"/>
    <cellStyle name="Style 1 2 11 4" xfId="6181"/>
    <cellStyle name="Style 1 2 12" xfId="3101"/>
    <cellStyle name="Style 1 2 12 2" xfId="3102"/>
    <cellStyle name="Style 1 2 12 2 2" xfId="6185"/>
    <cellStyle name="Style 1 2 12 3" xfId="3103"/>
    <cellStyle name="Style 1 2 12 3 2" xfId="6186"/>
    <cellStyle name="Style 1 2 12 4" xfId="6184"/>
    <cellStyle name="Style 1 2 13" xfId="3104"/>
    <cellStyle name="Style 1 2 13 2" xfId="3105"/>
    <cellStyle name="Style 1 2 13 2 2" xfId="6188"/>
    <cellStyle name="Style 1 2 13 3" xfId="3106"/>
    <cellStyle name="Style 1 2 13 3 2" xfId="6189"/>
    <cellStyle name="Style 1 2 13 4" xfId="6187"/>
    <cellStyle name="Style 1 2 14" xfId="3107"/>
    <cellStyle name="Style 1 2 14 2" xfId="3108"/>
    <cellStyle name="Style 1 2 14 2 2" xfId="6191"/>
    <cellStyle name="Style 1 2 14 3" xfId="3109"/>
    <cellStyle name="Style 1 2 14 3 2" xfId="6192"/>
    <cellStyle name="Style 1 2 14 4" xfId="6190"/>
    <cellStyle name="Style 1 2 15" xfId="3110"/>
    <cellStyle name="Style 1 2 15 2" xfId="3111"/>
    <cellStyle name="Style 1 2 15 2 2" xfId="6194"/>
    <cellStyle name="Style 1 2 15 3" xfId="3112"/>
    <cellStyle name="Style 1 2 15 3 2" xfId="6195"/>
    <cellStyle name="Style 1 2 15 4" xfId="6193"/>
    <cellStyle name="Style 1 2 16" xfId="3113"/>
    <cellStyle name="Style 1 2 16 2" xfId="3114"/>
    <cellStyle name="Style 1 2 16 2 2" xfId="6197"/>
    <cellStyle name="Style 1 2 16 3" xfId="3115"/>
    <cellStyle name="Style 1 2 16 3 2" xfId="6198"/>
    <cellStyle name="Style 1 2 16 4" xfId="6196"/>
    <cellStyle name="Style 1 2 17" xfId="3116"/>
    <cellStyle name="Style 1 2 17 2" xfId="6199"/>
    <cellStyle name="Style 1 2 18" xfId="3117"/>
    <cellStyle name="Style 1 2 18 2" xfId="6200"/>
    <cellStyle name="Style 1 2 19" xfId="3118"/>
    <cellStyle name="Style 1 2 19 2" xfId="6201"/>
    <cellStyle name="Style 1 2 2" xfId="3119"/>
    <cellStyle name="Style 1 2 2 2" xfId="3120"/>
    <cellStyle name="Style 1 2 2 2 2" xfId="6203"/>
    <cellStyle name="Style 1 2 2 3" xfId="3121"/>
    <cellStyle name="Style 1 2 2 3 2" xfId="6204"/>
    <cellStyle name="Style 1 2 2 4" xfId="6202"/>
    <cellStyle name="Style 1 2 20" xfId="6177"/>
    <cellStyle name="Style 1 2 3" xfId="3122"/>
    <cellStyle name="Style 1 2 3 2" xfId="3123"/>
    <cellStyle name="Style 1 2 3 2 2" xfId="6206"/>
    <cellStyle name="Style 1 2 3 3" xfId="3124"/>
    <cellStyle name="Style 1 2 3 3 2" xfId="6207"/>
    <cellStyle name="Style 1 2 3 4" xfId="6205"/>
    <cellStyle name="Style 1 2 4" xfId="3125"/>
    <cellStyle name="Style 1 2 4 2" xfId="3126"/>
    <cellStyle name="Style 1 2 4 2 2" xfId="6209"/>
    <cellStyle name="Style 1 2 4 3" xfId="3127"/>
    <cellStyle name="Style 1 2 4 3 2" xfId="6210"/>
    <cellStyle name="Style 1 2 4 4" xfId="6208"/>
    <cellStyle name="Style 1 2 5" xfId="3128"/>
    <cellStyle name="Style 1 2 5 2" xfId="3129"/>
    <cellStyle name="Style 1 2 5 2 2" xfId="6212"/>
    <cellStyle name="Style 1 2 5 3" xfId="3130"/>
    <cellStyle name="Style 1 2 5 3 2" xfId="6213"/>
    <cellStyle name="Style 1 2 5 4" xfId="6211"/>
    <cellStyle name="Style 1 2 6" xfId="3131"/>
    <cellStyle name="Style 1 2 6 2" xfId="3132"/>
    <cellStyle name="Style 1 2 6 2 2" xfId="6215"/>
    <cellStyle name="Style 1 2 6 3" xfId="3133"/>
    <cellStyle name="Style 1 2 6 3 2" xfId="6216"/>
    <cellStyle name="Style 1 2 6 4" xfId="6214"/>
    <cellStyle name="Style 1 2 7" xfId="3134"/>
    <cellStyle name="Style 1 2 7 2" xfId="3135"/>
    <cellStyle name="Style 1 2 7 2 2" xfId="6218"/>
    <cellStyle name="Style 1 2 7 3" xfId="3136"/>
    <cellStyle name="Style 1 2 7 3 2" xfId="6219"/>
    <cellStyle name="Style 1 2 7 4" xfId="6217"/>
    <cellStyle name="Style 1 2 8" xfId="3137"/>
    <cellStyle name="Style 1 2 8 2" xfId="3138"/>
    <cellStyle name="Style 1 2 8 2 2" xfId="6221"/>
    <cellStyle name="Style 1 2 8 3" xfId="3139"/>
    <cellStyle name="Style 1 2 8 3 2" xfId="6222"/>
    <cellStyle name="Style 1 2 8 4" xfId="6220"/>
    <cellStyle name="Style 1 2 9" xfId="3140"/>
    <cellStyle name="Style 1 2 9 2" xfId="3141"/>
    <cellStyle name="Style 1 2 9 2 2" xfId="6224"/>
    <cellStyle name="Style 1 2 9 3" xfId="3142"/>
    <cellStyle name="Style 1 2 9 3 2" xfId="6225"/>
    <cellStyle name="Style 1 2 9 4" xfId="6223"/>
    <cellStyle name="Style 1 20" xfId="3143"/>
    <cellStyle name="Style 1 20 2" xfId="3144"/>
    <cellStyle name="Style 1 20 2 2" xfId="6227"/>
    <cellStyle name="Style 1 20 3" xfId="3145"/>
    <cellStyle name="Style 1 20 3 2" xfId="6228"/>
    <cellStyle name="Style 1 20 4" xfId="6226"/>
    <cellStyle name="Style 1 21" xfId="3146"/>
    <cellStyle name="Style 1 21 2" xfId="3147"/>
    <cellStyle name="Style 1 21 2 2" xfId="6230"/>
    <cellStyle name="Style 1 21 3" xfId="3148"/>
    <cellStyle name="Style 1 21 3 2" xfId="6231"/>
    <cellStyle name="Style 1 21 4" xfId="6229"/>
    <cellStyle name="Style 1 22" xfId="3149"/>
    <cellStyle name="Style 1 22 2" xfId="3150"/>
    <cellStyle name="Style 1 22 2 2" xfId="6233"/>
    <cellStyle name="Style 1 22 3" xfId="3151"/>
    <cellStyle name="Style 1 22 3 2" xfId="6234"/>
    <cellStyle name="Style 1 22 4" xfId="6232"/>
    <cellStyle name="Style 1 23" xfId="3152"/>
    <cellStyle name="Style 1 23 2" xfId="3153"/>
    <cellStyle name="Style 1 23 2 2" xfId="6236"/>
    <cellStyle name="Style 1 23 3" xfId="3154"/>
    <cellStyle name="Style 1 23 3 2" xfId="6237"/>
    <cellStyle name="Style 1 23 4" xfId="6235"/>
    <cellStyle name="Style 1 24" xfId="3155"/>
    <cellStyle name="Style 1 24 2" xfId="3156"/>
    <cellStyle name="Style 1 24 2 2" xfId="6239"/>
    <cellStyle name="Style 1 24 3" xfId="3157"/>
    <cellStyle name="Style 1 24 3 2" xfId="6240"/>
    <cellStyle name="Style 1 24 4" xfId="6238"/>
    <cellStyle name="Style 1 25" xfId="3158"/>
    <cellStyle name="Style 1 25 2" xfId="3159"/>
    <cellStyle name="Style 1 25 2 2" xfId="6242"/>
    <cellStyle name="Style 1 25 3" xfId="3160"/>
    <cellStyle name="Style 1 25 3 2" xfId="6243"/>
    <cellStyle name="Style 1 25 4" xfId="6241"/>
    <cellStyle name="Style 1 26" xfId="3161"/>
    <cellStyle name="Style 1 26 2" xfId="3162"/>
    <cellStyle name="Style 1 26 2 2" xfId="6245"/>
    <cellStyle name="Style 1 26 3" xfId="3163"/>
    <cellStyle name="Style 1 26 3 2" xfId="6246"/>
    <cellStyle name="Style 1 26 4" xfId="6244"/>
    <cellStyle name="Style 1 27" xfId="3164"/>
    <cellStyle name="Style 1 27 2" xfId="3165"/>
    <cellStyle name="Style 1 27 2 2" xfId="6248"/>
    <cellStyle name="Style 1 27 3" xfId="3166"/>
    <cellStyle name="Style 1 27 3 2" xfId="6249"/>
    <cellStyle name="Style 1 27 4" xfId="6247"/>
    <cellStyle name="Style 1 28" xfId="3167"/>
    <cellStyle name="Style 1 28 2" xfId="3168"/>
    <cellStyle name="Style 1 28 2 2" xfId="6251"/>
    <cellStyle name="Style 1 28 3" xfId="3169"/>
    <cellStyle name="Style 1 28 3 2" xfId="6252"/>
    <cellStyle name="Style 1 28 4" xfId="6250"/>
    <cellStyle name="Style 1 29" xfId="3170"/>
    <cellStyle name="Style 1 29 2" xfId="3171"/>
    <cellStyle name="Style 1 29 2 2" xfId="6254"/>
    <cellStyle name="Style 1 29 3" xfId="3172"/>
    <cellStyle name="Style 1 29 3 2" xfId="6255"/>
    <cellStyle name="Style 1 29 4" xfId="6253"/>
    <cellStyle name="Style 1 3" xfId="3173"/>
    <cellStyle name="Style 1 3 10" xfId="3174"/>
    <cellStyle name="Style 1 3 10 2" xfId="3175"/>
    <cellStyle name="Style 1 3 10 2 2" xfId="6258"/>
    <cellStyle name="Style 1 3 10 3" xfId="3176"/>
    <cellStyle name="Style 1 3 10 3 2" xfId="6259"/>
    <cellStyle name="Style 1 3 10 4" xfId="6257"/>
    <cellStyle name="Style 1 3 11" xfId="3177"/>
    <cellStyle name="Style 1 3 11 2" xfId="3178"/>
    <cellStyle name="Style 1 3 11 2 2" xfId="6261"/>
    <cellStyle name="Style 1 3 11 3" xfId="3179"/>
    <cellStyle name="Style 1 3 11 3 2" xfId="6262"/>
    <cellStyle name="Style 1 3 11 4" xfId="6260"/>
    <cellStyle name="Style 1 3 12" xfId="3180"/>
    <cellStyle name="Style 1 3 12 2" xfId="3181"/>
    <cellStyle name="Style 1 3 12 2 2" xfId="6264"/>
    <cellStyle name="Style 1 3 12 3" xfId="3182"/>
    <cellStyle name="Style 1 3 12 3 2" xfId="6265"/>
    <cellStyle name="Style 1 3 12 4" xfId="6263"/>
    <cellStyle name="Style 1 3 13" xfId="3183"/>
    <cellStyle name="Style 1 3 13 2" xfId="3184"/>
    <cellStyle name="Style 1 3 13 2 2" xfId="6267"/>
    <cellStyle name="Style 1 3 13 3" xfId="3185"/>
    <cellStyle name="Style 1 3 13 3 2" xfId="6268"/>
    <cellStyle name="Style 1 3 13 4" xfId="6266"/>
    <cellStyle name="Style 1 3 14" xfId="3186"/>
    <cellStyle name="Style 1 3 14 2" xfId="3187"/>
    <cellStyle name="Style 1 3 14 2 2" xfId="6270"/>
    <cellStyle name="Style 1 3 14 3" xfId="3188"/>
    <cellStyle name="Style 1 3 14 3 2" xfId="6271"/>
    <cellStyle name="Style 1 3 14 4" xfId="6269"/>
    <cellStyle name="Style 1 3 15" xfId="3189"/>
    <cellStyle name="Style 1 3 15 2" xfId="3190"/>
    <cellStyle name="Style 1 3 15 2 2" xfId="6273"/>
    <cellStyle name="Style 1 3 15 3" xfId="3191"/>
    <cellStyle name="Style 1 3 15 3 2" xfId="6274"/>
    <cellStyle name="Style 1 3 15 4" xfId="6272"/>
    <cellStyle name="Style 1 3 16" xfId="3192"/>
    <cellStyle name="Style 1 3 16 2" xfId="3193"/>
    <cellStyle name="Style 1 3 16 2 2" xfId="6276"/>
    <cellStyle name="Style 1 3 16 3" xfId="3194"/>
    <cellStyle name="Style 1 3 16 3 2" xfId="6277"/>
    <cellStyle name="Style 1 3 16 4" xfId="6275"/>
    <cellStyle name="Style 1 3 17" xfId="3195"/>
    <cellStyle name="Style 1 3 17 2" xfId="6278"/>
    <cellStyle name="Style 1 3 18" xfId="3196"/>
    <cellStyle name="Style 1 3 18 2" xfId="6279"/>
    <cellStyle name="Style 1 3 19" xfId="6256"/>
    <cellStyle name="Style 1 3 2" xfId="3197"/>
    <cellStyle name="Style 1 3 2 2" xfId="3198"/>
    <cellStyle name="Style 1 3 2 2 2" xfId="6281"/>
    <cellStyle name="Style 1 3 2 3" xfId="3199"/>
    <cellStyle name="Style 1 3 2 3 2" xfId="6282"/>
    <cellStyle name="Style 1 3 2 4" xfId="6280"/>
    <cellStyle name="Style 1 3 3" xfId="3200"/>
    <cellStyle name="Style 1 3 3 2" xfId="3201"/>
    <cellStyle name="Style 1 3 3 2 2" xfId="6284"/>
    <cellStyle name="Style 1 3 3 3" xfId="3202"/>
    <cellStyle name="Style 1 3 3 3 2" xfId="6285"/>
    <cellStyle name="Style 1 3 3 4" xfId="6283"/>
    <cellStyle name="Style 1 3 4" xfId="3203"/>
    <cellStyle name="Style 1 3 4 2" xfId="3204"/>
    <cellStyle name="Style 1 3 4 2 2" xfId="6287"/>
    <cellStyle name="Style 1 3 4 3" xfId="3205"/>
    <cellStyle name="Style 1 3 4 3 2" xfId="6288"/>
    <cellStyle name="Style 1 3 4 4" xfId="6286"/>
    <cellStyle name="Style 1 3 5" xfId="3206"/>
    <cellStyle name="Style 1 3 5 2" xfId="3207"/>
    <cellStyle name="Style 1 3 5 2 2" xfId="6290"/>
    <cellStyle name="Style 1 3 5 3" xfId="3208"/>
    <cellStyle name="Style 1 3 5 3 2" xfId="6291"/>
    <cellStyle name="Style 1 3 5 4" xfId="6289"/>
    <cellStyle name="Style 1 3 6" xfId="3209"/>
    <cellStyle name="Style 1 3 6 2" xfId="3210"/>
    <cellStyle name="Style 1 3 6 2 2" xfId="6293"/>
    <cellStyle name="Style 1 3 6 3" xfId="3211"/>
    <cellStyle name="Style 1 3 6 3 2" xfId="6294"/>
    <cellStyle name="Style 1 3 6 4" xfId="6292"/>
    <cellStyle name="Style 1 3 7" xfId="3212"/>
    <cellStyle name="Style 1 3 7 2" xfId="3213"/>
    <cellStyle name="Style 1 3 7 2 2" xfId="6296"/>
    <cellStyle name="Style 1 3 7 3" xfId="3214"/>
    <cellStyle name="Style 1 3 7 3 2" xfId="6297"/>
    <cellStyle name="Style 1 3 7 4" xfId="6295"/>
    <cellStyle name="Style 1 3 8" xfId="3215"/>
    <cellStyle name="Style 1 3 8 2" xfId="3216"/>
    <cellStyle name="Style 1 3 8 2 2" xfId="6299"/>
    <cellStyle name="Style 1 3 8 3" xfId="3217"/>
    <cellStyle name="Style 1 3 8 3 2" xfId="6300"/>
    <cellStyle name="Style 1 3 8 4" xfId="6298"/>
    <cellStyle name="Style 1 3 9" xfId="3218"/>
    <cellStyle name="Style 1 3 9 2" xfId="3219"/>
    <cellStyle name="Style 1 3 9 2 2" xfId="6302"/>
    <cellStyle name="Style 1 3 9 3" xfId="3220"/>
    <cellStyle name="Style 1 3 9 3 2" xfId="6303"/>
    <cellStyle name="Style 1 3 9 4" xfId="6301"/>
    <cellStyle name="Style 1 30" xfId="3221"/>
    <cellStyle name="Style 1 30 2" xfId="3222"/>
    <cellStyle name="Style 1 30 2 2" xfId="6305"/>
    <cellStyle name="Style 1 30 3" xfId="3223"/>
    <cellStyle name="Style 1 30 3 2" xfId="6306"/>
    <cellStyle name="Style 1 30 4" xfId="6304"/>
    <cellStyle name="Style 1 31" xfId="3224"/>
    <cellStyle name="Style 1 31 2" xfId="3225"/>
    <cellStyle name="Style 1 31 2 2" xfId="6308"/>
    <cellStyle name="Style 1 31 3" xfId="3226"/>
    <cellStyle name="Style 1 31 3 2" xfId="6309"/>
    <cellStyle name="Style 1 31 4" xfId="6307"/>
    <cellStyle name="Style 1 32" xfId="3227"/>
    <cellStyle name="Style 1 32 2" xfId="3228"/>
    <cellStyle name="Style 1 32 2 2" xfId="6311"/>
    <cellStyle name="Style 1 32 3" xfId="3229"/>
    <cellStyle name="Style 1 32 3 2" xfId="6312"/>
    <cellStyle name="Style 1 32 4" xfId="6310"/>
    <cellStyle name="Style 1 33" xfId="3230"/>
    <cellStyle name="Style 1 33 2" xfId="3231"/>
    <cellStyle name="Style 1 33 2 2" xfId="6314"/>
    <cellStyle name="Style 1 33 3" xfId="3232"/>
    <cellStyle name="Style 1 33 3 2" xfId="6315"/>
    <cellStyle name="Style 1 33 4" xfId="6313"/>
    <cellStyle name="Style 1 34" xfId="3233"/>
    <cellStyle name="Style 1 34 2" xfId="3234"/>
    <cellStyle name="Style 1 34 2 2" xfId="6317"/>
    <cellStyle name="Style 1 34 3" xfId="3235"/>
    <cellStyle name="Style 1 34 3 2" xfId="6318"/>
    <cellStyle name="Style 1 34 4" xfId="6316"/>
    <cellStyle name="Style 1 35" xfId="3236"/>
    <cellStyle name="Style 1 35 2" xfId="3237"/>
    <cellStyle name="Style 1 35 2 2" xfId="6320"/>
    <cellStyle name="Style 1 35 3" xfId="3238"/>
    <cellStyle name="Style 1 35 3 2" xfId="6321"/>
    <cellStyle name="Style 1 35 4" xfId="6319"/>
    <cellStyle name="Style 1 36" xfId="3239"/>
    <cellStyle name="Style 1 36 2" xfId="3240"/>
    <cellStyle name="Style 1 36 2 2" xfId="6323"/>
    <cellStyle name="Style 1 36 3" xfId="3241"/>
    <cellStyle name="Style 1 36 3 2" xfId="6324"/>
    <cellStyle name="Style 1 36 4" xfId="6322"/>
    <cellStyle name="Style 1 37" xfId="3242"/>
    <cellStyle name="Style 1 37 2" xfId="3243"/>
    <cellStyle name="Style 1 37 2 2" xfId="6326"/>
    <cellStyle name="Style 1 37 3" xfId="3244"/>
    <cellStyle name="Style 1 37 3 2" xfId="6327"/>
    <cellStyle name="Style 1 37 4" xfId="6325"/>
    <cellStyle name="Style 1 38" xfId="3245"/>
    <cellStyle name="Style 1 38 2" xfId="3246"/>
    <cellStyle name="Style 1 38 2 2" xfId="6329"/>
    <cellStyle name="Style 1 38 3" xfId="3247"/>
    <cellStyle name="Style 1 38 3 2" xfId="6330"/>
    <cellStyle name="Style 1 38 4" xfId="6328"/>
    <cellStyle name="Style 1 39" xfId="3248"/>
    <cellStyle name="Style 1 39 2" xfId="3249"/>
    <cellStyle name="Style 1 39 2 2" xfId="6332"/>
    <cellStyle name="Style 1 39 3" xfId="3250"/>
    <cellStyle name="Style 1 39 3 2" xfId="6333"/>
    <cellStyle name="Style 1 39 4" xfId="6331"/>
    <cellStyle name="Style 1 4" xfId="3251"/>
    <cellStyle name="Style 1 4 10" xfId="3252"/>
    <cellStyle name="Style 1 4 10 2" xfId="3253"/>
    <cellStyle name="Style 1 4 10 2 2" xfId="6336"/>
    <cellStyle name="Style 1 4 10 3" xfId="3254"/>
    <cellStyle name="Style 1 4 10 3 2" xfId="6337"/>
    <cellStyle name="Style 1 4 10 4" xfId="6335"/>
    <cellStyle name="Style 1 4 11" xfId="3255"/>
    <cellStyle name="Style 1 4 11 2" xfId="3256"/>
    <cellStyle name="Style 1 4 11 2 2" xfId="6339"/>
    <cellStyle name="Style 1 4 11 3" xfId="3257"/>
    <cellStyle name="Style 1 4 11 3 2" xfId="6340"/>
    <cellStyle name="Style 1 4 11 4" xfId="6338"/>
    <cellStyle name="Style 1 4 12" xfId="3258"/>
    <cellStyle name="Style 1 4 12 2" xfId="3259"/>
    <cellStyle name="Style 1 4 12 2 2" xfId="6342"/>
    <cellStyle name="Style 1 4 12 3" xfId="3260"/>
    <cellStyle name="Style 1 4 12 3 2" xfId="6343"/>
    <cellStyle name="Style 1 4 12 4" xfId="6341"/>
    <cellStyle name="Style 1 4 13" xfId="3261"/>
    <cellStyle name="Style 1 4 13 2" xfId="3262"/>
    <cellStyle name="Style 1 4 13 2 2" xfId="6345"/>
    <cellStyle name="Style 1 4 13 3" xfId="3263"/>
    <cellStyle name="Style 1 4 13 3 2" xfId="6346"/>
    <cellStyle name="Style 1 4 13 4" xfId="6344"/>
    <cellStyle name="Style 1 4 14" xfId="3264"/>
    <cellStyle name="Style 1 4 14 2" xfId="3265"/>
    <cellStyle name="Style 1 4 14 2 2" xfId="6348"/>
    <cellStyle name="Style 1 4 14 3" xfId="3266"/>
    <cellStyle name="Style 1 4 14 3 2" xfId="6349"/>
    <cellStyle name="Style 1 4 14 4" xfId="6347"/>
    <cellStyle name="Style 1 4 15" xfId="3267"/>
    <cellStyle name="Style 1 4 15 2" xfId="3268"/>
    <cellStyle name="Style 1 4 15 2 2" xfId="6351"/>
    <cellStyle name="Style 1 4 15 3" xfId="3269"/>
    <cellStyle name="Style 1 4 15 3 2" xfId="6352"/>
    <cellStyle name="Style 1 4 15 4" xfId="6350"/>
    <cellStyle name="Style 1 4 16" xfId="3270"/>
    <cellStyle name="Style 1 4 16 2" xfId="3271"/>
    <cellStyle name="Style 1 4 16 2 2" xfId="6354"/>
    <cellStyle name="Style 1 4 16 3" xfId="3272"/>
    <cellStyle name="Style 1 4 16 3 2" xfId="6355"/>
    <cellStyle name="Style 1 4 16 4" xfId="6353"/>
    <cellStyle name="Style 1 4 17" xfId="3273"/>
    <cellStyle name="Style 1 4 17 2" xfId="6356"/>
    <cellStyle name="Style 1 4 18" xfId="3274"/>
    <cellStyle name="Style 1 4 18 2" xfId="6357"/>
    <cellStyle name="Style 1 4 19" xfId="6334"/>
    <cellStyle name="Style 1 4 2" xfId="3275"/>
    <cellStyle name="Style 1 4 2 2" xfId="3276"/>
    <cellStyle name="Style 1 4 2 2 2" xfId="6359"/>
    <cellStyle name="Style 1 4 2 3" xfId="3277"/>
    <cellStyle name="Style 1 4 2 3 2" xfId="6360"/>
    <cellStyle name="Style 1 4 2 4" xfId="6358"/>
    <cellStyle name="Style 1 4 3" xfId="3278"/>
    <cellStyle name="Style 1 4 3 2" xfId="3279"/>
    <cellStyle name="Style 1 4 3 2 2" xfId="6362"/>
    <cellStyle name="Style 1 4 3 3" xfId="3280"/>
    <cellStyle name="Style 1 4 3 3 2" xfId="6363"/>
    <cellStyle name="Style 1 4 3 4" xfId="6361"/>
    <cellStyle name="Style 1 4 4" xfId="3281"/>
    <cellStyle name="Style 1 4 4 2" xfId="3282"/>
    <cellStyle name="Style 1 4 4 2 2" xfId="6365"/>
    <cellStyle name="Style 1 4 4 3" xfId="3283"/>
    <cellStyle name="Style 1 4 4 3 2" xfId="6366"/>
    <cellStyle name="Style 1 4 4 4" xfId="6364"/>
    <cellStyle name="Style 1 4 5" xfId="3284"/>
    <cellStyle name="Style 1 4 5 2" xfId="3285"/>
    <cellStyle name="Style 1 4 5 2 2" xfId="6368"/>
    <cellStyle name="Style 1 4 5 3" xfId="3286"/>
    <cellStyle name="Style 1 4 5 3 2" xfId="6369"/>
    <cellStyle name="Style 1 4 5 4" xfId="6367"/>
    <cellStyle name="Style 1 4 6" xfId="3287"/>
    <cellStyle name="Style 1 4 6 2" xfId="3288"/>
    <cellStyle name="Style 1 4 6 2 2" xfId="6371"/>
    <cellStyle name="Style 1 4 6 3" xfId="3289"/>
    <cellStyle name="Style 1 4 6 3 2" xfId="6372"/>
    <cellStyle name="Style 1 4 6 4" xfId="6370"/>
    <cellStyle name="Style 1 4 7" xfId="3290"/>
    <cellStyle name="Style 1 4 7 2" xfId="3291"/>
    <cellStyle name="Style 1 4 7 2 2" xfId="6374"/>
    <cellStyle name="Style 1 4 7 3" xfId="3292"/>
    <cellStyle name="Style 1 4 7 3 2" xfId="6375"/>
    <cellStyle name="Style 1 4 7 4" xfId="6373"/>
    <cellStyle name="Style 1 4 8" xfId="3293"/>
    <cellStyle name="Style 1 4 8 2" xfId="3294"/>
    <cellStyle name="Style 1 4 8 2 2" xfId="6377"/>
    <cellStyle name="Style 1 4 8 3" xfId="3295"/>
    <cellStyle name="Style 1 4 8 3 2" xfId="6378"/>
    <cellStyle name="Style 1 4 8 4" xfId="6376"/>
    <cellStyle name="Style 1 4 9" xfId="3296"/>
    <cellStyle name="Style 1 4 9 2" xfId="3297"/>
    <cellStyle name="Style 1 4 9 2 2" xfId="6380"/>
    <cellStyle name="Style 1 4 9 3" xfId="3298"/>
    <cellStyle name="Style 1 4 9 3 2" xfId="6381"/>
    <cellStyle name="Style 1 4 9 4" xfId="6379"/>
    <cellStyle name="Style 1 40" xfId="3299"/>
    <cellStyle name="Style 1 40 2" xfId="3300"/>
    <cellStyle name="Style 1 40 2 2" xfId="6383"/>
    <cellStyle name="Style 1 40 3" xfId="3301"/>
    <cellStyle name="Style 1 40 3 2" xfId="6384"/>
    <cellStyle name="Style 1 40 4" xfId="6382"/>
    <cellStyle name="Style 1 41" xfId="3302"/>
    <cellStyle name="Style 1 41 2" xfId="3303"/>
    <cellStyle name="Style 1 41 2 2" xfId="6386"/>
    <cellStyle name="Style 1 41 3" xfId="3304"/>
    <cellStyle name="Style 1 41 3 2" xfId="6387"/>
    <cellStyle name="Style 1 41 4" xfId="6385"/>
    <cellStyle name="Style 1 42" xfId="3305"/>
    <cellStyle name="Style 1 42 2" xfId="3306"/>
    <cellStyle name="Style 1 42 2 2" xfId="6389"/>
    <cellStyle name="Style 1 42 3" xfId="3307"/>
    <cellStyle name="Style 1 42 3 2" xfId="6390"/>
    <cellStyle name="Style 1 42 4" xfId="6388"/>
    <cellStyle name="Style 1 43" xfId="3308"/>
    <cellStyle name="Style 1 43 2" xfId="3309"/>
    <cellStyle name="Style 1 43 2 2" xfId="6392"/>
    <cellStyle name="Style 1 43 3" xfId="3310"/>
    <cellStyle name="Style 1 43 3 2" xfId="6393"/>
    <cellStyle name="Style 1 43 4" xfId="6391"/>
    <cellStyle name="Style 1 44" xfId="3311"/>
    <cellStyle name="Style 1 44 2" xfId="3312"/>
    <cellStyle name="Style 1 44 2 2" xfId="6395"/>
    <cellStyle name="Style 1 44 3" xfId="3313"/>
    <cellStyle name="Style 1 44 3 2" xfId="6396"/>
    <cellStyle name="Style 1 44 4" xfId="6394"/>
    <cellStyle name="Style 1 45" xfId="3314"/>
    <cellStyle name="Style 1 45 2" xfId="3315"/>
    <cellStyle name="Style 1 45 2 2" xfId="6398"/>
    <cellStyle name="Style 1 45 3" xfId="3316"/>
    <cellStyle name="Style 1 45 3 2" xfId="6399"/>
    <cellStyle name="Style 1 45 4" xfId="6397"/>
    <cellStyle name="Style 1 46" xfId="3317"/>
    <cellStyle name="Style 1 46 2" xfId="3318"/>
    <cellStyle name="Style 1 46 2 2" xfId="6401"/>
    <cellStyle name="Style 1 46 3" xfId="3319"/>
    <cellStyle name="Style 1 46 3 2" xfId="6402"/>
    <cellStyle name="Style 1 46 4" xfId="6400"/>
    <cellStyle name="Style 1 47" xfId="3320"/>
    <cellStyle name="Style 1 47 2" xfId="3321"/>
    <cellStyle name="Style 1 47 2 2" xfId="6404"/>
    <cellStyle name="Style 1 47 3" xfId="3322"/>
    <cellStyle name="Style 1 47 3 2" xfId="6405"/>
    <cellStyle name="Style 1 47 4" xfId="6403"/>
    <cellStyle name="Style 1 48" xfId="3323"/>
    <cellStyle name="Style 1 48 2" xfId="3324"/>
    <cellStyle name="Style 1 48 2 2" xfId="6407"/>
    <cellStyle name="Style 1 48 3" xfId="3325"/>
    <cellStyle name="Style 1 48 3 2" xfId="6408"/>
    <cellStyle name="Style 1 48 4" xfId="6406"/>
    <cellStyle name="Style 1 49" xfId="3326"/>
    <cellStyle name="Style 1 49 2" xfId="3327"/>
    <cellStyle name="Style 1 49 2 2" xfId="6410"/>
    <cellStyle name="Style 1 49 3" xfId="3328"/>
    <cellStyle name="Style 1 49 3 2" xfId="6411"/>
    <cellStyle name="Style 1 49 4" xfId="6409"/>
    <cellStyle name="Style 1 5" xfId="3329"/>
    <cellStyle name="Style 1 5 10" xfId="3330"/>
    <cellStyle name="Style 1 5 10 2" xfId="3331"/>
    <cellStyle name="Style 1 5 10 2 2" xfId="6414"/>
    <cellStyle name="Style 1 5 10 3" xfId="3332"/>
    <cellStyle name="Style 1 5 10 3 2" xfId="6415"/>
    <cellStyle name="Style 1 5 10 4" xfId="6413"/>
    <cellStyle name="Style 1 5 11" xfId="3333"/>
    <cellStyle name="Style 1 5 11 2" xfId="3334"/>
    <cellStyle name="Style 1 5 11 2 2" xfId="6417"/>
    <cellStyle name="Style 1 5 11 3" xfId="3335"/>
    <cellStyle name="Style 1 5 11 3 2" xfId="6418"/>
    <cellStyle name="Style 1 5 11 4" xfId="6416"/>
    <cellStyle name="Style 1 5 12" xfId="3336"/>
    <cellStyle name="Style 1 5 12 2" xfId="3337"/>
    <cellStyle name="Style 1 5 12 2 2" xfId="6420"/>
    <cellStyle name="Style 1 5 12 3" xfId="3338"/>
    <cellStyle name="Style 1 5 12 3 2" xfId="6421"/>
    <cellStyle name="Style 1 5 12 4" xfId="6419"/>
    <cellStyle name="Style 1 5 13" xfId="3339"/>
    <cellStyle name="Style 1 5 13 2" xfId="3340"/>
    <cellStyle name="Style 1 5 13 2 2" xfId="6423"/>
    <cellStyle name="Style 1 5 13 3" xfId="3341"/>
    <cellStyle name="Style 1 5 13 3 2" xfId="6424"/>
    <cellStyle name="Style 1 5 13 4" xfId="6422"/>
    <cellStyle name="Style 1 5 14" xfId="3342"/>
    <cellStyle name="Style 1 5 14 2" xfId="3343"/>
    <cellStyle name="Style 1 5 14 2 2" xfId="6426"/>
    <cellStyle name="Style 1 5 14 3" xfId="3344"/>
    <cellStyle name="Style 1 5 14 3 2" xfId="6427"/>
    <cellStyle name="Style 1 5 14 4" xfId="6425"/>
    <cellStyle name="Style 1 5 15" xfId="3345"/>
    <cellStyle name="Style 1 5 15 2" xfId="3346"/>
    <cellStyle name="Style 1 5 15 2 2" xfId="6429"/>
    <cellStyle name="Style 1 5 15 3" xfId="3347"/>
    <cellStyle name="Style 1 5 15 3 2" xfId="6430"/>
    <cellStyle name="Style 1 5 15 4" xfId="6428"/>
    <cellStyle name="Style 1 5 16" xfId="3348"/>
    <cellStyle name="Style 1 5 16 2" xfId="3349"/>
    <cellStyle name="Style 1 5 16 2 2" xfId="6432"/>
    <cellStyle name="Style 1 5 16 3" xfId="3350"/>
    <cellStyle name="Style 1 5 16 3 2" xfId="6433"/>
    <cellStyle name="Style 1 5 16 4" xfId="6431"/>
    <cellStyle name="Style 1 5 17" xfId="3351"/>
    <cellStyle name="Style 1 5 17 2" xfId="6434"/>
    <cellStyle name="Style 1 5 18" xfId="3352"/>
    <cellStyle name="Style 1 5 18 2" xfId="6435"/>
    <cellStyle name="Style 1 5 19" xfId="6412"/>
    <cellStyle name="Style 1 5 2" xfId="3353"/>
    <cellStyle name="Style 1 5 2 2" xfId="3354"/>
    <cellStyle name="Style 1 5 2 2 2" xfId="6437"/>
    <cellStyle name="Style 1 5 2 3" xfId="3355"/>
    <cellStyle name="Style 1 5 2 3 2" xfId="6438"/>
    <cellStyle name="Style 1 5 2 4" xfId="6436"/>
    <cellStyle name="Style 1 5 3" xfId="3356"/>
    <cellStyle name="Style 1 5 3 2" xfId="3357"/>
    <cellStyle name="Style 1 5 3 2 2" xfId="6440"/>
    <cellStyle name="Style 1 5 3 3" xfId="3358"/>
    <cellStyle name="Style 1 5 3 3 2" xfId="6441"/>
    <cellStyle name="Style 1 5 3 4" xfId="6439"/>
    <cellStyle name="Style 1 5 4" xfId="3359"/>
    <cellStyle name="Style 1 5 4 2" xfId="3360"/>
    <cellStyle name="Style 1 5 4 2 2" xfId="6443"/>
    <cellStyle name="Style 1 5 4 3" xfId="3361"/>
    <cellStyle name="Style 1 5 4 3 2" xfId="6444"/>
    <cellStyle name="Style 1 5 4 4" xfId="6442"/>
    <cellStyle name="Style 1 5 5" xfId="3362"/>
    <cellStyle name="Style 1 5 5 2" xfId="3363"/>
    <cellStyle name="Style 1 5 5 2 2" xfId="6446"/>
    <cellStyle name="Style 1 5 5 3" xfId="3364"/>
    <cellStyle name="Style 1 5 5 3 2" xfId="6447"/>
    <cellStyle name="Style 1 5 5 4" xfId="6445"/>
    <cellStyle name="Style 1 5 6" xfId="3365"/>
    <cellStyle name="Style 1 5 6 2" xfId="3366"/>
    <cellStyle name="Style 1 5 6 2 2" xfId="6449"/>
    <cellStyle name="Style 1 5 6 3" xfId="3367"/>
    <cellStyle name="Style 1 5 6 3 2" xfId="6450"/>
    <cellStyle name="Style 1 5 6 4" xfId="6448"/>
    <cellStyle name="Style 1 5 7" xfId="3368"/>
    <cellStyle name="Style 1 5 7 2" xfId="3369"/>
    <cellStyle name="Style 1 5 7 2 2" xfId="6452"/>
    <cellStyle name="Style 1 5 7 3" xfId="3370"/>
    <cellStyle name="Style 1 5 7 3 2" xfId="6453"/>
    <cellStyle name="Style 1 5 7 4" xfId="6451"/>
    <cellStyle name="Style 1 5 8" xfId="3371"/>
    <cellStyle name="Style 1 5 8 2" xfId="3372"/>
    <cellStyle name="Style 1 5 8 2 2" xfId="6455"/>
    <cellStyle name="Style 1 5 8 3" xfId="3373"/>
    <cellStyle name="Style 1 5 8 3 2" xfId="6456"/>
    <cellStyle name="Style 1 5 8 4" xfId="6454"/>
    <cellStyle name="Style 1 5 9" xfId="3374"/>
    <cellStyle name="Style 1 5 9 2" xfId="3375"/>
    <cellStyle name="Style 1 5 9 2 2" xfId="6458"/>
    <cellStyle name="Style 1 5 9 3" xfId="3376"/>
    <cellStyle name="Style 1 5 9 3 2" xfId="6459"/>
    <cellStyle name="Style 1 5 9 4" xfId="6457"/>
    <cellStyle name="Style 1 50" xfId="3377"/>
    <cellStyle name="Style 1 50 2" xfId="3378"/>
    <cellStyle name="Style 1 50 2 2" xfId="6461"/>
    <cellStyle name="Style 1 50 3" xfId="3379"/>
    <cellStyle name="Style 1 50 3 2" xfId="6462"/>
    <cellStyle name="Style 1 50 4" xfId="6460"/>
    <cellStyle name="Style 1 51" xfId="3380"/>
    <cellStyle name="Style 1 51 2" xfId="3381"/>
    <cellStyle name="Style 1 51 2 2" xfId="6464"/>
    <cellStyle name="Style 1 51 3" xfId="3382"/>
    <cellStyle name="Style 1 51 3 2" xfId="6465"/>
    <cellStyle name="Style 1 51 4" xfId="6463"/>
    <cellStyle name="Style 1 52" xfId="3383"/>
    <cellStyle name="Style 1 52 2" xfId="3384"/>
    <cellStyle name="Style 1 52 2 2" xfId="6467"/>
    <cellStyle name="Style 1 52 3" xfId="3385"/>
    <cellStyle name="Style 1 52 3 2" xfId="6468"/>
    <cellStyle name="Style 1 52 4" xfId="6466"/>
    <cellStyle name="Style 1 53" xfId="3386"/>
    <cellStyle name="Style 1 53 2" xfId="3387"/>
    <cellStyle name="Style 1 53 2 2" xfId="6470"/>
    <cellStyle name="Style 1 53 3" xfId="3388"/>
    <cellStyle name="Style 1 53 3 2" xfId="6471"/>
    <cellStyle name="Style 1 53 4" xfId="6469"/>
    <cellStyle name="Style 1 54" xfId="3389"/>
    <cellStyle name="Style 1 54 2" xfId="3390"/>
    <cellStyle name="Style 1 54 2 2" xfId="6473"/>
    <cellStyle name="Style 1 54 3" xfId="3391"/>
    <cellStyle name="Style 1 54 3 2" xfId="6474"/>
    <cellStyle name="Style 1 54 4" xfId="6472"/>
    <cellStyle name="Style 1 55" xfId="3392"/>
    <cellStyle name="Style 1 55 2" xfId="3393"/>
    <cellStyle name="Style 1 55 2 2" xfId="6476"/>
    <cellStyle name="Style 1 55 3" xfId="3394"/>
    <cellStyle name="Style 1 55 3 2" xfId="6477"/>
    <cellStyle name="Style 1 55 4" xfId="6475"/>
    <cellStyle name="Style 1 56" xfId="3395"/>
    <cellStyle name="Style 1 56 2" xfId="3396"/>
    <cellStyle name="Style 1 56 2 2" xfId="6479"/>
    <cellStyle name="Style 1 56 3" xfId="3397"/>
    <cellStyle name="Style 1 56 3 2" xfId="6480"/>
    <cellStyle name="Style 1 56 4" xfId="6478"/>
    <cellStyle name="Style 1 57" xfId="3398"/>
    <cellStyle name="Style 1 57 2" xfId="3399"/>
    <cellStyle name="Style 1 57 2 2" xfId="6482"/>
    <cellStyle name="Style 1 57 3" xfId="3400"/>
    <cellStyle name="Style 1 57 3 2" xfId="6483"/>
    <cellStyle name="Style 1 57 4" xfId="6481"/>
    <cellStyle name="Style 1 58" xfId="3401"/>
    <cellStyle name="Style 1 58 2" xfId="3402"/>
    <cellStyle name="Style 1 58 2 2" xfId="6485"/>
    <cellStyle name="Style 1 58 3" xfId="3403"/>
    <cellStyle name="Style 1 58 3 2" xfId="6486"/>
    <cellStyle name="Style 1 58 4" xfId="6484"/>
    <cellStyle name="Style 1 59" xfId="3404"/>
    <cellStyle name="Style 1 59 2" xfId="3405"/>
    <cellStyle name="Style 1 59 2 2" xfId="6488"/>
    <cellStyle name="Style 1 59 3" xfId="3406"/>
    <cellStyle name="Style 1 59 3 2" xfId="6489"/>
    <cellStyle name="Style 1 59 4" xfId="6487"/>
    <cellStyle name="Style 1 6" xfId="3407"/>
    <cellStyle name="Style 1 6 2" xfId="3408"/>
    <cellStyle name="Style 1 6 2 2" xfId="6491"/>
    <cellStyle name="Style 1 6 3" xfId="3409"/>
    <cellStyle name="Style 1 6 3 2" xfId="6492"/>
    <cellStyle name="Style 1 6 4" xfId="6490"/>
    <cellStyle name="Style 1 60" xfId="3410"/>
    <cellStyle name="Style 1 60 2" xfId="3411"/>
    <cellStyle name="Style 1 60 2 2" xfId="6494"/>
    <cellStyle name="Style 1 60 3" xfId="3412"/>
    <cellStyle name="Style 1 60 3 2" xfId="6495"/>
    <cellStyle name="Style 1 60 4" xfId="6493"/>
    <cellStyle name="Style 1 61" xfId="3413"/>
    <cellStyle name="Style 1 61 2" xfId="3414"/>
    <cellStyle name="Style 1 61 2 2" xfId="6497"/>
    <cellStyle name="Style 1 61 3" xfId="3415"/>
    <cellStyle name="Style 1 61 3 2" xfId="6498"/>
    <cellStyle name="Style 1 61 4" xfId="6496"/>
    <cellStyle name="Style 1 62" xfId="3416"/>
    <cellStyle name="Style 1 62 2" xfId="3417"/>
    <cellStyle name="Style 1 62 2 2" xfId="6500"/>
    <cellStyle name="Style 1 62 3" xfId="3418"/>
    <cellStyle name="Style 1 62 3 2" xfId="6501"/>
    <cellStyle name="Style 1 62 4" xfId="6499"/>
    <cellStyle name="Style 1 63" xfId="3419"/>
    <cellStyle name="Style 1 63 2" xfId="3420"/>
    <cellStyle name="Style 1 63 2 2" xfId="6503"/>
    <cellStyle name="Style 1 63 3" xfId="3421"/>
    <cellStyle name="Style 1 63 3 2" xfId="6504"/>
    <cellStyle name="Style 1 63 4" xfId="6502"/>
    <cellStyle name="Style 1 64" xfId="3422"/>
    <cellStyle name="Style 1 64 2" xfId="3423"/>
    <cellStyle name="Style 1 64 2 2" xfId="6506"/>
    <cellStyle name="Style 1 64 3" xfId="3424"/>
    <cellStyle name="Style 1 64 3 2" xfId="6507"/>
    <cellStyle name="Style 1 64 4" xfId="6505"/>
    <cellStyle name="Style 1 65" xfId="3425"/>
    <cellStyle name="Style 1 65 2" xfId="3426"/>
    <cellStyle name="Style 1 65 2 2" xfId="6509"/>
    <cellStyle name="Style 1 65 3" xfId="3427"/>
    <cellStyle name="Style 1 65 3 2" xfId="6510"/>
    <cellStyle name="Style 1 65 4" xfId="6508"/>
    <cellStyle name="Style 1 66" xfId="3428"/>
    <cellStyle name="Style 1 66 2" xfId="3429"/>
    <cellStyle name="Style 1 66 2 2" xfId="6512"/>
    <cellStyle name="Style 1 66 3" xfId="3430"/>
    <cellStyle name="Style 1 66 3 2" xfId="6513"/>
    <cellStyle name="Style 1 66 4" xfId="6511"/>
    <cellStyle name="Style 1 67" xfId="3431"/>
    <cellStyle name="Style 1 67 2" xfId="3432"/>
    <cellStyle name="Style 1 67 2 2" xfId="6515"/>
    <cellStyle name="Style 1 67 3" xfId="3433"/>
    <cellStyle name="Style 1 67 3 2" xfId="6516"/>
    <cellStyle name="Style 1 67 4" xfId="6514"/>
    <cellStyle name="Style 1 68" xfId="3434"/>
    <cellStyle name="Style 1 68 2" xfId="3435"/>
    <cellStyle name="Style 1 68 2 2" xfId="6518"/>
    <cellStyle name="Style 1 68 3" xfId="3436"/>
    <cellStyle name="Style 1 68 3 2" xfId="6519"/>
    <cellStyle name="Style 1 68 4" xfId="6517"/>
    <cellStyle name="Style 1 69" xfId="3437"/>
    <cellStyle name="Style 1 69 2" xfId="3438"/>
    <cellStyle name="Style 1 69 2 2" xfId="6521"/>
    <cellStyle name="Style 1 69 3" xfId="3439"/>
    <cellStyle name="Style 1 69 3 2" xfId="6522"/>
    <cellStyle name="Style 1 69 4" xfId="6520"/>
    <cellStyle name="Style 1 7" xfId="3440"/>
    <cellStyle name="Style 1 7 2" xfId="3441"/>
    <cellStyle name="Style 1 7 2 2" xfId="6524"/>
    <cellStyle name="Style 1 7 3" xfId="3442"/>
    <cellStyle name="Style 1 7 3 2" xfId="6525"/>
    <cellStyle name="Style 1 7 4" xfId="6523"/>
    <cellStyle name="Style 1 70" xfId="3443"/>
    <cellStyle name="Style 1 70 2" xfId="6526"/>
    <cellStyle name="Style 1 71" xfId="3444"/>
    <cellStyle name="Style 1 71 2" xfId="6527"/>
    <cellStyle name="Style 1 72" xfId="3445"/>
    <cellStyle name="Style 1 72 2" xfId="6528"/>
    <cellStyle name="Style 1 73" xfId="3446"/>
    <cellStyle name="Style 1 73 2" xfId="3447"/>
    <cellStyle name="Style 1 73 2 2" xfId="6530"/>
    <cellStyle name="Style 1 73 3" xfId="6529"/>
    <cellStyle name="Style 1 74" xfId="3448"/>
    <cellStyle name="Style 1 74 2" xfId="3449"/>
    <cellStyle name="Style 1 74 2 2" xfId="6532"/>
    <cellStyle name="Style 1 74 3" xfId="6531"/>
    <cellStyle name="Style 1 75" xfId="3450"/>
    <cellStyle name="Style 1 75 2" xfId="3451"/>
    <cellStyle name="Style 1 75 2 2" xfId="6534"/>
    <cellStyle name="Style 1 75 3" xfId="6533"/>
    <cellStyle name="Style 1 76" xfId="3452"/>
    <cellStyle name="Style 1 76 2" xfId="3453"/>
    <cellStyle name="Style 1 76 2 2" xfId="6536"/>
    <cellStyle name="Style 1 76 3" xfId="6535"/>
    <cellStyle name="Style 1 77" xfId="3454"/>
    <cellStyle name="Style 1 77 2" xfId="3455"/>
    <cellStyle name="Style 1 77 2 2" xfId="6538"/>
    <cellStyle name="Style 1 77 3" xfId="6537"/>
    <cellStyle name="Style 1 78" xfId="6146"/>
    <cellStyle name="Style 1 8" xfId="3456"/>
    <cellStyle name="Style 1 8 2" xfId="3457"/>
    <cellStyle name="Style 1 8 2 2" xfId="6540"/>
    <cellStyle name="Style 1 8 3" xfId="3458"/>
    <cellStyle name="Style 1 8 3 2" xfId="6541"/>
    <cellStyle name="Style 1 8 4" xfId="6539"/>
    <cellStyle name="Style 1 9" xfId="3459"/>
    <cellStyle name="Style 1 9 2" xfId="3460"/>
    <cellStyle name="Style 1 9 2 2" xfId="6543"/>
    <cellStyle name="Style 1 9 3" xfId="3461"/>
    <cellStyle name="Style 1 9 3 2" xfId="6544"/>
    <cellStyle name="Style 1 9 4" xfId="6542"/>
    <cellStyle name="Style 22" xfId="3462"/>
    <cellStyle name="Style 25" xfId="3463"/>
    <cellStyle name="Style 25 2" xfId="6545"/>
    <cellStyle name="Style 26" xfId="3464"/>
    <cellStyle name="Style 26 2" xfId="6546"/>
    <cellStyle name="Style 27" xfId="3465"/>
    <cellStyle name="Style 28" xfId="3466"/>
    <cellStyle name="STYLE1" xfId="3467"/>
    <cellStyle name="STYLE2" xfId="3468"/>
    <cellStyle name="STYLE3" xfId="3469"/>
    <cellStyle name="STYLE4" xfId="3470"/>
    <cellStyle name="summation" xfId="3471"/>
    <cellStyle name="Table Col Head" xfId="3472"/>
    <cellStyle name="Table Sub Head" xfId="3473"/>
    <cellStyle name="Table Title" xfId="3474"/>
    <cellStyle name="Table Units" xfId="3475"/>
    <cellStyle name="TFCF" xfId="3476"/>
    <cellStyle name="Title" xfId="3477" builtinId="15" customBuiltin="1"/>
    <cellStyle name="Title 10" xfId="3478"/>
    <cellStyle name="Title 11" xfId="3479"/>
    <cellStyle name="Title 12" xfId="3480"/>
    <cellStyle name="Title 13" xfId="3481"/>
    <cellStyle name="Title 2" xfId="3482"/>
    <cellStyle name="Title 2 2" xfId="3483"/>
    <cellStyle name="Title 2 2 2" xfId="3484"/>
    <cellStyle name="Title 3" xfId="3485"/>
    <cellStyle name="Title 3 2" xfId="3486"/>
    <cellStyle name="Title 3 3" xfId="3487"/>
    <cellStyle name="Title 4" xfId="3488"/>
    <cellStyle name="Title 4 2" xfId="3489"/>
    <cellStyle name="Title 5" xfId="3490"/>
    <cellStyle name="Title 6" xfId="3491"/>
    <cellStyle name="Title 7" xfId="3492"/>
    <cellStyle name="Title 8" xfId="3493"/>
    <cellStyle name="Title 9" xfId="3494"/>
    <cellStyle name="Total" xfId="3495" builtinId="25" customBuiltin="1"/>
    <cellStyle name="Total 10" xfId="3496"/>
    <cellStyle name="Total 10 2" xfId="3497"/>
    <cellStyle name="Total 11" xfId="3498"/>
    <cellStyle name="Total 11 2" xfId="3499"/>
    <cellStyle name="Total 12" xfId="3500"/>
    <cellStyle name="Total 12 2" xfId="3501"/>
    <cellStyle name="Total 13" xfId="3502"/>
    <cellStyle name="Total 13 2" xfId="3503"/>
    <cellStyle name="Total 14" xfId="3834"/>
    <cellStyle name="Total 2" xfId="3504"/>
    <cellStyle name="Total 2 2" xfId="3505"/>
    <cellStyle name="Total 2 2 2" xfId="3506"/>
    <cellStyle name="Total 2 2 2 2" xfId="3507"/>
    <cellStyle name="Total 2 2 3" xfId="3508"/>
    <cellStyle name="Total 2 3" xfId="3509"/>
    <cellStyle name="Total 3" xfId="3510"/>
    <cellStyle name="Total 3 2" xfId="3511"/>
    <cellStyle name="Total 3 2 2" xfId="3512"/>
    <cellStyle name="Total 3 3" xfId="3513"/>
    <cellStyle name="Total 3 3 2" xfId="3514"/>
    <cellStyle name="Total 4" xfId="3515"/>
    <cellStyle name="Total 4 2" xfId="3516"/>
    <cellStyle name="Total 4 2 2" xfId="3517"/>
    <cellStyle name="Total 5" xfId="3518"/>
    <cellStyle name="Total 5 2" xfId="3519"/>
    <cellStyle name="Total 5 2 2" xfId="3520"/>
    <cellStyle name="Total 6" xfId="3521"/>
    <cellStyle name="Total 6 2" xfId="3522"/>
    <cellStyle name="Total 6 2 2" xfId="3523"/>
    <cellStyle name="Total 7" xfId="3524"/>
    <cellStyle name="Total 7 2" xfId="3525"/>
    <cellStyle name="Total 7 2 2" xfId="3526"/>
    <cellStyle name="Total 8" xfId="3527"/>
    <cellStyle name="Total 8 2" xfId="3528"/>
    <cellStyle name="Total 8 2 2" xfId="3529"/>
    <cellStyle name="Total 8 3" xfId="3530"/>
    <cellStyle name="Total 9" xfId="3531"/>
    <cellStyle name="Total 9 2" xfId="3532"/>
    <cellStyle name="uk" xfId="3533"/>
    <cellStyle name="uk 2" xfId="6547"/>
    <cellStyle name="Un" xfId="3534"/>
    <cellStyle name="Unprot" xfId="3535"/>
    <cellStyle name="Unprot$" xfId="3536"/>
    <cellStyle name="Unprot_1 3 6 LIBOR" xfId="3537"/>
    <cellStyle name="Unprotect" xfId="3538"/>
    <cellStyle name="Währung [0]_Compiling Utility Macros" xfId="3539"/>
    <cellStyle name="Währung_Compiling Utility Macros" xfId="3540"/>
    <cellStyle name="Warning Text" xfId="3541" builtinId="11" customBuiltin="1"/>
    <cellStyle name="Warning Text 10" xfId="3542"/>
    <cellStyle name="Warning Text 11" xfId="3543"/>
    <cellStyle name="Warning Text 12" xfId="3544"/>
    <cellStyle name="Warning Text 13" xfId="3545"/>
    <cellStyle name="Warning Text 2" xfId="3546"/>
    <cellStyle name="Warning Text 2 2" xfId="3547"/>
    <cellStyle name="Warning Text 3" xfId="3548"/>
    <cellStyle name="Warning Text 3 2" xfId="3549"/>
    <cellStyle name="Warning Text 3 3" xfId="3550"/>
    <cellStyle name="Warning Text 4" xfId="3551"/>
    <cellStyle name="Warning Text 4 2" xfId="3552"/>
    <cellStyle name="Warning Text 5" xfId="3553"/>
    <cellStyle name="Warning Text 5 2" xfId="3554"/>
    <cellStyle name="Warning Text 6" xfId="3555"/>
    <cellStyle name="Warning Text 6 2" xfId="3556"/>
    <cellStyle name="Warning Text 7" xfId="3557"/>
    <cellStyle name="Warning Text 8" xfId="3558"/>
    <cellStyle name="Warning Text 9" xfId="3559"/>
    <cellStyle name="Year" xfId="3560"/>
    <cellStyle name="YEAR HEADER" xfId="3561"/>
    <cellStyle name="콤마 [0]_94하반기" xfId="3562"/>
    <cellStyle name="콤마_94하반기" xfId="3563"/>
    <cellStyle name="통화 [0]_94하반기" xfId="3564"/>
    <cellStyle name="통화_94하반기" xfId="3565"/>
    <cellStyle name="표준_Ⅰ.경영실적" xfId="35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5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6.xml"/><Relationship Id="rId69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7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psharepoint/Case%20No%202009%20-%20Potential%20Rate%20Case/Section%20V%20-%20Schedule%2010%20-%20Tax%20Workpapers/KPCo%20Rate%20Case%20-%20Sch%2010%20-%20Internal%20Version%20-%2009-30-2009%20-%20Tom%20Syn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l\Regulatory%20Services\2014%20Compliance%20Plan\Workpapers\Mitchell%20Environmental%20Expenses,%201-1-14%20--%209-30-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WC\Timesheet\Timeshee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hsvcs/regsvcs/kp/Case%20Documents/2017%20Base%20Case/Adjustments/03_and_05_FGD_Expenses_and_ES_Revenue_Adjustments-2-28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VY"/>
      <sheetName val="FGD"/>
      <sheetName val="Non-FGD"/>
      <sheetName val="Depreciation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ADFIT"/>
      <sheetName val="S2"/>
      <sheetName val="AN"/>
      <sheetName val="NOx"/>
      <sheetName val="Cash Working Capital"/>
      <sheetName val="Property Tax"/>
      <sheetName val="Summary"/>
      <sheetName val="Precipitator O &amp; 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B2">
            <v>2.1464E-2</v>
          </cell>
        </row>
        <row r="4">
          <cell r="B4">
            <v>0.6</v>
          </cell>
        </row>
        <row r="6">
          <cell r="B6">
            <v>0.05</v>
          </cell>
        </row>
      </sheetData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Weekly"/>
      <sheetName val="Comments"/>
      <sheetName val="R12 Load Data Issues"/>
      <sheetName val="R12 Load Data"/>
      <sheetName val="Parameters"/>
      <sheetName val="Office Code Note"/>
      <sheetName val="Sheet1"/>
    </sheetNames>
    <sheetDataSet>
      <sheetData sheetId="0"/>
      <sheetData sheetId="1">
        <row r="1">
          <cell r="A1" t="str">
            <v>Nickname
(must be unique)</v>
          </cell>
        </row>
        <row r="2">
          <cell r="A2" t="str">
            <v>Ad Hoc - Cash Flows</v>
          </cell>
        </row>
        <row r="3">
          <cell r="A3" t="str">
            <v>Ad Hoc - Cost Model Updates</v>
          </cell>
        </row>
        <row r="4">
          <cell r="A4" t="str">
            <v>Ad Hoc - HRA Pricing</v>
          </cell>
        </row>
        <row r="5">
          <cell r="A5" t="str">
            <v>Ad Hoc - OOS</v>
          </cell>
        </row>
        <row r="6">
          <cell r="A6" t="str">
            <v>AEP 2013 - Assets - NQ</v>
          </cell>
        </row>
        <row r="7">
          <cell r="A7" t="str">
            <v>AEP 2013 - Assets - Q</v>
          </cell>
        </row>
        <row r="8">
          <cell r="A8" t="str">
            <v>AEP 2013 - Billing</v>
          </cell>
        </row>
        <row r="9">
          <cell r="A9" t="str">
            <v>AEP 2013 - Data - NonUMWA</v>
          </cell>
        </row>
        <row r="10">
          <cell r="A10" t="str">
            <v>AEP 2013 - Data - NQ</v>
          </cell>
        </row>
        <row r="11">
          <cell r="A11" t="str">
            <v>AEP 2013 - Data - Q</v>
          </cell>
        </row>
        <row r="12">
          <cell r="A12" t="str">
            <v>AEP 2013 - Data - UMWA</v>
          </cell>
        </row>
        <row r="13">
          <cell r="A13" t="str">
            <v>AEP 2013 - Fcast - NonUMWA</v>
          </cell>
        </row>
        <row r="14">
          <cell r="A14" t="str">
            <v>AEP 2013 - Fcast - NQ</v>
          </cell>
        </row>
        <row r="15">
          <cell r="A15" t="str">
            <v>AEP 2013 - Fcast - Q</v>
          </cell>
        </row>
        <row r="16">
          <cell r="A16" t="str">
            <v>AEP 2013 - Fcast - UMWA</v>
          </cell>
        </row>
        <row r="17">
          <cell r="A17" t="str">
            <v>AEP 2013 - Govt</v>
          </cell>
        </row>
        <row r="18">
          <cell r="A18" t="str">
            <v>AEP 2013 - PM</v>
          </cell>
        </row>
        <row r="19">
          <cell r="A19" t="str">
            <v>AEP 2013 - Reports - All</v>
          </cell>
        </row>
        <row r="20">
          <cell r="A20" t="str">
            <v>AEP 2013 - Reports - NQ</v>
          </cell>
        </row>
        <row r="21">
          <cell r="A21" t="str">
            <v>AEP 2013 - Reports - NUMWA</v>
          </cell>
        </row>
        <row r="22">
          <cell r="A22" t="str">
            <v>AEP 2013 - Reports - Q</v>
          </cell>
        </row>
        <row r="23">
          <cell r="A23" t="str">
            <v>AEP 2013 - Reports - UMWA</v>
          </cell>
        </row>
        <row r="24">
          <cell r="A24" t="str">
            <v>AEP 2013 - Results - NonUMWA</v>
          </cell>
        </row>
        <row r="25">
          <cell r="A25" t="str">
            <v>AEP 2013 - Results - NonUMWA - old</v>
          </cell>
        </row>
        <row r="26">
          <cell r="A26" t="str">
            <v>AEP 2013 - Results - NQ</v>
          </cell>
        </row>
        <row r="27">
          <cell r="A27" t="str">
            <v>AEP 2013 - Results - Q</v>
          </cell>
        </row>
        <row r="28">
          <cell r="A28" t="str">
            <v>AEP 2013 - Results - UMWA</v>
          </cell>
        </row>
        <row r="29">
          <cell r="A29" t="str">
            <v>AEP 2013 - YED - All</v>
          </cell>
        </row>
        <row r="30">
          <cell r="A30" t="str">
            <v>AEP 2013 - YED - NQ</v>
          </cell>
        </row>
        <row r="31">
          <cell r="A31" t="str">
            <v>AEP 2013 - YED - NUMWA</v>
          </cell>
        </row>
        <row r="32">
          <cell r="A32" t="str">
            <v>AEP 2013 - YED - Q</v>
          </cell>
        </row>
        <row r="33">
          <cell r="A33" t="str">
            <v>AEP 2013 - YED - UMWA</v>
          </cell>
        </row>
        <row r="34">
          <cell r="A34" t="str">
            <v>AEP Ad Hoc - Analysis/Results Dev</v>
          </cell>
        </row>
        <row r="35">
          <cell r="A35" t="str">
            <v>AEP Ad Hoc - Data/ Forecast / Allocation</v>
          </cell>
        </row>
        <row r="36">
          <cell r="A36" t="str">
            <v>AEP Ad Hoc 1</v>
          </cell>
        </row>
        <row r="37">
          <cell r="A37" t="str">
            <v>AEP Ad Hoc 10- Data Conversion - PRW</v>
          </cell>
        </row>
        <row r="38">
          <cell r="A38" t="str">
            <v>AEP Ad Hoc 2 - new BU disclosure</v>
          </cell>
        </row>
        <row r="39">
          <cell r="A39" t="str">
            <v>AEP Ad Hoc 3 - Plan Design / Cost Savings</v>
          </cell>
        </row>
        <row r="40">
          <cell r="A40" t="str">
            <v>AEP Ad Hoc 4- TWIS</v>
          </cell>
        </row>
        <row r="41">
          <cell r="A41" t="str">
            <v>AEP Ad Hoc 5</v>
          </cell>
        </row>
        <row r="42">
          <cell r="A42" t="str">
            <v>AEP Ad Hoc 6 - Data Questions - Pension</v>
          </cell>
        </row>
        <row r="43">
          <cell r="A43" t="str">
            <v>AEP Ad Hoc 7 - Month-End Liabs</v>
          </cell>
        </row>
        <row r="44">
          <cell r="A44" t="str">
            <v>AEP Ad Hoc 8 - Data Conversion - Pension</v>
          </cell>
        </row>
        <row r="45">
          <cell r="A45" t="str">
            <v>AEP Ad Hoc 9 - Data Questions - PRW</v>
          </cell>
        </row>
        <row r="46">
          <cell r="A46" t="str">
            <v>AEP Ad Hoc- Billing &amp; Fin Mgt/ Auditors Request</v>
          </cell>
        </row>
        <row r="47">
          <cell r="A47" t="str">
            <v>AEP Ad Hoc- Proj Plan &amp; Proj Mgt</v>
          </cell>
        </row>
        <row r="48">
          <cell r="A48" t="str">
            <v>AEP Liability Conversion</v>
          </cell>
        </row>
        <row r="49">
          <cell r="A49" t="str">
            <v>Reporting &amp; Meetings</v>
          </cell>
        </row>
        <row r="50">
          <cell r="A50" t="str">
            <v>Barton Adhoc</v>
          </cell>
        </row>
        <row r="51">
          <cell r="A51" t="str">
            <v>Barton AFN</v>
          </cell>
        </row>
        <row r="52">
          <cell r="A52" t="str">
            <v>Barton Assets</v>
          </cell>
        </row>
        <row r="53">
          <cell r="A53" t="str">
            <v>Barton Assumption Setting</v>
          </cell>
        </row>
        <row r="54">
          <cell r="A54" t="str">
            <v>Barton Calcs &amp; Results Dev</v>
          </cell>
        </row>
        <row r="55">
          <cell r="A55" t="str">
            <v>Barton Data</v>
          </cell>
        </row>
        <row r="56">
          <cell r="A56" t="str">
            <v>Barton Forecasting</v>
          </cell>
        </row>
        <row r="57">
          <cell r="A57" t="str">
            <v>Barton Proj Plan &amp; Proj Mgt</v>
          </cell>
        </row>
        <row r="58">
          <cell r="A58" t="str">
            <v>Barton Report Prep &amp; Deliv</v>
          </cell>
        </row>
        <row r="59">
          <cell r="A59" t="str">
            <v>Barton Year-End Disclosure</v>
          </cell>
        </row>
        <row r="60">
          <cell r="A60" t="str">
            <v>Bayer - November Meeting LER</v>
          </cell>
        </row>
        <row r="61">
          <cell r="A61" t="str">
            <v>Bayer audit code</v>
          </cell>
        </row>
        <row r="62">
          <cell r="A62" t="str">
            <v>Bayer Proj Plan &amp; Proj Mgt</v>
          </cell>
        </row>
        <row r="63">
          <cell r="A63" t="str">
            <v>Bayer YED Disclosure</v>
          </cell>
        </row>
        <row r="64">
          <cell r="A64" t="str">
            <v>LTD Valuation</v>
          </cell>
        </row>
        <row r="65">
          <cell r="A65" t="str">
            <v>Bridgestone - Data Clean Up</v>
          </cell>
        </row>
        <row r="66">
          <cell r="A66" t="str">
            <v>2016 Asset</v>
          </cell>
        </row>
        <row r="67">
          <cell r="A67" t="str">
            <v>2016 Billing/Invoicing</v>
          </cell>
        </row>
        <row r="68">
          <cell r="A68" t="str">
            <v>2016 Claims</v>
          </cell>
        </row>
        <row r="69">
          <cell r="A69" t="str">
            <v>2016 Client Deliverables (including YED 2015 Reports)</v>
          </cell>
        </row>
        <row r="70">
          <cell r="A70" t="str">
            <v>2016 Forecasts/Channel Updates</v>
          </cell>
        </row>
        <row r="71">
          <cell r="A71" t="str">
            <v>2016 Government Forms</v>
          </cell>
        </row>
        <row r="72">
          <cell r="A72" t="str">
            <v>2016 In Scope Data</v>
          </cell>
        </row>
        <row r="73">
          <cell r="A73" t="str">
            <v>2016 N/A</v>
          </cell>
        </row>
        <row r="74">
          <cell r="A74" t="str">
            <v>2016 New Business</v>
          </cell>
        </row>
        <row r="75">
          <cell r="A75" t="str">
            <v>2016 Programming/Liability/Results</v>
          </cell>
        </row>
        <row r="76">
          <cell r="A76" t="str">
            <v>2016 Project management</v>
          </cell>
        </row>
        <row r="77">
          <cell r="A77" t="str">
            <v>2017 Assets</v>
          </cell>
        </row>
        <row r="78">
          <cell r="A78" t="str">
            <v>2017 Billing/Invoicing</v>
          </cell>
        </row>
        <row r="79">
          <cell r="A79" t="str">
            <v>2017 Claims</v>
          </cell>
        </row>
        <row r="80">
          <cell r="A80" t="str">
            <v>2017 Client Deliverables</v>
          </cell>
        </row>
        <row r="81">
          <cell r="A81" t="str">
            <v>2017 DO NOT USE - For YED2017</v>
          </cell>
        </row>
        <row r="82">
          <cell r="A82" t="str">
            <v>2017 Forecasts/Channel Updates</v>
          </cell>
        </row>
        <row r="83">
          <cell r="A83" t="str">
            <v>2017 Government Forms</v>
          </cell>
        </row>
        <row r="84">
          <cell r="A84" t="str">
            <v>2017 In Scope Data</v>
          </cell>
        </row>
        <row r="85">
          <cell r="A85" t="str">
            <v>2017 N/A</v>
          </cell>
        </row>
        <row r="86">
          <cell r="A86" t="str">
            <v>2017 Non Trust Adhoc Code 1 (Shared Services)</v>
          </cell>
        </row>
        <row r="87">
          <cell r="A87" t="str">
            <v>2017 Non Trust Adhoc Code 2 (Scott Sullivan)</v>
          </cell>
        </row>
        <row r="88">
          <cell r="A88" t="str">
            <v>2017 Non Trust Adhoc Code 3 (Pam deVeer)</v>
          </cell>
        </row>
        <row r="89">
          <cell r="A89" t="str">
            <v>2017 Non Trust Adhoc Code 4 (Dave Yurmuth)</v>
          </cell>
        </row>
        <row r="90">
          <cell r="A90" t="str">
            <v>2017 Programming/Liabilities/Results</v>
          </cell>
        </row>
        <row r="91">
          <cell r="A91" t="str">
            <v>2017 Trust Adhoc Code</v>
          </cell>
        </row>
        <row r="92">
          <cell r="A92" t="str">
            <v>Auditor's request</v>
          </cell>
        </row>
        <row r="93">
          <cell r="A93" t="str">
            <v>Auditor's request 2016</v>
          </cell>
        </row>
        <row r="94">
          <cell r="A94" t="str">
            <v>BAI Experience Study</v>
          </cell>
        </row>
        <row r="95">
          <cell r="A95" t="str">
            <v>BAI Liability Conversion</v>
          </cell>
        </row>
        <row r="96">
          <cell r="A96" t="str">
            <v xml:space="preserve">BAI Project Management </v>
          </cell>
        </row>
        <row r="97">
          <cell r="A97" t="str">
            <v>BAI Section 199</v>
          </cell>
        </row>
        <row r="98">
          <cell r="A98" t="str">
            <v>Bridgestone 5-year age bracket counts</v>
          </cell>
        </row>
        <row r="99">
          <cell r="A99" t="str">
            <v>Bridgestone Data Process</v>
          </cell>
        </row>
        <row r="100">
          <cell r="A100" t="str">
            <v>BSAM - Shutdown Scenarios</v>
          </cell>
        </row>
        <row r="101">
          <cell r="A101" t="str">
            <v>Data Coversion</v>
          </cell>
        </row>
        <row r="102">
          <cell r="A102" t="str">
            <v>Disclosure Exhibits and Ratelinks for YED 2016</v>
          </cell>
        </row>
        <row r="103">
          <cell r="A103" t="str">
            <v>Forcasting</v>
          </cell>
        </row>
        <row r="104">
          <cell r="A104" t="str">
            <v>Liability and Results</v>
          </cell>
        </row>
        <row r="105">
          <cell r="A105" t="str">
            <v>Non-Billable Work</v>
          </cell>
        </row>
        <row r="106">
          <cell r="A106" t="str">
            <v>Plan Design Pricing</v>
          </cell>
        </row>
        <row r="107">
          <cell r="A107" t="str">
            <v>Chargeurs Adhoc (any task code, just comment)</v>
          </cell>
        </row>
        <row r="108">
          <cell r="A108" t="str">
            <v>Chargeurs Assets</v>
          </cell>
        </row>
        <row r="109">
          <cell r="A109" t="str">
            <v>Chargeurs Assumptions</v>
          </cell>
        </row>
        <row r="110">
          <cell r="A110" t="str">
            <v>Chargeurs Auditors</v>
          </cell>
        </row>
        <row r="111">
          <cell r="A111" t="str">
            <v>Chargeurs Claims analysis</v>
          </cell>
        </row>
        <row r="112">
          <cell r="A112" t="str">
            <v>Chargeurs Data</v>
          </cell>
        </row>
        <row r="113">
          <cell r="A113" t="str">
            <v>Chargeurs Forecasts</v>
          </cell>
        </row>
        <row r="114">
          <cell r="A114" t="str">
            <v>Chargeurs Government forms (PBGC, AFN, 5500, etc.)</v>
          </cell>
        </row>
        <row r="115">
          <cell r="A115" t="str">
            <v>Chargeurs Liabilitites, results</v>
          </cell>
        </row>
        <row r="116">
          <cell r="A116" t="str">
            <v>Chargeurs Miscellaneous (include comment)</v>
          </cell>
        </row>
        <row r="117">
          <cell r="A117" t="str">
            <v>Chargeurs Project Management</v>
          </cell>
        </row>
        <row r="118">
          <cell r="A118" t="str">
            <v>Chargeurs Reports, presentations</v>
          </cell>
        </row>
        <row r="119">
          <cell r="A119" t="str">
            <v>Chargeurs YED</v>
          </cell>
        </row>
        <row r="120">
          <cell r="A120" t="str">
            <v>OLD Benefit Calculation/Data</v>
          </cell>
        </row>
        <row r="121">
          <cell r="A121" t="str">
            <v>OLD Chargeurs Project Management</v>
          </cell>
        </row>
        <row r="122">
          <cell r="A122" t="str">
            <v>OLD Charguers Disclosure</v>
          </cell>
        </row>
        <row r="123">
          <cell r="A123" t="str">
            <v>OLD General Non-billable</v>
          </cell>
        </row>
        <row r="124">
          <cell r="A124" t="str">
            <v>OLD RP2014 Mortality Study/ Report and Mtg</v>
          </cell>
        </row>
        <row r="125">
          <cell r="A125" t="str">
            <v>OLD Valuation Report/ Results Dev</v>
          </cell>
        </row>
        <row r="126">
          <cell r="A126" t="str">
            <v>OLD Valuation with BLS</v>
          </cell>
        </row>
        <row r="127">
          <cell r="A127" t="str">
            <v>Plan Termination Study</v>
          </cell>
        </row>
        <row r="128">
          <cell r="A128" t="str">
            <v>Covestro audit code</v>
          </cell>
        </row>
        <row r="129">
          <cell r="A129" t="str">
            <v>YED disclosure/IAS19</v>
          </cell>
        </row>
        <row r="130">
          <cell r="A130" t="str">
            <v>Ad Hoc 2</v>
          </cell>
        </row>
        <row r="131">
          <cell r="A131" t="str">
            <v>Ad Hoc 3</v>
          </cell>
        </row>
        <row r="132">
          <cell r="A132" t="str">
            <v>Assets</v>
          </cell>
        </row>
        <row r="133">
          <cell r="A133" t="str">
            <v>Assumption Setting</v>
          </cell>
        </row>
        <row r="134">
          <cell r="A134" t="str">
            <v>Auditor Data Listing</v>
          </cell>
        </row>
        <row r="135">
          <cell r="A135" t="str">
            <v>Calcs &amp; Results Dev</v>
          </cell>
        </row>
        <row r="136">
          <cell r="A136" t="str">
            <v>Claim Analysis &amp; Dev</v>
          </cell>
        </row>
        <row r="137">
          <cell r="A137" t="str">
            <v>Data</v>
          </cell>
        </row>
        <row r="138">
          <cell r="A138" t="str">
            <v>Eramet New Business</v>
          </cell>
        </row>
        <row r="139">
          <cell r="A139" t="str">
            <v>Fix Fee Project - Val and Gov Forms</v>
          </cell>
        </row>
        <row r="140">
          <cell r="A140" t="str">
            <v>Forecasting</v>
          </cell>
        </row>
        <row r="141">
          <cell r="A141" t="str">
            <v>IAS19 work/YED disclosure</v>
          </cell>
        </row>
        <row r="142">
          <cell r="A142" t="str">
            <v>Report Prepare and Deliver</v>
          </cell>
        </row>
        <row r="143">
          <cell r="A143" t="str">
            <v>Team management meeting</v>
          </cell>
        </row>
        <row r="144">
          <cell r="A144" t="str">
            <v>First Fin Fixed Fee - Adhoc 1</v>
          </cell>
        </row>
        <row r="145">
          <cell r="A145" t="str">
            <v>First Fin Fixed Fee - Adhoc 2</v>
          </cell>
        </row>
        <row r="146">
          <cell r="A146" t="str">
            <v>First Fin Fixed Fee - Adhoc 3</v>
          </cell>
        </row>
        <row r="147">
          <cell r="A147" t="str">
            <v>First Fin Fixed Fee - Assets</v>
          </cell>
        </row>
        <row r="148">
          <cell r="A148" t="str">
            <v>First Fin Fixed Fee - Assumption Setting</v>
          </cell>
        </row>
        <row r="149">
          <cell r="A149" t="str">
            <v>First Fin Fixed Fee - Calcs &amp; Results Dev</v>
          </cell>
        </row>
        <row r="150">
          <cell r="A150" t="str">
            <v>First Fin Fixed Fee - Claim Analysis &amp; Dev</v>
          </cell>
        </row>
        <row r="151">
          <cell r="A151" t="str">
            <v>First Fin Fixed Fee - Data</v>
          </cell>
        </row>
        <row r="152">
          <cell r="A152" t="str">
            <v>First Fin Fixed Fee - Forecasting</v>
          </cell>
        </row>
        <row r="153">
          <cell r="A153" t="str">
            <v>First Fin Fixed Fee - Report Prep &amp; Deliv</v>
          </cell>
        </row>
        <row r="154">
          <cell r="A154" t="str">
            <v>First Fin Fixed Fee - Year-end Disclosure</v>
          </cell>
        </row>
        <row r="155">
          <cell r="A155" t="str">
            <v>First Fin OOS - Adhoc 1</v>
          </cell>
        </row>
        <row r="156">
          <cell r="A156" t="str">
            <v>First Fin OOS - Adhoc 2</v>
          </cell>
        </row>
        <row r="157">
          <cell r="A157" t="str">
            <v>First Fin OOS - Adhoc 3</v>
          </cell>
        </row>
        <row r="158">
          <cell r="A158" t="str">
            <v>First Fin OOS - Analysis/Results Dev</v>
          </cell>
        </row>
        <row r="159">
          <cell r="A159" t="str">
            <v>First Fin OOS - Data</v>
          </cell>
        </row>
        <row r="160">
          <cell r="A160" t="str">
            <v>First Fin OOS - Reporting &amp; Meetings</v>
          </cell>
        </row>
        <row r="161">
          <cell r="A161" t="str">
            <v>Mortality Creditbility Tool</v>
          </cell>
        </row>
        <row r="162">
          <cell r="A162" t="str">
            <v>Materion Non-Trust 01.01-NB.New Business</v>
          </cell>
        </row>
        <row r="163">
          <cell r="A163" t="str">
            <v>Materion Non-Trust 01.02-NB.Other NonBillable</v>
          </cell>
        </row>
        <row r="164">
          <cell r="A164" t="str">
            <v>Materion Non-Trust 02.00-Billing &amp; Fin Mgt</v>
          </cell>
        </row>
        <row r="165">
          <cell r="A165" t="str">
            <v>Materion Non-Trust 03.00-Proj Plan &amp; Proj Mgt</v>
          </cell>
        </row>
        <row r="166">
          <cell r="A166" t="str">
            <v>Materion Non-Trust 04.01-Data</v>
          </cell>
        </row>
        <row r="167">
          <cell r="A167" t="str">
            <v>Materion Non-Trust 04.02-Assumption Setting</v>
          </cell>
        </row>
        <row r="168">
          <cell r="A168" t="str">
            <v>Materion Non-Trust 04.03-Assets</v>
          </cell>
        </row>
        <row r="169">
          <cell r="A169" t="str">
            <v>Materion Non-Trust 04.04-Claim Analysis &amp; Dev</v>
          </cell>
        </row>
        <row r="170">
          <cell r="A170" t="str">
            <v>Materion Non-Trust 04.05-Calcs &amp; Results Dev</v>
          </cell>
        </row>
        <row r="171">
          <cell r="A171" t="str">
            <v>Materion Non-Trust 04.06-Report Prep &amp; Deliv</v>
          </cell>
        </row>
        <row r="172">
          <cell r="A172" t="str">
            <v>Materion Non-Trust 04.07-Forecasting</v>
          </cell>
        </row>
        <row r="173">
          <cell r="A173" t="str">
            <v>Materion Non-Trust 04.08-Year-End Disclosure</v>
          </cell>
        </row>
        <row r="174">
          <cell r="A174" t="str">
            <v>Materion Non-Trust 04.09-Ad Hoc 1</v>
          </cell>
        </row>
        <row r="175">
          <cell r="A175" t="str">
            <v>Materion Non-Trust 04.10-Ad Hoc 2</v>
          </cell>
        </row>
        <row r="176">
          <cell r="A176" t="str">
            <v>Materion Non-Trust 04.11-Ad Hoc 3</v>
          </cell>
        </row>
        <row r="177">
          <cell r="A177" t="str">
            <v>Materion OOS 01.01-NB.New Business</v>
          </cell>
        </row>
        <row r="178">
          <cell r="A178" t="str">
            <v>Materion OOS 01.02-NB.Other NonBillable</v>
          </cell>
        </row>
        <row r="179">
          <cell r="A179" t="str">
            <v>Materion OOS 02.00-Billing &amp; Fin Mgt</v>
          </cell>
        </row>
        <row r="180">
          <cell r="A180" t="str">
            <v>Materion OOS 03.00-Proj Plan &amp; Proj Mgt</v>
          </cell>
        </row>
        <row r="181">
          <cell r="A181" t="str">
            <v>Materion OOS 04.01-Data</v>
          </cell>
        </row>
        <row r="182">
          <cell r="A182" t="str">
            <v>Materion OOS 04.02-Assumption Setting</v>
          </cell>
        </row>
        <row r="183">
          <cell r="A183" t="str">
            <v>Materion OOS 04.03-Assets</v>
          </cell>
        </row>
        <row r="184">
          <cell r="A184" t="str">
            <v>Materion OOS 04.04-Claim Analysis &amp; Dev</v>
          </cell>
        </row>
        <row r="185">
          <cell r="A185" t="str">
            <v>Materion OOS 04.05-Calcs &amp; Results Dev (Disc Dis mort)</v>
          </cell>
        </row>
        <row r="186">
          <cell r="A186" t="str">
            <v>Materion OOS 04.06-Report Prep &amp; Deliv</v>
          </cell>
        </row>
        <row r="187">
          <cell r="A187" t="str">
            <v>Materion OOS 04.07-Forecasting</v>
          </cell>
        </row>
        <row r="188">
          <cell r="A188" t="str">
            <v>Materion OOS 04.08-Year-End Disclosure</v>
          </cell>
        </row>
        <row r="189">
          <cell r="A189" t="str">
            <v>Materion OOS 04.09-Ad Hoc 1 (LS factors)</v>
          </cell>
        </row>
        <row r="190">
          <cell r="A190" t="str">
            <v>Materion OOS 04.10-Ad Hoc 2 (gov forms)</v>
          </cell>
        </row>
        <row r="191">
          <cell r="A191" t="str">
            <v>Materion OOS 04.11-Ad Hoc 3 (plan freeze/plan design)</v>
          </cell>
        </row>
        <row r="192">
          <cell r="A192" t="str">
            <v>Materion Trust 01.01-NB.New Business</v>
          </cell>
        </row>
        <row r="193">
          <cell r="A193" t="str">
            <v>Materion Trust 01.02-NB.Other NonBillable</v>
          </cell>
        </row>
        <row r="194">
          <cell r="A194" t="str">
            <v>Materion Trust 02.00-Billing &amp; Fin Mgt</v>
          </cell>
        </row>
        <row r="195">
          <cell r="A195" t="str">
            <v>Materion Trust 03.00-Proj Plan &amp; Proj Mgt</v>
          </cell>
        </row>
        <row r="196">
          <cell r="A196" t="str">
            <v>Materion Trust 04.01-FY Budget &amp; Target</v>
          </cell>
        </row>
        <row r="197">
          <cell r="A197" t="str">
            <v>Materion Trust 04.02-Flex Pricing</v>
          </cell>
        </row>
        <row r="198">
          <cell r="A198" t="str">
            <v>Materion Trust 04.03-Strategy/LT Planning</v>
          </cell>
        </row>
        <row r="199">
          <cell r="A199" t="str">
            <v>Materion Trust 04.04-Other/Miscellaneous</v>
          </cell>
        </row>
        <row r="200">
          <cell r="A200" t="str">
            <v>Materion Trust 04.05-Calcs &amp; Results Dev</v>
          </cell>
        </row>
        <row r="201">
          <cell r="A201" t="str">
            <v>Materion Trust 04.06-Report Prep &amp; Deliv</v>
          </cell>
        </row>
        <row r="202">
          <cell r="A202" t="str">
            <v>Materion Trust 04.07-Forecasting</v>
          </cell>
        </row>
        <row r="203">
          <cell r="A203" t="str">
            <v>Materion Trust 04.08-Year-End Disclosure</v>
          </cell>
        </row>
        <row r="204">
          <cell r="A204" t="str">
            <v>Materion Trust 04.09-Ad Hoc 1</v>
          </cell>
        </row>
        <row r="205">
          <cell r="A205" t="str">
            <v>Materion Trust 04.10-Ad Hoc 2</v>
          </cell>
        </row>
        <row r="206">
          <cell r="A206" t="str">
            <v>Materion Trust 04.11-Ad Hoc 3</v>
          </cell>
        </row>
        <row r="207">
          <cell r="A207" t="str">
            <v>2014 Disclosure</v>
          </cell>
        </row>
        <row r="208">
          <cell r="A208" t="str">
            <v>NG - Inactive CAS Payment</v>
          </cell>
        </row>
        <row r="209">
          <cell r="A209" t="str">
            <v>SRIP SWIFT 4</v>
          </cell>
        </row>
        <row r="210">
          <cell r="A210" t="str">
            <v>OPEB Valuation</v>
          </cell>
        </row>
        <row r="211">
          <cell r="A211" t="str">
            <v>Billing and Filing Mgt</v>
          </cell>
        </row>
        <row r="212">
          <cell r="A212" t="str">
            <v>Calculation &amp; Results Dev</v>
          </cell>
        </row>
        <row r="213">
          <cell r="A213" t="str">
            <v>Calculator update</v>
          </cell>
        </row>
        <row r="214">
          <cell r="A214" t="str">
            <v>New Business</v>
          </cell>
        </row>
        <row r="215">
          <cell r="A215" t="str">
            <v>Other NonBillable</v>
          </cell>
        </row>
        <row r="216">
          <cell r="A216" t="str">
            <v>Premier Asset</v>
          </cell>
        </row>
        <row r="217">
          <cell r="A217" t="str">
            <v>Premier Assumption Setting</v>
          </cell>
        </row>
        <row r="218">
          <cell r="A218" t="str">
            <v>Premier Claim Analysis &amp; Dev</v>
          </cell>
        </row>
        <row r="219">
          <cell r="A219" t="str">
            <v>Premier Data Process</v>
          </cell>
        </row>
        <row r="220">
          <cell r="A220" t="str">
            <v>Project Management</v>
          </cell>
        </row>
        <row r="221">
          <cell r="A221" t="str">
            <v>Reports and Projections</v>
          </cell>
        </row>
        <row r="222">
          <cell r="A222" t="str">
            <v>SWIFT</v>
          </cell>
        </row>
        <row r="223">
          <cell r="A223" t="str">
            <v>Valuation</v>
          </cell>
        </row>
        <row r="224">
          <cell r="A224" t="str">
            <v>Weldon</v>
          </cell>
        </row>
        <row r="225">
          <cell r="A225" t="str">
            <v>Salem BLS</v>
          </cell>
        </row>
        <row r="226">
          <cell r="A226" t="str">
            <v>LTD OOS</v>
          </cell>
        </row>
        <row r="227">
          <cell r="A227" t="str">
            <v>PRW OOS</v>
          </cell>
        </row>
        <row r="228">
          <cell r="A228" t="str">
            <v>The Osborn Ad Hoc 1</v>
          </cell>
        </row>
        <row r="229">
          <cell r="A229" t="str">
            <v>The Osborn Ad Hoc 2</v>
          </cell>
        </row>
        <row r="230">
          <cell r="A230" t="str">
            <v>The Osborn Ad Hoc 3</v>
          </cell>
        </row>
        <row r="231">
          <cell r="A231" t="str">
            <v>The Osborn Asset</v>
          </cell>
        </row>
        <row r="232">
          <cell r="A232" t="str">
            <v>The Osborn Assumption Setting</v>
          </cell>
        </row>
        <row r="233">
          <cell r="A233" t="str">
            <v>The Osborn Calcs &amp; Results Dev</v>
          </cell>
        </row>
        <row r="234">
          <cell r="A234" t="str">
            <v>The Osborn Claim Analysis &amp; Dev</v>
          </cell>
        </row>
        <row r="235">
          <cell r="A235" t="str">
            <v>The Osborn Data</v>
          </cell>
        </row>
        <row r="236">
          <cell r="A236" t="str">
            <v>The Osborn Forecasting</v>
          </cell>
        </row>
        <row r="237">
          <cell r="A237" t="str">
            <v>The Osborn Proj Plan &amp; Proj Mgt (Expense)</v>
          </cell>
        </row>
        <row r="238">
          <cell r="A238" t="str">
            <v>The Osborn Reports and Deliverables</v>
          </cell>
        </row>
        <row r="239">
          <cell r="A239" t="str">
            <v>The Osborn Year-End Disclosure</v>
          </cell>
        </row>
        <row r="240">
          <cell r="A240" t="str">
            <v>Data verification collecting changes</v>
          </cell>
        </row>
        <row r="241">
          <cell r="A241" t="str">
            <v xml:space="preserve">Data Verification Data Support </v>
          </cell>
        </row>
        <row r="242">
          <cell r="A242" t="str">
            <v>Dawson postret death processing</v>
          </cell>
        </row>
        <row r="243">
          <cell r="A243" t="str">
            <v>Disclosre work related to Pioneer (Stub Period/ rollforward sheet)</v>
          </cell>
        </row>
        <row r="244">
          <cell r="A244" t="str">
            <v>Fix Fee - Annual Funding Notices</v>
          </cell>
        </row>
        <row r="245">
          <cell r="A245" t="str">
            <v>Fix Fee - ASC 965 OPEB Bargaining Plan Due to VEBA Funding</v>
          </cell>
        </row>
        <row r="246">
          <cell r="A246" t="str">
            <v>Fix Fee - Bargaining Plan Surviving Spouses Annuity Equv/Min Distrib</v>
          </cell>
        </row>
        <row r="247">
          <cell r="A247" t="str">
            <v>Fix Fee - BOND: Link  Pension + OPEB  (1 iteration and report)</v>
          </cell>
        </row>
        <row r="248">
          <cell r="A248" t="str">
            <v>Fix Fee - Changing Quantify Data Process</v>
          </cell>
        </row>
        <row r="249">
          <cell r="A249" t="str">
            <v>Fix Fee - Counts for PBGC/Form 5500</v>
          </cell>
        </row>
        <row r="250">
          <cell r="A250" t="str">
            <v>Fix Fee - Data Request (Pension + OPEB)</v>
          </cell>
        </row>
        <row r="251">
          <cell r="A251" t="str">
            <v>Fix Fee - Disclosure Planning Meeting (Pension + OPEB)</v>
          </cell>
        </row>
        <row r="252">
          <cell r="A252" t="str">
            <v>Fix Fee - Elections - PPA Assumptions and Credit Balance</v>
          </cell>
        </row>
        <row r="253">
          <cell r="A253" t="str">
            <v>Fix Fee - Forecaster - January Update for assets, discount rate and benefit payments</v>
          </cell>
        </row>
        <row r="254">
          <cell r="A254" t="str">
            <v>Fix Fee - Forecaster - June Update for census and val results</v>
          </cell>
        </row>
        <row r="255">
          <cell r="A255" t="str">
            <v>Fix Fee - fxAct Software Update</v>
          </cell>
        </row>
        <row r="256">
          <cell r="A256" t="str">
            <v>Fix Fee - Internal General Valuation Planning (see separate code for External Val Planning Mtg at Timken)</v>
          </cell>
        </row>
        <row r="257">
          <cell r="A257" t="str">
            <v>Fix Fee - Notify Union of Actuarial Assumptions Used for Bargaining Plan benefit calculations</v>
          </cell>
        </row>
        <row r="258">
          <cell r="A258" t="str">
            <v>Fix Fee - OPEB Allocations</v>
          </cell>
        </row>
        <row r="259">
          <cell r="A259" t="str">
            <v>Fix Fee - OPEB Disclosure</v>
          </cell>
        </row>
        <row r="260">
          <cell r="A260" t="str">
            <v>Fix Fee - OPEB Expense Valuation (data work / expense current year / 5 year expense projection)</v>
          </cell>
        </row>
        <row r="261">
          <cell r="A261" t="str">
            <v>Fix Fee - OPEB Updated Expense - January</v>
          </cell>
        </row>
        <row r="262">
          <cell r="A262" t="str">
            <v>Fix Fee - PBGC Electronic Filing</v>
          </cell>
        </row>
        <row r="263">
          <cell r="A263" t="str">
            <v>Fix Fee - Pension - 5 year projection cash funding</v>
          </cell>
        </row>
        <row r="264">
          <cell r="A264" t="str">
            <v>Fix Fee - Pension - 5 year projection pension expense</v>
          </cell>
        </row>
        <row r="265">
          <cell r="A265" t="str">
            <v>Fix Fee - Pension - Current Year Expense (includes expense reconciliation)</v>
          </cell>
        </row>
        <row r="266">
          <cell r="A266" t="str">
            <v>Fix Fee - Pension - Current Year Funding Valuation (including report)</v>
          </cell>
        </row>
        <row r="267">
          <cell r="A267" t="str">
            <v>Fix Fee - Pension - Data Work (In Scope - see separate code for Changing Quantify Data Process)</v>
          </cell>
        </row>
        <row r="268">
          <cell r="A268" t="str">
            <v>Fix Fee - Pension - Gain/Loss Analysis</v>
          </cell>
        </row>
        <row r="269">
          <cell r="A269" t="str">
            <v>Fix Fee - Pension Allocations</v>
          </cell>
        </row>
        <row r="270">
          <cell r="A270" t="str">
            <v>Fix Fee - Pension Census Upload for Plan Auditors</v>
          </cell>
        </row>
        <row r="271">
          <cell r="A271" t="str">
            <v>Fix Fee - Pension Disclosure</v>
          </cell>
        </row>
        <row r="272">
          <cell r="A272" t="str">
            <v>Fix Fee - Relative Value Notices Update</v>
          </cell>
        </row>
        <row r="273">
          <cell r="A273" t="str">
            <v>Fix Fee - Schedules SB</v>
          </cell>
        </row>
        <row r="274">
          <cell r="A274" t="str">
            <v>Fix Fee - Update Spreadsheet to Allocate Cash Contribution</v>
          </cell>
        </row>
        <row r="275">
          <cell r="A275" t="str">
            <v>Fix Fee - Valuation Planning Meeting at Timken (Pension + OPEB)</v>
          </cell>
        </row>
        <row r="276">
          <cell r="A276" t="str">
            <v>Fix Fee - Valuation Results Meeting - Pension + OPEB  (Prep / Slide Deck / Attendance)</v>
          </cell>
        </row>
        <row r="277">
          <cell r="A277" t="str">
            <v>Implementation - Meetings</v>
          </cell>
        </row>
        <row r="278">
          <cell r="A278" t="str">
            <v>Pioneer Annuity Purchase T&amp;E Services - Data Cleanup</v>
          </cell>
        </row>
        <row r="279">
          <cell r="A279" t="str">
            <v>Pioneer Annuity Purchase T&amp;E Services - Data File Preparation</v>
          </cell>
        </row>
        <row r="280">
          <cell r="A280" t="str">
            <v>Pioneer Annuity Purchase T&amp;E Services - Independent Fiduciary &amp; Legal Support</v>
          </cell>
        </row>
        <row r="281">
          <cell r="A281" t="str">
            <v>Pioneer Fixed Fee - Annuity Placement Services</v>
          </cell>
        </row>
        <row r="282">
          <cell r="A282" t="str">
            <v>Pioneer Fixed Fee - Financial Analysis including MED</v>
          </cell>
        </row>
        <row r="283">
          <cell r="A283" t="str">
            <v>Pioneer Fixed Fee - Project Management</v>
          </cell>
        </row>
        <row r="284">
          <cell r="A284" t="str">
            <v>Project Dawson</v>
          </cell>
        </row>
        <row r="285">
          <cell r="A285" t="str">
            <v>Project Pioneer - June work</v>
          </cell>
        </row>
        <row r="286">
          <cell r="A286" t="str">
            <v>Timken OOS - 04.01 TLMT Trust</v>
          </cell>
        </row>
        <row r="287">
          <cell r="A287" t="str">
            <v>Timken OOS - 04.02 TLMT Trust</v>
          </cell>
        </row>
        <row r="288">
          <cell r="A288" t="str">
            <v>Timken OOS - 04.03 TLMT Trust</v>
          </cell>
        </row>
        <row r="289">
          <cell r="A289" t="str">
            <v>Timken OOS - 04.04 TLMT Trust</v>
          </cell>
        </row>
        <row r="290">
          <cell r="A290" t="str">
            <v>Timken OOS - 04.05 Barg Trust</v>
          </cell>
        </row>
        <row r="291">
          <cell r="A291" t="str">
            <v>Timken OOS - 04.06 Barg Trust</v>
          </cell>
        </row>
        <row r="292">
          <cell r="A292" t="str">
            <v>Timken OOS - 04.07 Barg Trust</v>
          </cell>
        </row>
        <row r="293">
          <cell r="A293" t="str">
            <v>Timken OOS - 04.08 Barg Trust</v>
          </cell>
        </row>
        <row r="294">
          <cell r="A294" t="str">
            <v>Timken OOS - 04.09 Non Trust</v>
          </cell>
        </row>
        <row r="295">
          <cell r="A295" t="str">
            <v>Timken OOS - 04.10 Non Trust</v>
          </cell>
        </row>
        <row r="296">
          <cell r="A296" t="str">
            <v>Timken OOS - 04.11 Non Trust</v>
          </cell>
        </row>
        <row r="297">
          <cell r="A297" t="str">
            <v>Timken OOS - 04.12 Non Trust</v>
          </cell>
        </row>
        <row r="298">
          <cell r="A298" t="str">
            <v>Timken OOS - Billing</v>
          </cell>
        </row>
        <row r="299">
          <cell r="A299" t="str">
            <v>Timken OOS - Proj Mgt, Travel</v>
          </cell>
        </row>
        <row r="300">
          <cell r="A300" t="str">
            <v>Timken TWIS Project</v>
          </cell>
        </row>
        <row r="301">
          <cell r="A301" t="str">
            <v>YED Disclosure In-Scope/Bargaining Work</v>
          </cell>
        </row>
        <row r="302">
          <cell r="A302" t="str">
            <v>YED Disclosure In-Scope/TLMT work</v>
          </cell>
        </row>
        <row r="303">
          <cell r="A303" t="str">
            <v>Timken BLS - Benefit Recalculations</v>
          </cell>
        </row>
        <row r="304">
          <cell r="A304" t="str">
            <v>Timken BLS - Billing &amp; Fin Mgt</v>
          </cell>
        </row>
        <row r="305">
          <cell r="A305" t="str">
            <v>Timken BLS - Calcs-Dev</v>
          </cell>
        </row>
        <row r="306">
          <cell r="A306" t="str">
            <v>Timken BLS - Call Center</v>
          </cell>
        </row>
        <row r="307">
          <cell r="A307" t="str">
            <v>Timken BLS - Case Management</v>
          </cell>
        </row>
        <row r="308">
          <cell r="A308" t="str">
            <v>Timken BLS - Communications</v>
          </cell>
        </row>
        <row r="309">
          <cell r="A309" t="str">
            <v>Timken BLS - Data</v>
          </cell>
        </row>
        <row r="310">
          <cell r="A310" t="str">
            <v>Timken BLS - EEpoint</v>
          </cell>
        </row>
        <row r="311">
          <cell r="A311" t="str">
            <v>Timken BLS - Fulfillment/Mailing</v>
          </cell>
        </row>
        <row r="312">
          <cell r="A312" t="str">
            <v>Timken BLS - Kits-Development</v>
          </cell>
        </row>
        <row r="313">
          <cell r="A313" t="str">
            <v>Timken BLS - Meetings</v>
          </cell>
        </row>
        <row r="314">
          <cell r="A314" t="str">
            <v>Timken BLS - New Bus</v>
          </cell>
        </row>
        <row r="315">
          <cell r="A315" t="str">
            <v>Timken BLS - Other NonBill</v>
          </cell>
        </row>
        <row r="316">
          <cell r="A316" t="str">
            <v>Timken BLS - PBO Estimate</v>
          </cell>
        </row>
        <row r="317">
          <cell r="A317" t="str">
            <v>Timken BLS - PM</v>
          </cell>
        </row>
        <row r="318">
          <cell r="A318" t="str">
            <v>Timken BLS - Recalculations</v>
          </cell>
        </row>
        <row r="319">
          <cell r="A319" t="str">
            <v>Timken BLS - Reporting</v>
          </cell>
        </row>
        <row r="320">
          <cell r="A320" t="str">
            <v>Timken BLS - Review-returned kits</v>
          </cell>
        </row>
        <row r="321">
          <cell r="A321" t="str">
            <v>Timken BLS - Specs</v>
          </cell>
        </row>
        <row r="322">
          <cell r="A322" t="str">
            <v>Timken BLS - Trustee File</v>
          </cell>
        </row>
        <row r="323">
          <cell r="A323" t="str">
            <v>TimkenSteel 02.00 OOS Billing</v>
          </cell>
        </row>
        <row r="324">
          <cell r="A324" t="str">
            <v>TimkenSteel 03.00 OOS Travel</v>
          </cell>
        </row>
        <row r="325">
          <cell r="A325" t="str">
            <v>TimkenSteel 04.01 OOS Barg Trust</v>
          </cell>
        </row>
        <row r="326">
          <cell r="A326" t="str">
            <v>TimkenSteel 04.02 OOS Barg Trust</v>
          </cell>
        </row>
        <row r="327">
          <cell r="A327" t="str">
            <v>TimkenSteel 04.03 OOS Barg Trust</v>
          </cell>
        </row>
        <row r="328">
          <cell r="A328" t="str">
            <v>TimkenSteel 04.04 OOS NonBarg Trust</v>
          </cell>
        </row>
        <row r="329">
          <cell r="A329" t="str">
            <v>TimkenSteel 04.05 OOS NonBarg Trust</v>
          </cell>
        </row>
        <row r="330">
          <cell r="A330" t="str">
            <v>TimkenSteel 04.06 OOS NonBarg Trust</v>
          </cell>
        </row>
        <row r="331">
          <cell r="A331" t="str">
            <v>TimkenSteel 04.07 OOS Non-Trust</v>
          </cell>
        </row>
        <row r="332">
          <cell r="A332" t="str">
            <v>TimkenSteel 04.08 OOS Non-Trust</v>
          </cell>
        </row>
        <row r="333">
          <cell r="A333" t="str">
            <v>TimkenSteel 04.09 OOS Non-Trust</v>
          </cell>
        </row>
        <row r="334">
          <cell r="A334" t="str">
            <v>TimkenSteel 04.10 OOS Misc</v>
          </cell>
        </row>
        <row r="335">
          <cell r="A335" t="str">
            <v>TimkenSteel 04.11 OOS Misc</v>
          </cell>
        </row>
        <row r="336">
          <cell r="A336" t="str">
            <v>TimkenSteel 04.12 OOS Misc</v>
          </cell>
        </row>
        <row r="337">
          <cell r="A337" t="str">
            <v>TimkenSteel Val - ad hoc #1</v>
          </cell>
        </row>
        <row r="338">
          <cell r="A338" t="str">
            <v>TimkenSteel Val - ad hoc #2</v>
          </cell>
        </row>
        <row r="339">
          <cell r="A339" t="str">
            <v>TimkenSteel Val - ad hoc #3</v>
          </cell>
        </row>
        <row r="340">
          <cell r="A340" t="str">
            <v>TimkenSteel Val - assets</v>
          </cell>
        </row>
        <row r="341">
          <cell r="A341" t="str">
            <v>TimkenSteel Val - assumptions</v>
          </cell>
        </row>
        <row r="342">
          <cell r="A342" t="str">
            <v>TimkenSteel Val - billing</v>
          </cell>
        </row>
        <row r="343">
          <cell r="A343" t="str">
            <v>TimkenSteel Val - claims</v>
          </cell>
        </row>
        <row r="344">
          <cell r="A344" t="str">
            <v>TimkenSteel Val - data</v>
          </cell>
        </row>
        <row r="345">
          <cell r="A345" t="str">
            <v>TimkenSteel Val - disclosure</v>
          </cell>
        </row>
        <row r="346">
          <cell r="A346" t="str">
            <v>TimkenSteel Val - forecasting</v>
          </cell>
        </row>
        <row r="347">
          <cell r="A347" t="str">
            <v>TimkenSteel Val - project mgt</v>
          </cell>
        </row>
        <row r="348">
          <cell r="A348" t="str">
            <v>TimkenSteel Val - report</v>
          </cell>
        </row>
        <row r="349">
          <cell r="A349" t="str">
            <v>TimkenSteel Val - results</v>
          </cell>
        </row>
        <row r="350">
          <cell r="A350" t="str">
            <v>Actuarial Committee</v>
          </cell>
        </row>
        <row r="351">
          <cell r="A351" t="str">
            <v>Actuarial Exam Study</v>
          </cell>
        </row>
        <row r="352">
          <cell r="A352" t="str">
            <v>Actuarial Exam Time</v>
          </cell>
        </row>
        <row r="353">
          <cell r="A353" t="str">
            <v>Exam Coordination</v>
          </cell>
        </row>
        <row r="354">
          <cell r="A354" t="str">
            <v>General Admin</v>
          </cell>
        </row>
        <row r="355">
          <cell r="A355" t="str">
            <v>Intermediate RAFT</v>
          </cell>
        </row>
        <row r="356">
          <cell r="A356" t="str">
            <v>Knowledge and Research</v>
          </cell>
        </row>
        <row r="357">
          <cell r="A357" t="str">
            <v>Leading Training</v>
          </cell>
        </row>
        <row r="358">
          <cell r="A358" t="str">
            <v>Making Administrative Decisions</v>
          </cell>
        </row>
        <row r="359">
          <cell r="A359" t="str">
            <v>Management</v>
          </cell>
        </row>
        <row r="360">
          <cell r="A360" t="str">
            <v>Mentoring / Buddies</v>
          </cell>
        </row>
        <row r="361">
          <cell r="A361" t="str">
            <v>Non Client Specific Marketing</v>
          </cell>
        </row>
        <row r="362">
          <cell r="A362" t="str">
            <v>Non-Actuarial Study</v>
          </cell>
        </row>
        <row r="363">
          <cell r="A363" t="str">
            <v>Office Leadership Roles</v>
          </cell>
        </row>
        <row r="364">
          <cell r="A364" t="str">
            <v>People Management</v>
          </cell>
        </row>
        <row r="365">
          <cell r="A365" t="str">
            <v>Professional Development</v>
          </cell>
        </row>
        <row r="366">
          <cell r="A366" t="str">
            <v>Professional Excellence</v>
          </cell>
        </row>
        <row r="367">
          <cell r="A367" t="str">
            <v>PTO</v>
          </cell>
        </row>
        <row r="368">
          <cell r="A368" t="str">
            <v>Recruiting (non-interview time)</v>
          </cell>
        </row>
        <row r="369">
          <cell r="A369" t="str">
            <v>Recruiting Interviews</v>
          </cell>
        </row>
        <row r="370">
          <cell r="A370" t="str">
            <v>SWIFT Training</v>
          </cell>
        </row>
        <row r="371">
          <cell r="A371" t="str">
            <v>Tools Champion</v>
          </cell>
        </row>
        <row r="372">
          <cell r="A372" t="str">
            <v>US Holiday</v>
          </cell>
        </row>
        <row r="373">
          <cell r="A373" t="str">
            <v>Volunteer Day</v>
          </cell>
        </row>
        <row r="374">
          <cell r="A374" t="str">
            <v>Workplace Initiatives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ronmental"/>
      <sheetName val="IS"/>
      <sheetName val="Mitchell Retirements by Mth ADJ"/>
      <sheetName val="03 Remove FGD Expenses  "/>
      <sheetName val="05 Revenue Adjustment"/>
      <sheetName val="Rockport"/>
      <sheetName val="Non-FGD"/>
      <sheetName val="FGD"/>
      <sheetName val="Property Tax"/>
      <sheetName val="Rate Base Adjustment"/>
      <sheetName val="Allocation Factors"/>
      <sheetName val="Query"/>
      <sheetName val="403 &amp; 408 query"/>
      <sheetName val="3.15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72"/>
  <sheetViews>
    <sheetView zoomScaleNormal="100" workbookViewId="0">
      <pane ySplit="3" topLeftCell="A4" activePane="bottomLeft" state="frozenSplit"/>
      <selection pane="bottomLeft"/>
    </sheetView>
  </sheetViews>
  <sheetFormatPr defaultColWidth="9.140625" defaultRowHeight="15.75"/>
  <cols>
    <col min="1" max="1" width="3.28515625" style="167" bestFit="1" customWidth="1"/>
    <col min="2" max="2" width="72.28515625" style="169" customWidth="1"/>
    <col min="3" max="3" width="19.5703125" style="167" customWidth="1"/>
    <col min="4" max="4" width="23.28515625" style="164" bestFit="1" customWidth="1"/>
    <col min="5" max="5" width="27.28515625" style="164" customWidth="1"/>
    <col min="6" max="7" width="9.140625" style="167"/>
    <col min="8" max="8" width="12.7109375" style="167" bestFit="1" customWidth="1"/>
    <col min="9" max="16384" width="9.140625" style="167"/>
  </cols>
  <sheetData>
    <row r="3" spans="1:5">
      <c r="A3" s="164" t="s">
        <v>16</v>
      </c>
      <c r="B3" s="165" t="s">
        <v>0</v>
      </c>
      <c r="C3" s="166" t="s">
        <v>21</v>
      </c>
      <c r="D3" s="167"/>
      <c r="E3" s="167"/>
    </row>
    <row r="4" spans="1:5">
      <c r="A4" s="168">
        <v>1</v>
      </c>
      <c r="B4" s="772" t="s">
        <v>911</v>
      </c>
      <c r="C4" s="170" t="s">
        <v>3</v>
      </c>
      <c r="D4" s="171"/>
      <c r="E4" s="171"/>
    </row>
    <row r="5" spans="1:5">
      <c r="A5" s="168">
        <v>2</v>
      </c>
      <c r="B5" s="772" t="s">
        <v>912</v>
      </c>
      <c r="C5" s="167" t="s">
        <v>1</v>
      </c>
      <c r="D5" s="171"/>
      <c r="E5" s="171"/>
    </row>
    <row r="6" spans="1:5">
      <c r="A6" s="168"/>
      <c r="D6" s="171"/>
      <c r="E6" s="171"/>
    </row>
    <row r="7" spans="1:5">
      <c r="A7" s="168">
        <v>3</v>
      </c>
      <c r="B7" s="772" t="s">
        <v>913</v>
      </c>
      <c r="C7" s="170" t="s">
        <v>3</v>
      </c>
      <c r="D7" s="171"/>
      <c r="E7" s="171"/>
    </row>
    <row r="8" spans="1:5">
      <c r="A8" s="168">
        <v>4</v>
      </c>
      <c r="B8" s="771" t="s">
        <v>914</v>
      </c>
      <c r="C8" s="170" t="s">
        <v>3</v>
      </c>
      <c r="D8" s="171"/>
      <c r="E8" s="171"/>
    </row>
    <row r="9" spans="1:5">
      <c r="A9" s="168">
        <v>5</v>
      </c>
      <c r="B9" s="771" t="s">
        <v>106</v>
      </c>
      <c r="C9" s="170" t="s">
        <v>3</v>
      </c>
      <c r="D9" s="171"/>
      <c r="E9" s="171"/>
    </row>
    <row r="10" spans="1:5">
      <c r="A10" s="168"/>
      <c r="C10" s="170"/>
      <c r="D10" s="171"/>
      <c r="E10" s="171"/>
    </row>
    <row r="11" spans="1:5">
      <c r="A11" s="168">
        <v>6</v>
      </c>
      <c r="B11" s="773" t="s">
        <v>124</v>
      </c>
      <c r="C11" s="170" t="s">
        <v>1</v>
      </c>
      <c r="D11" s="171"/>
      <c r="E11" s="171"/>
    </row>
    <row r="12" spans="1:5">
      <c r="A12" s="168">
        <v>7</v>
      </c>
      <c r="B12" s="771" t="s">
        <v>810</v>
      </c>
      <c r="C12" s="170" t="s">
        <v>6</v>
      </c>
      <c r="D12" s="171"/>
      <c r="E12" s="171"/>
    </row>
    <row r="13" spans="1:5">
      <c r="A13" s="168"/>
      <c r="C13" s="170"/>
      <c r="D13" s="171"/>
      <c r="E13" s="171"/>
    </row>
    <row r="14" spans="1:5" ht="16.149999999999999" customHeight="1">
      <c r="A14" s="168">
        <v>8</v>
      </c>
      <c r="B14" s="771" t="s">
        <v>915</v>
      </c>
      <c r="C14" s="170" t="s">
        <v>4</v>
      </c>
      <c r="D14" s="171"/>
      <c r="E14" s="171"/>
    </row>
    <row r="15" spans="1:5" ht="16.149999999999999" customHeight="1">
      <c r="A15" s="168"/>
      <c r="C15" s="170"/>
      <c r="D15" s="171"/>
      <c r="E15" s="171"/>
    </row>
    <row r="16" spans="1:5">
      <c r="A16" s="168">
        <v>9</v>
      </c>
      <c r="B16" s="773" t="s">
        <v>147</v>
      </c>
      <c r="C16" s="170" t="s">
        <v>6</v>
      </c>
      <c r="D16" s="171"/>
      <c r="E16" s="171"/>
    </row>
    <row r="17" spans="1:5">
      <c r="A17" s="173">
        <v>10</v>
      </c>
      <c r="B17" s="773" t="s">
        <v>155</v>
      </c>
      <c r="C17" s="170" t="s">
        <v>1</v>
      </c>
      <c r="D17" s="174"/>
      <c r="E17" s="174"/>
    </row>
    <row r="18" spans="1:5">
      <c r="A18" s="173"/>
      <c r="B18" s="172"/>
      <c r="C18" s="170"/>
      <c r="D18" s="174"/>
      <c r="E18" s="174"/>
    </row>
    <row r="19" spans="1:5">
      <c r="A19" s="168">
        <v>11</v>
      </c>
      <c r="B19" s="773" t="s">
        <v>169</v>
      </c>
      <c r="C19" s="170" t="s">
        <v>1</v>
      </c>
      <c r="D19" s="171"/>
      <c r="E19" s="174"/>
    </row>
    <row r="20" spans="1:5">
      <c r="A20" s="168"/>
      <c r="B20" s="172"/>
      <c r="C20" s="170"/>
      <c r="D20" s="171"/>
      <c r="E20" s="174"/>
    </row>
    <row r="21" spans="1:5">
      <c r="A21" s="168">
        <v>12</v>
      </c>
      <c r="B21" s="773" t="s">
        <v>173</v>
      </c>
      <c r="C21" s="170" t="s">
        <v>1</v>
      </c>
      <c r="D21" s="171"/>
      <c r="E21" s="174"/>
    </row>
    <row r="22" spans="1:5">
      <c r="A22" s="168"/>
      <c r="B22" s="172"/>
      <c r="C22" s="170"/>
      <c r="D22" s="171"/>
      <c r="E22" s="174"/>
    </row>
    <row r="23" spans="1:5">
      <c r="A23" s="173">
        <v>13</v>
      </c>
      <c r="B23" s="773" t="s">
        <v>916</v>
      </c>
      <c r="C23" s="170" t="s">
        <v>4</v>
      </c>
      <c r="D23" s="174"/>
      <c r="E23" s="174"/>
    </row>
    <row r="24" spans="1:5">
      <c r="A24" s="173">
        <v>14</v>
      </c>
      <c r="B24" s="773" t="s">
        <v>7</v>
      </c>
      <c r="C24" s="170" t="s">
        <v>4</v>
      </c>
      <c r="D24" s="174"/>
      <c r="E24" s="174"/>
    </row>
    <row r="25" spans="1:5">
      <c r="A25" s="173"/>
      <c r="B25" s="172"/>
      <c r="C25" s="170"/>
      <c r="D25" s="174"/>
      <c r="E25" s="174"/>
    </row>
    <row r="26" spans="1:5">
      <c r="A26" s="173">
        <v>15</v>
      </c>
      <c r="B26" s="773" t="s">
        <v>852</v>
      </c>
      <c r="C26" s="170" t="s">
        <v>4</v>
      </c>
      <c r="D26" s="174"/>
      <c r="E26" s="174"/>
    </row>
    <row r="27" spans="1:5">
      <c r="A27" s="173"/>
      <c r="B27" s="172"/>
      <c r="C27" s="170"/>
      <c r="D27" s="174"/>
      <c r="E27" s="174"/>
    </row>
    <row r="28" spans="1:5">
      <c r="A28" s="168">
        <v>16</v>
      </c>
      <c r="B28" s="771" t="s">
        <v>8</v>
      </c>
      <c r="C28" s="170" t="s">
        <v>123</v>
      </c>
      <c r="D28" s="171"/>
      <c r="E28" s="171"/>
    </row>
    <row r="29" spans="1:5">
      <c r="A29" s="168">
        <v>17</v>
      </c>
      <c r="B29" s="771" t="s">
        <v>186</v>
      </c>
      <c r="C29" s="170" t="s">
        <v>5</v>
      </c>
      <c r="D29" s="171"/>
      <c r="E29" s="171"/>
    </row>
    <row r="30" spans="1:5">
      <c r="A30" s="168">
        <v>18</v>
      </c>
      <c r="B30" s="772" t="s">
        <v>213</v>
      </c>
      <c r="C30" s="170" t="s">
        <v>5</v>
      </c>
      <c r="D30" s="171"/>
      <c r="E30" s="171"/>
    </row>
    <row r="31" spans="1:5">
      <c r="A31" s="168">
        <v>19</v>
      </c>
      <c r="B31" s="771" t="s">
        <v>9</v>
      </c>
      <c r="C31" s="170" t="s">
        <v>6</v>
      </c>
      <c r="D31" s="171"/>
      <c r="E31" s="171"/>
    </row>
    <row r="32" spans="1:5">
      <c r="A32" s="168">
        <v>20</v>
      </c>
      <c r="B32" s="771" t="s">
        <v>917</v>
      </c>
      <c r="C32" s="170" t="s">
        <v>123</v>
      </c>
      <c r="D32" s="171"/>
      <c r="E32" s="171"/>
    </row>
    <row r="33" spans="1:8">
      <c r="A33" s="168">
        <v>21</v>
      </c>
      <c r="B33" s="771" t="s">
        <v>22</v>
      </c>
      <c r="C33" s="170" t="s">
        <v>123</v>
      </c>
      <c r="D33" s="171"/>
      <c r="E33" s="171"/>
    </row>
    <row r="34" spans="1:8">
      <c r="A34" s="168">
        <v>22</v>
      </c>
      <c r="B34" s="771" t="s">
        <v>10</v>
      </c>
      <c r="C34" s="170" t="s">
        <v>6</v>
      </c>
      <c r="D34" s="171"/>
      <c r="E34" s="171"/>
    </row>
    <row r="35" spans="1:8">
      <c r="A35" s="168">
        <v>23</v>
      </c>
      <c r="B35" s="771" t="s">
        <v>20</v>
      </c>
      <c r="C35" s="170" t="s">
        <v>1</v>
      </c>
      <c r="D35" s="171"/>
      <c r="E35" s="171"/>
    </row>
    <row r="36" spans="1:8">
      <c r="A36" s="168">
        <v>24</v>
      </c>
      <c r="B36" s="771" t="s">
        <v>338</v>
      </c>
      <c r="C36" s="170" t="s">
        <v>1</v>
      </c>
      <c r="D36" s="171"/>
      <c r="E36" s="171"/>
    </row>
    <row r="37" spans="1:8">
      <c r="A37" s="168">
        <v>25</v>
      </c>
      <c r="B37" s="771" t="s">
        <v>918</v>
      </c>
      <c r="C37" s="170" t="s">
        <v>6</v>
      </c>
      <c r="D37" s="171"/>
      <c r="E37" s="171"/>
    </row>
    <row r="38" spans="1:8">
      <c r="A38" s="168"/>
      <c r="C38" s="170"/>
      <c r="D38" s="171"/>
      <c r="E38" s="171"/>
    </row>
    <row r="39" spans="1:8">
      <c r="A39" s="173">
        <v>26</v>
      </c>
      <c r="B39" s="773" t="s">
        <v>919</v>
      </c>
      <c r="C39" s="170" t="s">
        <v>4</v>
      </c>
      <c r="D39" s="174"/>
      <c r="E39" s="174"/>
    </row>
    <row r="40" spans="1:8">
      <c r="A40" s="173">
        <v>27</v>
      </c>
      <c r="B40" s="773" t="s">
        <v>920</v>
      </c>
      <c r="C40" s="170" t="s">
        <v>4</v>
      </c>
      <c r="D40" s="174"/>
      <c r="E40" s="174"/>
    </row>
    <row r="41" spans="1:8">
      <c r="A41" s="168">
        <v>28</v>
      </c>
      <c r="B41" s="773" t="s">
        <v>23</v>
      </c>
      <c r="C41" s="170" t="s">
        <v>4</v>
      </c>
      <c r="D41" s="171"/>
      <c r="E41" s="171"/>
    </row>
    <row r="42" spans="1:8">
      <c r="A42" s="168"/>
      <c r="B42" s="172"/>
      <c r="C42" s="170"/>
      <c r="D42" s="171"/>
      <c r="E42" s="171"/>
    </row>
    <row r="43" spans="1:8">
      <c r="A43" s="168">
        <v>29</v>
      </c>
      <c r="B43" s="773" t="s">
        <v>17</v>
      </c>
      <c r="C43" s="170" t="s">
        <v>4</v>
      </c>
      <c r="D43" s="171"/>
      <c r="E43" s="171"/>
    </row>
    <row r="44" spans="1:8">
      <c r="A44" s="168">
        <v>30</v>
      </c>
      <c r="B44" s="773" t="s">
        <v>11</v>
      </c>
      <c r="C44" s="170" t="s">
        <v>5</v>
      </c>
      <c r="D44" s="171"/>
      <c r="E44" s="171"/>
    </row>
    <row r="45" spans="1:8">
      <c r="A45" s="168">
        <v>31</v>
      </c>
      <c r="B45" s="773" t="s">
        <v>816</v>
      </c>
      <c r="C45" s="170" t="s">
        <v>1</v>
      </c>
      <c r="D45" s="171"/>
      <c r="E45" s="171"/>
    </row>
    <row r="46" spans="1:8">
      <c r="A46" s="168">
        <v>32</v>
      </c>
      <c r="B46" s="771" t="s">
        <v>817</v>
      </c>
      <c r="C46" s="170" t="s">
        <v>1</v>
      </c>
      <c r="D46" s="171"/>
      <c r="E46" s="171"/>
    </row>
    <row r="47" spans="1:8">
      <c r="A47" s="168">
        <v>33</v>
      </c>
      <c r="B47" s="771" t="s">
        <v>818</v>
      </c>
      <c r="C47" s="170" t="s">
        <v>1</v>
      </c>
      <c r="D47" s="171"/>
      <c r="E47" s="171"/>
    </row>
    <row r="48" spans="1:8">
      <c r="A48" s="175">
        <v>34</v>
      </c>
      <c r="B48" s="774" t="s">
        <v>819</v>
      </c>
      <c r="C48" s="176" t="s">
        <v>1</v>
      </c>
      <c r="D48" s="171"/>
      <c r="E48" s="171"/>
      <c r="H48" s="558"/>
    </row>
    <row r="49" spans="1:8" ht="16.5" customHeight="1">
      <c r="A49" s="175">
        <v>35</v>
      </c>
      <c r="B49" s="774" t="s">
        <v>820</v>
      </c>
      <c r="C49" s="176" t="s">
        <v>1</v>
      </c>
      <c r="D49" s="171"/>
      <c r="E49" s="171"/>
    </row>
    <row r="50" spans="1:8">
      <c r="A50" s="175">
        <v>36</v>
      </c>
      <c r="B50" s="774" t="s">
        <v>822</v>
      </c>
      <c r="C50" s="176" t="s">
        <v>1</v>
      </c>
      <c r="D50" s="171"/>
      <c r="E50" s="171"/>
    </row>
    <row r="51" spans="1:8">
      <c r="A51" s="175">
        <v>37</v>
      </c>
      <c r="B51" s="771" t="s">
        <v>19</v>
      </c>
      <c r="C51" s="176" t="s">
        <v>1</v>
      </c>
      <c r="D51" s="171"/>
      <c r="E51" s="171"/>
    </row>
    <row r="52" spans="1:8">
      <c r="A52" s="168">
        <v>38</v>
      </c>
      <c r="B52" s="774" t="s">
        <v>18</v>
      </c>
      <c r="C52" s="170" t="s">
        <v>1</v>
      </c>
      <c r="D52" s="171"/>
      <c r="E52" s="171"/>
    </row>
    <row r="53" spans="1:8">
      <c r="A53" s="168">
        <v>39</v>
      </c>
      <c r="B53" s="771" t="s">
        <v>823</v>
      </c>
      <c r="C53" s="170" t="s">
        <v>1</v>
      </c>
      <c r="D53" s="171"/>
      <c r="E53" s="171"/>
      <c r="H53" s="171"/>
    </row>
    <row r="54" spans="1:8">
      <c r="A54" s="168">
        <v>40</v>
      </c>
      <c r="B54" s="771" t="s">
        <v>921</v>
      </c>
      <c r="C54" s="170" t="s">
        <v>123</v>
      </c>
      <c r="D54" s="171"/>
      <c r="E54" s="171"/>
    </row>
    <row r="55" spans="1:8">
      <c r="A55" s="168">
        <v>41</v>
      </c>
      <c r="B55" s="771" t="s">
        <v>922</v>
      </c>
      <c r="C55" s="170" t="s">
        <v>5</v>
      </c>
      <c r="D55" s="171"/>
      <c r="E55" s="171"/>
    </row>
    <row r="56" spans="1:8">
      <c r="A56" s="168">
        <v>42</v>
      </c>
      <c r="B56" s="771" t="s">
        <v>923</v>
      </c>
      <c r="C56" s="170" t="s">
        <v>1</v>
      </c>
      <c r="D56" s="171"/>
      <c r="E56" s="171"/>
    </row>
    <row r="57" spans="1:8">
      <c r="A57" s="173">
        <v>43</v>
      </c>
      <c r="B57" s="773" t="s">
        <v>12</v>
      </c>
      <c r="C57" s="170" t="s">
        <v>1</v>
      </c>
      <c r="D57" s="174"/>
      <c r="E57" s="171"/>
    </row>
    <row r="58" spans="1:8">
      <c r="A58" s="168">
        <v>44</v>
      </c>
      <c r="B58" s="771" t="s">
        <v>652</v>
      </c>
      <c r="C58" s="170" t="s">
        <v>1</v>
      </c>
      <c r="D58" s="171"/>
      <c r="E58" s="171"/>
    </row>
    <row r="59" spans="1:8">
      <c r="A59" s="168">
        <v>45</v>
      </c>
      <c r="B59" s="771" t="s">
        <v>655</v>
      </c>
      <c r="C59" s="170" t="s">
        <v>1</v>
      </c>
      <c r="D59" s="171"/>
      <c r="E59" s="171"/>
    </row>
    <row r="60" spans="1:8">
      <c r="A60" s="168">
        <v>46</v>
      </c>
      <c r="B60" s="771" t="s">
        <v>658</v>
      </c>
      <c r="C60" s="170" t="s">
        <v>123</v>
      </c>
      <c r="D60" s="171"/>
      <c r="E60" s="171"/>
    </row>
    <row r="61" spans="1:8">
      <c r="A61" s="168">
        <v>47</v>
      </c>
      <c r="B61" s="771" t="s">
        <v>13</v>
      </c>
      <c r="C61" s="170" t="s">
        <v>123</v>
      </c>
      <c r="D61" s="171"/>
      <c r="E61" s="171"/>
    </row>
    <row r="62" spans="1:8">
      <c r="A62" s="168">
        <v>48</v>
      </c>
      <c r="B62" s="771" t="s">
        <v>924</v>
      </c>
      <c r="C62" s="170" t="s">
        <v>2</v>
      </c>
      <c r="D62" s="171"/>
      <c r="E62" s="171"/>
    </row>
    <row r="63" spans="1:8">
      <c r="A63" s="168">
        <v>49</v>
      </c>
      <c r="B63" s="771" t="s">
        <v>14</v>
      </c>
      <c r="C63" s="170" t="s">
        <v>5</v>
      </c>
      <c r="D63" s="171"/>
      <c r="E63" s="171"/>
    </row>
    <row r="64" spans="1:8">
      <c r="A64" s="168">
        <v>50</v>
      </c>
      <c r="B64" s="771" t="s">
        <v>15</v>
      </c>
      <c r="C64" s="170" t="s">
        <v>5</v>
      </c>
      <c r="D64" s="171"/>
      <c r="E64" s="171"/>
    </row>
    <row r="65" spans="1:5">
      <c r="A65" s="168"/>
      <c r="C65" s="170"/>
      <c r="D65" s="171"/>
      <c r="E65" s="171"/>
    </row>
    <row r="66" spans="1:5">
      <c r="A66" s="168">
        <v>51</v>
      </c>
      <c r="B66" s="771" t="s">
        <v>925</v>
      </c>
      <c r="C66" s="170" t="s">
        <v>6</v>
      </c>
      <c r="D66" s="171"/>
      <c r="E66" s="171"/>
    </row>
    <row r="67" spans="1:5">
      <c r="A67" s="168">
        <f t="shared" ref="A67:A72" si="0">A66+1</f>
        <v>52</v>
      </c>
      <c r="B67" s="771" t="s">
        <v>24</v>
      </c>
      <c r="C67" s="167" t="s">
        <v>5</v>
      </c>
      <c r="D67" s="171"/>
      <c r="E67" s="171"/>
    </row>
    <row r="68" spans="1:5">
      <c r="A68" s="168">
        <f t="shared" si="0"/>
        <v>53</v>
      </c>
      <c r="B68" s="771" t="s">
        <v>926</v>
      </c>
      <c r="C68" s="167" t="s">
        <v>1</v>
      </c>
      <c r="D68" s="171"/>
      <c r="E68" s="171"/>
    </row>
    <row r="69" spans="1:5">
      <c r="A69" s="168">
        <f t="shared" si="0"/>
        <v>54</v>
      </c>
      <c r="B69" s="773" t="s">
        <v>927</v>
      </c>
      <c r="C69" s="177" t="s">
        <v>4</v>
      </c>
      <c r="D69" s="174"/>
      <c r="E69" s="174"/>
    </row>
    <row r="70" spans="1:5">
      <c r="A70" s="168">
        <f t="shared" si="0"/>
        <v>55</v>
      </c>
      <c r="B70" s="771" t="s">
        <v>769</v>
      </c>
      <c r="C70" s="167" t="s">
        <v>2</v>
      </c>
      <c r="D70" s="174"/>
      <c r="E70" s="174"/>
    </row>
    <row r="71" spans="1:5">
      <c r="A71" s="168">
        <f t="shared" si="0"/>
        <v>56</v>
      </c>
      <c r="B71" s="771" t="s">
        <v>776</v>
      </c>
      <c r="C71" s="167" t="s">
        <v>5</v>
      </c>
      <c r="D71" s="174"/>
      <c r="E71" s="174"/>
    </row>
    <row r="72" spans="1:5">
      <c r="A72" s="168">
        <f t="shared" si="0"/>
        <v>57</v>
      </c>
      <c r="B72" s="771" t="s">
        <v>783</v>
      </c>
      <c r="C72" s="167" t="s">
        <v>3</v>
      </c>
      <c r="D72" s="174"/>
      <c r="E72" s="174"/>
    </row>
  </sheetData>
  <hyperlinks>
    <hyperlink ref="B4" location="'W01'!A1" display="Adjustment to Remove Capacity Charge Revenues"/>
    <hyperlink ref="B5" location="'W02'!A1" display="Removal of Effects of Decommissioning Rider Revenue and Expense"/>
    <hyperlink ref="B7" location="'W03'!A1" display="Remove Mitchell FGD Operating Expenses"/>
    <hyperlink ref="B8" location="'W04'!A1" display="Remove Mitchell Plant FGD and Consumable Inventory from Rate Base"/>
    <hyperlink ref="B9" location="'W05'!A1" display="Removal of Mitchell FGD Environmental Surcharge Rider Revenues"/>
    <hyperlink ref="B11" location="'W06'!A1" display="Remove Big Sandy Unit 1 Operation Rider Deferrals"/>
    <hyperlink ref="B12" location="'W07'!A1" display="Fuel Under / (Over) Revenues"/>
    <hyperlink ref="B14" location="'W08'!A1" display="Reset OSS Margin Baseline to 2016 Test Year OSS Margins"/>
    <hyperlink ref="B16" location="'W09'!A1" display="PPA Rider Synchronization Adjustment"/>
    <hyperlink ref="B17" location="'W10 '!A1" display="Remove DSM Revenue, Expense"/>
    <hyperlink ref="B19" location="'W11'!A1" display="Remove HEAP Revenue and Expense"/>
    <hyperlink ref="B21" location="'W12'!A1" display="Remove Economic Development Surcharge Revenue and Expense"/>
    <hyperlink ref="B28" location="'W16'!A1" display="O&amp;M Expense Interest on Customer Deposit"/>
    <hyperlink ref="B29" location="'W17'!A1" display="Normalization of Storm Damage Expense"/>
    <hyperlink ref="B31" location="'W19'!A1" display="Rate Case Expense"/>
    <hyperlink ref="B30" location="'W18'!A1" display="Amortization of Major Storm Cost Deferral"/>
    <hyperlink ref="B32" location="'W20'!A1" display="Postage Rate Decrease Adjustment"/>
    <hyperlink ref="B33" location="'W21'!A1" display="Eliminate Advertising Expense"/>
    <hyperlink ref="B34" location="'W22'!A1" display="Annualization of Lease Costs"/>
    <hyperlink ref="B35" location="'W23'!A1" display="Adjust Pension and OPEB Expense"/>
    <hyperlink ref="B36" location="'W24'!A1" display="Employee Related Group Benefit Expenses"/>
    <hyperlink ref="B37" location="'W25'!A1" display="Remove PJM BLIs From Base for FAC Inclusion"/>
    <hyperlink ref="B39" location="'W26'!A1" display="Adjustment to Include Purchase Power Limitation Expense in Base Rates"/>
    <hyperlink ref="B40" location="'W27'!A1" display="Adjustment to Include Forced Outage Purchase Power Limitation in Base Rates"/>
    <hyperlink ref="B41" location="'W28'!A1" display="Annualize NITS/PJM LSE OATT Expense"/>
    <hyperlink ref="B43" location="'W29'!A1" display="Annualize PJM Admin Charges"/>
    <hyperlink ref="B44" location="'W30'!A1" display="Amortization of NERC Cost Deferral"/>
    <hyperlink ref="B45" location="'W31'!A1" display="Severance Expense Adjustment"/>
    <hyperlink ref="B46" location="'W32'!A1" display="Incentive Compensation Expense Adjustment"/>
    <hyperlink ref="B47" location="'W33'!A1" display="Employee Merit Increases Adjustment"/>
    <hyperlink ref="B48" location="'W34'!A1" display="Overtime Related to Employee Merit Increases Adjustment"/>
    <hyperlink ref="B49" location="'W35'!A1" display="Annualization of Payroll Expense Adjustment"/>
    <hyperlink ref="B50" location="'W36'!A1" display="Savings Plan Expense Adjustment"/>
    <hyperlink ref="B51" location="'W37'!A1" display="Medicare Tax Expense Adjustment"/>
    <hyperlink ref="B52" location="'W38'!A1" display="Social Security Tax Expense Adjustment"/>
    <hyperlink ref="B53" location="'W39'!A1" display="Social Security Tax Base Adjustment"/>
    <hyperlink ref="B54" location="'W40'!A1" display="Eliminate Non-Recoverable Business Expenses"/>
    <hyperlink ref="B55" location="'W41'!A1" display="Plant Maintenance Normalization"/>
    <hyperlink ref="B56" location="'W42'!A1" display="Depreciation Annualization Adjustment Electric Plant in Service"/>
    <hyperlink ref="B57" location="'W43'!A1" display="Update of Big Sandy Unit 1 Depreciation"/>
    <hyperlink ref="B58" location="'W44'!A1" display="Decrease ARO Depreciation Expense to an Annualized Level"/>
    <hyperlink ref="B59" location="'W45'!A1" display="Decrease ARO Accretion Expense to an Annualized Level"/>
    <hyperlink ref="B60" location="'W46'!A1" display="Annualization of Cable Pole Attachment Revenues"/>
    <hyperlink ref="B61" location="'W47'!A1" display="KPSC Maintenance Assessment"/>
    <hyperlink ref="B62" location="'W48'!A1" display="State Gross Receipts Tax Adjustment"/>
    <hyperlink ref="B63" location="'W49'!A1" display="Interest Synchronization Adjustment"/>
    <hyperlink ref="B64" location="'W50'!A1" display="AFUDC Offset Adjustment"/>
    <hyperlink ref="B66" location="'W51'!A1" display="Mitchell Coal Stock Adjustment"/>
    <hyperlink ref="B67" location="'W52'!A1" display="Employee Complement Increase"/>
    <hyperlink ref="B68" location="'W53'!A1" display="Adjustment to Remove Big Sandy Unit 2 Deferred Tax Liability from Rate Base"/>
    <hyperlink ref="B69" location="'W54'!A1" display="Adjustment to Recognize Accrued Surcharge Revenue Differences"/>
    <hyperlink ref="B70" location="'W55'!A1" display="Mitchell Plant ADSIT Amortization"/>
    <hyperlink ref="B71" location="'W56'!A1" display="Decrease O&amp;M for Vegetation Management Tree Trimming"/>
    <hyperlink ref="B72" location="'W57'!A1" display="Annualization of Property Taxes"/>
    <hyperlink ref="B23" location="'W13'!A1" display="Tariff Migration Adjustment"/>
    <hyperlink ref="B24" location="'W14'!A1" display="Customer Annualization Adjustment"/>
    <hyperlink ref="B26" location="'W15'!A1" display="Weather Normal Load Revenue Adjustment"/>
  </hyperlinks>
  <pageMargins left="0" right="0" top="0.5" bottom="0.15" header="0.3" footer="0.3"/>
  <pageSetup scale="6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31"/>
  <sheetViews>
    <sheetView zoomScaleNormal="100" workbookViewId="0">
      <selection activeCell="C4" sqref="C4:E4"/>
    </sheetView>
  </sheetViews>
  <sheetFormatPr defaultColWidth="9.140625" defaultRowHeight="12.75"/>
  <cols>
    <col min="1" max="1" width="9.140625" style="802"/>
    <col min="2" max="2" width="9.140625" style="802" customWidth="1"/>
    <col min="3" max="3" width="9.140625" style="802"/>
    <col min="4" max="4" width="41" style="802" customWidth="1"/>
    <col min="5" max="5" width="18.7109375" style="802" customWidth="1"/>
    <col min="6" max="6" width="19" style="802" customWidth="1"/>
    <col min="7" max="16384" width="9.140625" style="802"/>
  </cols>
  <sheetData>
    <row r="1" spans="1:8">
      <c r="A1" s="787"/>
      <c r="B1" s="787"/>
      <c r="C1" s="1302" t="s">
        <v>37</v>
      </c>
      <c r="D1" s="1302"/>
      <c r="E1" s="1302"/>
      <c r="F1" s="813"/>
      <c r="G1" s="803"/>
      <c r="H1" s="803"/>
    </row>
    <row r="2" spans="1:8">
      <c r="A2" s="787"/>
      <c r="B2" s="801"/>
      <c r="C2" s="1302" t="s">
        <v>147</v>
      </c>
      <c r="D2" s="1302"/>
      <c r="E2" s="1308"/>
      <c r="F2" s="798"/>
      <c r="G2" s="803"/>
      <c r="H2" s="803"/>
    </row>
    <row r="3" spans="1:8">
      <c r="A3" s="787"/>
      <c r="B3" s="800"/>
      <c r="C3" s="1302" t="s">
        <v>40</v>
      </c>
      <c r="D3" s="1302"/>
      <c r="E3" s="1309"/>
      <c r="F3" s="798"/>
      <c r="G3" s="803"/>
      <c r="H3" s="803"/>
    </row>
    <row r="4" spans="1:8">
      <c r="A4" s="787"/>
      <c r="B4" s="799"/>
      <c r="C4" s="1303" t="s">
        <v>862</v>
      </c>
      <c r="D4" s="1303"/>
      <c r="E4" s="1303"/>
      <c r="G4" s="803"/>
      <c r="H4" s="803"/>
    </row>
    <row r="5" spans="1:8">
      <c r="A5" s="787"/>
      <c r="B5" s="787"/>
      <c r="C5" s="787"/>
      <c r="D5" s="787"/>
      <c r="E5" s="787"/>
      <c r="F5" s="787"/>
      <c r="G5" s="803"/>
      <c r="H5" s="803"/>
    </row>
    <row r="6" spans="1:8">
      <c r="A6" s="797" t="s">
        <v>41</v>
      </c>
      <c r="B6" s="797"/>
      <c r="C6" s="797"/>
      <c r="D6" s="797"/>
      <c r="E6" s="797"/>
      <c r="F6" s="797"/>
      <c r="G6" s="803"/>
      <c r="H6" s="803"/>
    </row>
    <row r="7" spans="1:8">
      <c r="A7" s="796" t="s">
        <v>47</v>
      </c>
      <c r="B7" s="796"/>
      <c r="C7" s="796" t="s">
        <v>42</v>
      </c>
      <c r="D7" s="796"/>
      <c r="E7" s="796" t="s">
        <v>43</v>
      </c>
      <c r="F7" s="803"/>
      <c r="G7" s="803"/>
      <c r="H7" s="803"/>
    </row>
    <row r="8" spans="1:8">
      <c r="A8" s="795">
        <v>-1</v>
      </c>
      <c r="B8" s="795"/>
      <c r="C8" s="795">
        <v>-2</v>
      </c>
      <c r="D8" s="795"/>
      <c r="E8" s="795">
        <v>-3</v>
      </c>
      <c r="F8" s="803"/>
      <c r="G8" s="803"/>
      <c r="H8" s="803"/>
    </row>
    <row r="9" spans="1:8">
      <c r="A9" s="787"/>
      <c r="B9" s="787"/>
      <c r="C9" s="787"/>
      <c r="D9" s="787"/>
      <c r="E9" s="812"/>
      <c r="F9" s="803"/>
      <c r="G9" s="803"/>
      <c r="H9" s="803"/>
    </row>
    <row r="10" spans="1:8">
      <c r="A10" s="797">
        <v>1</v>
      </c>
      <c r="B10" s="787"/>
      <c r="C10" s="787" t="s">
        <v>148</v>
      </c>
      <c r="D10" s="787"/>
      <c r="E10" s="811">
        <v>448153.69000000006</v>
      </c>
      <c r="F10" s="803"/>
      <c r="G10" s="803"/>
      <c r="H10" s="803"/>
    </row>
    <row r="11" spans="1:8">
      <c r="A11" s="797"/>
      <c r="B11" s="787"/>
      <c r="C11" s="803"/>
      <c r="D11" s="787"/>
      <c r="E11" s="803"/>
      <c r="F11" s="803"/>
      <c r="G11" s="803"/>
      <c r="H11" s="803"/>
    </row>
    <row r="12" spans="1:8">
      <c r="A12" s="797">
        <v>2</v>
      </c>
      <c r="B12" s="787"/>
      <c r="C12" s="787" t="s">
        <v>149</v>
      </c>
      <c r="D12" s="787"/>
      <c r="E12" s="810">
        <v>820696</v>
      </c>
      <c r="F12" s="803"/>
      <c r="G12" s="803"/>
      <c r="H12" s="803"/>
    </row>
    <row r="13" spans="1:8">
      <c r="A13" s="797"/>
      <c r="B13" s="787"/>
      <c r="C13" s="787"/>
      <c r="D13" s="787"/>
      <c r="E13" s="808"/>
      <c r="F13" s="803"/>
      <c r="G13" s="803"/>
      <c r="H13" s="803"/>
    </row>
    <row r="14" spans="1:8">
      <c r="A14" s="797">
        <v>3</v>
      </c>
      <c r="B14" s="787"/>
      <c r="C14" s="787" t="s">
        <v>150</v>
      </c>
      <c r="D14" s="803"/>
      <c r="E14" s="808">
        <f>E12-E10</f>
        <v>372542.30999999994</v>
      </c>
      <c r="F14" s="803"/>
      <c r="G14" s="803"/>
      <c r="H14" s="803"/>
    </row>
    <row r="15" spans="1:8">
      <c r="A15" s="797"/>
      <c r="B15" s="787"/>
      <c r="C15" s="787"/>
      <c r="D15" s="787"/>
      <c r="E15" s="808"/>
      <c r="F15" s="803"/>
      <c r="G15" s="803"/>
      <c r="H15" s="803"/>
    </row>
    <row r="16" spans="1:8">
      <c r="A16" s="797">
        <v>4</v>
      </c>
      <c r="B16" s="787"/>
      <c r="C16" s="787" t="s">
        <v>139</v>
      </c>
      <c r="D16" s="787"/>
      <c r="E16" s="809">
        <v>1</v>
      </c>
      <c r="F16" s="803"/>
      <c r="G16" s="803"/>
      <c r="H16" s="803"/>
    </row>
    <row r="17" spans="1:8">
      <c r="A17" s="797"/>
      <c r="B17" s="787"/>
      <c r="C17" s="787"/>
      <c r="D17" s="787"/>
      <c r="E17" s="808"/>
      <c r="F17" s="803"/>
      <c r="G17" s="803"/>
      <c r="H17" s="803"/>
    </row>
    <row r="18" spans="1:8">
      <c r="A18" s="797">
        <v>5</v>
      </c>
      <c r="B18" s="787"/>
      <c r="C18" s="803" t="s">
        <v>151</v>
      </c>
      <c r="D18" s="803"/>
      <c r="E18" s="808">
        <f>E14*E16</f>
        <v>372542.30999999994</v>
      </c>
      <c r="G18" s="803" t="s">
        <v>152</v>
      </c>
      <c r="H18" s="803"/>
    </row>
    <row r="19" spans="1:8">
      <c r="A19" s="797"/>
      <c r="B19" s="787"/>
      <c r="C19" s="787"/>
      <c r="D19" s="787"/>
      <c r="E19" s="808"/>
      <c r="G19" s="803"/>
      <c r="H19" s="803"/>
    </row>
    <row r="20" spans="1:8">
      <c r="A20" s="797">
        <v>6</v>
      </c>
      <c r="B20" s="787"/>
      <c r="C20" s="803" t="s">
        <v>153</v>
      </c>
      <c r="D20" s="803"/>
      <c r="E20" s="807">
        <v>372542</v>
      </c>
      <c r="G20" s="805" t="s">
        <v>154</v>
      </c>
      <c r="H20" s="803"/>
    </row>
    <row r="21" spans="1:8">
      <c r="A21" s="797"/>
      <c r="B21" s="787"/>
      <c r="C21" s="787"/>
      <c r="D21" s="787"/>
      <c r="E21" s="787"/>
      <c r="F21" s="805"/>
      <c r="G21" s="803"/>
      <c r="H21" s="803"/>
    </row>
    <row r="22" spans="1:8">
      <c r="A22" s="797"/>
      <c r="B22" s="787"/>
      <c r="C22" s="803"/>
      <c r="D22" s="803"/>
      <c r="E22" s="807"/>
      <c r="F22" s="805"/>
      <c r="G22" s="803"/>
      <c r="H22" s="803"/>
    </row>
    <row r="23" spans="1:8">
      <c r="A23" s="797"/>
      <c r="B23" s="787"/>
      <c r="C23" s="803"/>
      <c r="D23" s="803"/>
      <c r="E23" s="806"/>
      <c r="F23" s="805"/>
      <c r="G23" s="803"/>
      <c r="H23" s="803"/>
    </row>
    <row r="24" spans="1:8">
      <c r="A24" s="797"/>
      <c r="B24" s="787"/>
      <c r="C24" s="803"/>
      <c r="D24" s="803"/>
      <c r="E24" s="803"/>
      <c r="F24" s="803"/>
      <c r="G24" s="803"/>
      <c r="H24" s="803"/>
    </row>
    <row r="25" spans="1:8">
      <c r="A25" s="797"/>
      <c r="B25" s="787"/>
      <c r="C25" s="787"/>
      <c r="D25" s="787"/>
      <c r="E25" s="787"/>
      <c r="F25" s="805"/>
      <c r="G25" s="803"/>
      <c r="H25" s="803"/>
    </row>
    <row r="26" spans="1:8">
      <c r="A26" s="797"/>
      <c r="B26" s="787"/>
      <c r="C26" s="803"/>
      <c r="D26" s="803"/>
      <c r="E26" s="803"/>
      <c r="F26" s="803"/>
      <c r="G26" s="803"/>
      <c r="H26" s="803"/>
    </row>
    <row r="27" spans="1:8">
      <c r="A27" s="797"/>
      <c r="B27" s="787"/>
      <c r="C27" s="787"/>
      <c r="D27" s="787"/>
      <c r="E27" s="787"/>
      <c r="F27" s="805"/>
      <c r="G27" s="803"/>
      <c r="H27" s="803"/>
    </row>
    <row r="28" spans="1:8">
      <c r="A28" s="804"/>
      <c r="B28" s="804"/>
      <c r="C28" s="804"/>
      <c r="D28" s="804"/>
      <c r="E28" s="804"/>
      <c r="F28" s="787"/>
      <c r="G28" s="803"/>
      <c r="H28" s="803"/>
    </row>
    <row r="29" spans="1:8">
      <c r="A29" s="803"/>
      <c r="B29" s="803"/>
      <c r="C29" s="803"/>
      <c r="D29" s="803"/>
      <c r="E29" s="803"/>
      <c r="F29" s="803"/>
      <c r="G29" s="803"/>
      <c r="H29" s="803"/>
    </row>
    <row r="30" spans="1:8">
      <c r="A30" s="787"/>
      <c r="B30" s="787"/>
      <c r="C30" s="787" t="s">
        <v>140</v>
      </c>
      <c r="D30" s="787"/>
      <c r="E30" s="787"/>
      <c r="F30" s="787"/>
      <c r="G30" s="803"/>
      <c r="H30" s="803"/>
    </row>
    <row r="31" spans="1:8">
      <c r="A31" s="803"/>
      <c r="B31" s="803"/>
      <c r="C31" s="803"/>
      <c r="D31" s="803"/>
      <c r="E31" s="803"/>
      <c r="F31" s="803"/>
      <c r="G31" s="803"/>
      <c r="H31" s="803"/>
    </row>
  </sheetData>
  <mergeCells count="4">
    <mergeCell ref="C1:E1"/>
    <mergeCell ref="C2:E2"/>
    <mergeCell ref="C3:E3"/>
    <mergeCell ref="C4:E4"/>
  </mergeCells>
  <pageMargins left="0.7" right="0.7" top="0.75" bottom="0.75" header="0.3" footer="0.3"/>
  <pageSetup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114"/>
  <sheetViews>
    <sheetView zoomScaleNormal="100" workbookViewId="0">
      <pane ySplit="8" topLeftCell="A9" activePane="bottomLeft" state="frozen"/>
      <selection pane="bottomLeft" activeCell="E5" sqref="E5:F5"/>
    </sheetView>
  </sheetViews>
  <sheetFormatPr defaultColWidth="8.85546875" defaultRowHeight="12.75"/>
  <cols>
    <col min="1" max="1" width="6" style="1" customWidth="1"/>
    <col min="2" max="2" width="1.140625" style="4" customWidth="1"/>
    <col min="3" max="3" width="5.5703125" style="19" customWidth="1"/>
    <col min="4" max="4" width="2.7109375" style="19" customWidth="1"/>
    <col min="5" max="5" width="65.85546875" style="19" customWidth="1"/>
    <col min="6" max="6" width="12.140625" style="207" bestFit="1" customWidth="1"/>
    <col min="7" max="7" width="17.7109375" style="212" customWidth="1"/>
    <col min="8" max="8" width="7.7109375" style="4" customWidth="1"/>
    <col min="9" max="9" width="13.28515625" style="4" customWidth="1"/>
    <col min="10" max="10" width="12.85546875" style="4" bestFit="1" customWidth="1"/>
    <col min="11" max="11" width="11.85546875" style="4" bestFit="1" customWidth="1"/>
    <col min="12" max="16384" width="8.85546875" style="4"/>
  </cols>
  <sheetData>
    <row r="1" spans="1:7">
      <c r="G1" s="208"/>
    </row>
    <row r="2" spans="1:7" ht="13.5" customHeight="1">
      <c r="E2" s="1289" t="s">
        <v>37</v>
      </c>
      <c r="F2" s="1289"/>
      <c r="G2" s="208"/>
    </row>
    <row r="3" spans="1:7">
      <c r="E3" s="1291" t="s">
        <v>155</v>
      </c>
      <c r="F3" s="1291"/>
      <c r="G3" s="208"/>
    </row>
    <row r="4" spans="1:7">
      <c r="E4" s="1291" t="s">
        <v>40</v>
      </c>
      <c r="F4" s="1291"/>
    </row>
    <row r="5" spans="1:7">
      <c r="E5" s="1311" t="s">
        <v>863</v>
      </c>
      <c r="F5" s="1311"/>
    </row>
    <row r="6" spans="1:7">
      <c r="G6" s="209"/>
    </row>
    <row r="7" spans="1:7" ht="24">
      <c r="A7" s="10" t="s">
        <v>156</v>
      </c>
      <c r="B7" s="11"/>
      <c r="C7" s="1289" t="s">
        <v>42</v>
      </c>
      <c r="D7" s="1289"/>
      <c r="E7" s="1289"/>
      <c r="F7" s="209"/>
      <c r="G7" s="209" t="s">
        <v>126</v>
      </c>
    </row>
    <row r="8" spans="1:7">
      <c r="A8" s="13"/>
      <c r="B8" s="210"/>
      <c r="C8" s="1310" t="s">
        <v>48</v>
      </c>
      <c r="D8" s="1310"/>
      <c r="E8" s="1310"/>
      <c r="F8" s="211"/>
      <c r="G8" s="211" t="s">
        <v>49</v>
      </c>
    </row>
    <row r="9" spans="1:7">
      <c r="A9" s="39"/>
      <c r="B9" s="40"/>
    </row>
    <row r="10" spans="1:7">
      <c r="A10" s="39">
        <v>1</v>
      </c>
      <c r="B10" s="40"/>
      <c r="C10" s="19" t="s">
        <v>157</v>
      </c>
    </row>
    <row r="11" spans="1:7">
      <c r="A11" s="39">
        <f>1+A10</f>
        <v>2</v>
      </c>
      <c r="B11" s="40"/>
      <c r="D11" s="19" t="s">
        <v>158</v>
      </c>
      <c r="F11" s="213">
        <v>-9921313</v>
      </c>
    </row>
    <row r="12" spans="1:7">
      <c r="A12" s="39">
        <f t="shared" ref="A12:A15" si="0">1+A11</f>
        <v>3</v>
      </c>
      <c r="B12" s="40"/>
      <c r="D12" s="19" t="s">
        <v>159</v>
      </c>
      <c r="F12" s="207">
        <v>-443142</v>
      </c>
    </row>
    <row r="13" spans="1:7">
      <c r="A13" s="39">
        <f t="shared" si="0"/>
        <v>4</v>
      </c>
      <c r="B13" s="40"/>
      <c r="D13" s="19" t="s">
        <v>160</v>
      </c>
      <c r="F13" s="207">
        <v>-5060246</v>
      </c>
    </row>
    <row r="14" spans="1:7">
      <c r="A14" s="39">
        <f t="shared" si="0"/>
        <v>5</v>
      </c>
      <c r="B14" s="40"/>
      <c r="D14" s="19" t="s">
        <v>161</v>
      </c>
      <c r="F14" s="207">
        <v>2861132</v>
      </c>
    </row>
    <row r="15" spans="1:7">
      <c r="A15" s="39">
        <f t="shared" si="0"/>
        <v>6</v>
      </c>
      <c r="B15" s="18"/>
      <c r="C15" s="19" t="s">
        <v>162</v>
      </c>
      <c r="D15" s="28"/>
      <c r="E15" s="28"/>
      <c r="F15" s="214"/>
      <c r="G15" s="213">
        <f>SUM(F11:F14)</f>
        <v>-12563569</v>
      </c>
    </row>
    <row r="16" spans="1:7" s="190" customFormat="1" ht="8.25">
      <c r="A16" s="187"/>
      <c r="B16" s="187"/>
      <c r="C16" s="188"/>
      <c r="D16" s="188"/>
      <c r="E16" s="188"/>
      <c r="F16" s="215"/>
      <c r="G16" s="216"/>
    </row>
    <row r="17" spans="1:7">
      <c r="A17" s="17">
        <f>1+A15</f>
        <v>7</v>
      </c>
      <c r="B17" s="18"/>
      <c r="C17" s="25" t="s">
        <v>128</v>
      </c>
      <c r="D17" s="25"/>
      <c r="E17" s="25"/>
      <c r="F17" s="217"/>
      <c r="G17" s="218">
        <v>1</v>
      </c>
    </row>
    <row r="18" spans="1:7" s="190" customFormat="1" ht="8.25">
      <c r="A18" s="187"/>
      <c r="B18" s="187"/>
      <c r="C18" s="188"/>
      <c r="D18" s="188"/>
      <c r="E18" s="188"/>
      <c r="F18" s="215"/>
      <c r="G18" s="219"/>
    </row>
    <row r="19" spans="1:7" ht="12.75" customHeight="1" thickBot="1">
      <c r="A19" s="17">
        <f>A17+1</f>
        <v>8</v>
      </c>
      <c r="B19" s="18"/>
      <c r="C19" s="28" t="s">
        <v>163</v>
      </c>
      <c r="D19" s="28"/>
      <c r="E19" s="28"/>
      <c r="F19" s="220"/>
      <c r="G19" s="456">
        <f>ROUND(G15*G17,0)</f>
        <v>-12563569</v>
      </c>
    </row>
    <row r="20" spans="1:7" ht="12.75" customHeight="1" thickTop="1">
      <c r="A20" s="17"/>
      <c r="B20" s="18"/>
      <c r="C20" s="28"/>
      <c r="D20" s="28"/>
      <c r="E20" s="28"/>
      <c r="F20" s="220"/>
      <c r="G20" s="221"/>
    </row>
    <row r="21" spans="1:7" ht="12.75" customHeight="1">
      <c r="A21" s="17"/>
      <c r="B21" s="18"/>
      <c r="C21" s="28"/>
      <c r="D21" s="28"/>
      <c r="E21" s="28"/>
      <c r="F21" s="220"/>
      <c r="G21" s="221"/>
    </row>
    <row r="22" spans="1:7" ht="12.75" customHeight="1">
      <c r="A22" s="17"/>
      <c r="B22" s="18"/>
      <c r="C22" s="28"/>
      <c r="D22" s="28"/>
      <c r="E22" s="28"/>
      <c r="F22" s="220"/>
      <c r="G22" s="221"/>
    </row>
    <row r="23" spans="1:7" s="106" customFormat="1">
      <c r="A23" s="222"/>
      <c r="B23" s="222"/>
      <c r="C23" s="28"/>
      <c r="D23" s="28"/>
      <c r="E23" s="28"/>
      <c r="F23" s="223"/>
      <c r="G23" s="224"/>
    </row>
    <row r="24" spans="1:7">
      <c r="A24" s="17">
        <f>A19+1</f>
        <v>9</v>
      </c>
      <c r="B24" s="18"/>
      <c r="C24" s="28" t="s">
        <v>164</v>
      </c>
      <c r="D24" s="28"/>
      <c r="E24" s="28"/>
      <c r="F24" s="220"/>
      <c r="G24" s="225"/>
    </row>
    <row r="25" spans="1:7">
      <c r="A25" s="39">
        <f>1+A24</f>
        <v>10</v>
      </c>
      <c r="B25" s="18"/>
      <c r="C25" s="28"/>
      <c r="D25" s="28" t="s">
        <v>165</v>
      </c>
      <c r="E25" s="28"/>
      <c r="F25" s="220">
        <v>-7060181</v>
      </c>
      <c r="G25" s="225"/>
    </row>
    <row r="26" spans="1:7">
      <c r="A26" s="39">
        <f t="shared" ref="A26:A28" si="1">1+A25</f>
        <v>11</v>
      </c>
      <c r="B26" s="18"/>
      <c r="C26" s="28"/>
      <c r="D26" s="28" t="s">
        <v>166</v>
      </c>
      <c r="E26" s="28"/>
      <c r="F26" s="220">
        <v>-6821771.0199999986</v>
      </c>
      <c r="G26" s="225"/>
    </row>
    <row r="27" spans="1:7">
      <c r="A27" s="39">
        <f t="shared" si="1"/>
        <v>12</v>
      </c>
      <c r="B27" s="18"/>
      <c r="C27" s="28"/>
      <c r="D27" s="28" t="s">
        <v>167</v>
      </c>
      <c r="E27" s="28"/>
      <c r="F27" s="220">
        <v>6821763.0199999986</v>
      </c>
      <c r="G27" s="225"/>
    </row>
    <row r="28" spans="1:7">
      <c r="A28" s="39">
        <f t="shared" si="1"/>
        <v>13</v>
      </c>
      <c r="B28" s="18"/>
      <c r="C28" s="28" t="s">
        <v>168</v>
      </c>
      <c r="D28" s="28"/>
      <c r="E28" s="28"/>
      <c r="F28" s="214"/>
      <c r="G28" s="225">
        <f>SUM(F25:F27)</f>
        <v>-7060189.0000000009</v>
      </c>
    </row>
    <row r="29" spans="1:7" s="190" customFormat="1" ht="8.25">
      <c r="A29" s="187"/>
      <c r="B29" s="187"/>
      <c r="C29" s="188"/>
      <c r="D29" s="188"/>
      <c r="E29" s="188"/>
      <c r="F29" s="215"/>
      <c r="G29" s="216"/>
    </row>
    <row r="30" spans="1:7">
      <c r="A30" s="17">
        <f>1+A28</f>
        <v>14</v>
      </c>
      <c r="B30" s="18"/>
      <c r="C30" s="25" t="s">
        <v>128</v>
      </c>
      <c r="D30" s="25"/>
      <c r="E30" s="25"/>
      <c r="F30" s="217"/>
      <c r="G30" s="218">
        <v>1</v>
      </c>
    </row>
    <row r="31" spans="1:7" s="190" customFormat="1" ht="8.25">
      <c r="A31" s="187"/>
      <c r="B31" s="187"/>
      <c r="C31" s="188"/>
      <c r="D31" s="188"/>
      <c r="E31" s="188"/>
      <c r="F31" s="215"/>
      <c r="G31" s="219"/>
    </row>
    <row r="32" spans="1:7" ht="13.5" thickBot="1">
      <c r="A32" s="17">
        <f>A30+1</f>
        <v>15</v>
      </c>
      <c r="B32" s="18"/>
      <c r="C32" s="28" t="s">
        <v>137</v>
      </c>
      <c r="D32" s="28"/>
      <c r="E32" s="28"/>
      <c r="F32" s="220"/>
      <c r="G32" s="457">
        <f>ROUND(G28*G30,0)</f>
        <v>-7060189</v>
      </c>
    </row>
    <row r="33" spans="1:7" ht="13.5" thickTop="1">
      <c r="A33" s="17"/>
      <c r="B33" s="18"/>
      <c r="C33" s="28"/>
      <c r="D33" s="28"/>
      <c r="E33" s="28"/>
      <c r="F33" s="220"/>
      <c r="G33" s="221"/>
    </row>
    <row r="34" spans="1:7">
      <c r="A34" s="17"/>
      <c r="B34" s="18"/>
      <c r="C34" s="28"/>
      <c r="D34" s="28"/>
      <c r="E34" s="28"/>
      <c r="F34" s="220"/>
      <c r="G34" s="225"/>
    </row>
    <row r="35" spans="1:7">
      <c r="A35" s="17"/>
      <c r="B35" s="18"/>
      <c r="C35" s="28"/>
      <c r="D35" s="28"/>
      <c r="E35" s="28"/>
      <c r="F35" s="220"/>
      <c r="G35" s="225"/>
    </row>
    <row r="36" spans="1:7">
      <c r="A36" s="17"/>
      <c r="B36" s="18"/>
      <c r="C36" s="25"/>
      <c r="D36" s="25"/>
      <c r="E36" s="25"/>
      <c r="F36" s="220"/>
      <c r="G36" s="226"/>
    </row>
    <row r="37" spans="1:7">
      <c r="A37" s="17"/>
      <c r="B37" s="18"/>
      <c r="C37" s="25" t="s">
        <v>138</v>
      </c>
      <c r="D37" s="25"/>
      <c r="E37" s="25"/>
      <c r="F37" s="220"/>
      <c r="G37" s="226"/>
    </row>
    <row r="38" spans="1:7">
      <c r="A38" s="17"/>
      <c r="B38" s="18"/>
      <c r="C38" s="25"/>
      <c r="D38" s="25"/>
      <c r="E38" s="25"/>
      <c r="F38" s="220"/>
      <c r="G38" s="226"/>
    </row>
    <row r="39" spans="1:7">
      <c r="A39" s="17"/>
      <c r="B39" s="18"/>
      <c r="C39" s="25"/>
      <c r="D39" s="25"/>
      <c r="E39" s="25"/>
      <c r="F39" s="220"/>
      <c r="G39" s="226"/>
    </row>
    <row r="40" spans="1:7">
      <c r="A40" s="39"/>
      <c r="B40" s="40"/>
      <c r="C40" s="41"/>
      <c r="D40" s="41"/>
      <c r="E40" s="41"/>
      <c r="G40" s="208"/>
    </row>
    <row r="41" spans="1:7">
      <c r="A41" s="39"/>
      <c r="B41" s="40"/>
      <c r="C41" s="41"/>
      <c r="D41" s="41"/>
      <c r="E41" s="41"/>
      <c r="G41" s="208"/>
    </row>
    <row r="42" spans="1:7">
      <c r="A42" s="39"/>
      <c r="B42" s="40"/>
      <c r="C42" s="41"/>
      <c r="D42" s="41"/>
      <c r="E42" s="41"/>
      <c r="G42" s="208"/>
    </row>
    <row r="43" spans="1:7">
      <c r="A43" s="39"/>
      <c r="B43" s="40"/>
      <c r="C43" s="41"/>
      <c r="D43" s="41"/>
      <c r="E43" s="41"/>
      <c r="G43" s="208"/>
    </row>
    <row r="44" spans="1:7">
      <c r="A44" s="39"/>
      <c r="B44" s="40"/>
      <c r="C44" s="41"/>
      <c r="D44" s="41"/>
      <c r="E44" s="41"/>
      <c r="G44" s="208"/>
    </row>
    <row r="45" spans="1:7">
      <c r="A45" s="39"/>
      <c r="B45" s="40"/>
      <c r="C45" s="41"/>
      <c r="D45" s="41"/>
      <c r="E45" s="41"/>
      <c r="G45" s="208"/>
    </row>
    <row r="46" spans="1:7">
      <c r="A46" s="39"/>
      <c r="B46" s="40"/>
      <c r="C46" s="41"/>
      <c r="D46" s="41"/>
      <c r="E46" s="41"/>
      <c r="G46" s="208"/>
    </row>
    <row r="47" spans="1:7">
      <c r="A47" s="39"/>
      <c r="B47" s="40"/>
      <c r="G47" s="208"/>
    </row>
    <row r="48" spans="1:7">
      <c r="A48" s="39"/>
      <c r="B48" s="40"/>
      <c r="C48" s="40"/>
      <c r="D48" s="40"/>
      <c r="E48" s="40"/>
      <c r="F48" s="227"/>
    </row>
    <row r="49" spans="1:7">
      <c r="A49" s="39"/>
      <c r="B49" s="40"/>
      <c r="G49" s="208"/>
    </row>
    <row r="50" spans="1:7">
      <c r="C50" s="41"/>
      <c r="D50" s="41"/>
      <c r="E50" s="41"/>
    </row>
    <row r="51" spans="1:7">
      <c r="A51" s="39"/>
      <c r="B51" s="40"/>
      <c r="C51" s="41"/>
      <c r="D51" s="41"/>
      <c r="E51" s="41"/>
    </row>
    <row r="52" spans="1:7">
      <c r="A52" s="39"/>
      <c r="B52" s="40"/>
      <c r="C52" s="41"/>
      <c r="D52" s="41"/>
      <c r="E52" s="41"/>
    </row>
    <row r="53" spans="1:7">
      <c r="A53" s="39"/>
      <c r="B53" s="40"/>
      <c r="C53" s="41"/>
      <c r="D53" s="41"/>
      <c r="E53" s="41"/>
    </row>
    <row r="54" spans="1:7">
      <c r="C54" s="41"/>
      <c r="D54" s="41"/>
      <c r="E54" s="41"/>
      <c r="G54" s="208"/>
    </row>
    <row r="55" spans="1:7">
      <c r="A55" s="39"/>
      <c r="B55" s="40"/>
      <c r="C55" s="41"/>
      <c r="D55" s="41"/>
      <c r="E55" s="41"/>
    </row>
    <row r="56" spans="1:7">
      <c r="C56" s="41"/>
      <c r="D56" s="41"/>
      <c r="E56" s="41"/>
    </row>
    <row r="57" spans="1:7">
      <c r="A57" s="39"/>
      <c r="B57" s="40"/>
      <c r="C57" s="41"/>
      <c r="D57" s="41"/>
      <c r="E57" s="41"/>
    </row>
    <row r="58" spans="1:7">
      <c r="C58" s="41"/>
      <c r="D58" s="41"/>
      <c r="E58" s="41"/>
      <c r="G58" s="208"/>
    </row>
    <row r="59" spans="1:7">
      <c r="A59" s="39"/>
      <c r="B59" s="40"/>
      <c r="C59" s="41"/>
      <c r="D59" s="41"/>
      <c r="E59" s="41"/>
    </row>
    <row r="60" spans="1:7">
      <c r="C60" s="41"/>
      <c r="D60" s="41"/>
      <c r="E60" s="41"/>
      <c r="G60" s="208"/>
    </row>
    <row r="61" spans="1:7">
      <c r="A61" s="39"/>
      <c r="B61" s="40"/>
      <c r="C61" s="41"/>
      <c r="D61" s="41"/>
      <c r="E61" s="41"/>
    </row>
    <row r="62" spans="1:7">
      <c r="C62" s="41"/>
      <c r="D62" s="41"/>
      <c r="E62" s="41"/>
      <c r="G62" s="208"/>
    </row>
    <row r="63" spans="1:7">
      <c r="A63" s="39"/>
      <c r="B63" s="40"/>
      <c r="C63" s="41"/>
      <c r="D63" s="41"/>
      <c r="E63" s="41"/>
    </row>
    <row r="64" spans="1:7">
      <c r="C64" s="41"/>
      <c r="D64" s="41"/>
      <c r="E64" s="41"/>
    </row>
    <row r="65" spans="1:7">
      <c r="A65" s="39"/>
      <c r="B65" s="40"/>
      <c r="C65" s="41"/>
      <c r="D65" s="41"/>
      <c r="E65" s="41"/>
    </row>
    <row r="66" spans="1:7">
      <c r="C66" s="41"/>
      <c r="D66" s="41"/>
      <c r="E66" s="41"/>
      <c r="G66" s="208"/>
    </row>
    <row r="67" spans="1:7">
      <c r="A67" s="39"/>
      <c r="B67" s="40"/>
      <c r="C67" s="41"/>
      <c r="D67" s="41"/>
      <c r="E67" s="41"/>
    </row>
    <row r="68" spans="1:7">
      <c r="C68" s="41"/>
      <c r="D68" s="41"/>
      <c r="E68" s="41"/>
      <c r="G68" s="208"/>
    </row>
    <row r="69" spans="1:7">
      <c r="C69" s="41"/>
      <c r="D69" s="41"/>
      <c r="E69" s="41"/>
    </row>
    <row r="70" spans="1:7">
      <c r="C70" s="41"/>
      <c r="D70" s="41"/>
      <c r="E70" s="41"/>
    </row>
    <row r="71" spans="1:7">
      <c r="C71" s="41"/>
      <c r="D71" s="41"/>
      <c r="E71" s="41"/>
    </row>
    <row r="72" spans="1:7">
      <c r="C72" s="41"/>
      <c r="D72" s="41"/>
      <c r="E72" s="41"/>
    </row>
    <row r="73" spans="1:7">
      <c r="C73" s="41"/>
      <c r="D73" s="41"/>
      <c r="E73" s="41"/>
    </row>
    <row r="74" spans="1:7">
      <c r="C74" s="41"/>
      <c r="D74" s="41"/>
      <c r="E74" s="41"/>
    </row>
    <row r="75" spans="1:7">
      <c r="C75" s="41"/>
      <c r="D75" s="41"/>
      <c r="E75" s="41"/>
    </row>
    <row r="76" spans="1:7">
      <c r="C76" s="41"/>
      <c r="D76" s="41"/>
      <c r="E76" s="41"/>
    </row>
    <row r="77" spans="1:7">
      <c r="C77" s="41"/>
      <c r="D77" s="41"/>
      <c r="E77" s="41"/>
    </row>
    <row r="78" spans="1:7">
      <c r="C78" s="41"/>
      <c r="D78" s="41"/>
      <c r="E78" s="41"/>
    </row>
    <row r="79" spans="1:7">
      <c r="C79" s="41"/>
      <c r="D79" s="41"/>
      <c r="E79" s="41"/>
    </row>
    <row r="80" spans="1:7">
      <c r="C80" s="41"/>
      <c r="D80" s="41"/>
      <c r="E80" s="41"/>
    </row>
    <row r="81" spans="3:5">
      <c r="C81" s="41"/>
      <c r="D81" s="41"/>
      <c r="E81" s="41"/>
    </row>
    <row r="82" spans="3:5">
      <c r="C82" s="41"/>
      <c r="D82" s="41"/>
      <c r="E82" s="41"/>
    </row>
    <row r="83" spans="3:5">
      <c r="C83" s="41"/>
      <c r="D83" s="41"/>
      <c r="E83" s="41"/>
    </row>
    <row r="84" spans="3:5">
      <c r="C84" s="41"/>
      <c r="D84" s="41"/>
      <c r="E84" s="41"/>
    </row>
    <row r="85" spans="3:5">
      <c r="C85" s="41"/>
      <c r="D85" s="41"/>
      <c r="E85" s="41"/>
    </row>
    <row r="86" spans="3:5">
      <c r="C86" s="41"/>
      <c r="D86" s="41"/>
      <c r="E86" s="41"/>
    </row>
    <row r="87" spans="3:5">
      <c r="C87" s="41"/>
      <c r="D87" s="41"/>
      <c r="E87" s="41"/>
    </row>
    <row r="88" spans="3:5">
      <c r="C88" s="41"/>
      <c r="D88" s="41"/>
      <c r="E88" s="41"/>
    </row>
    <row r="89" spans="3:5">
      <c r="C89" s="41"/>
      <c r="D89" s="41"/>
      <c r="E89" s="41"/>
    </row>
    <row r="90" spans="3:5">
      <c r="C90" s="41"/>
      <c r="D90" s="41"/>
      <c r="E90" s="41"/>
    </row>
    <row r="91" spans="3:5">
      <c r="C91" s="41"/>
      <c r="D91" s="41"/>
      <c r="E91" s="41"/>
    </row>
    <row r="92" spans="3:5">
      <c r="C92" s="41"/>
      <c r="D92" s="41"/>
      <c r="E92" s="41"/>
    </row>
    <row r="93" spans="3:5">
      <c r="C93" s="41"/>
      <c r="D93" s="41"/>
      <c r="E93" s="41"/>
    </row>
    <row r="94" spans="3:5">
      <c r="C94" s="41"/>
      <c r="D94" s="41"/>
      <c r="E94" s="41"/>
    </row>
    <row r="95" spans="3:5">
      <c r="C95" s="41"/>
      <c r="D95" s="41"/>
      <c r="E95" s="41"/>
    </row>
    <row r="96" spans="3:5">
      <c r="C96" s="41"/>
      <c r="D96" s="41"/>
      <c r="E96" s="41"/>
    </row>
    <row r="97" spans="3:5">
      <c r="C97" s="41"/>
      <c r="D97" s="41"/>
      <c r="E97" s="41"/>
    </row>
    <row r="98" spans="3:5">
      <c r="C98" s="41"/>
      <c r="D98" s="41"/>
      <c r="E98" s="41"/>
    </row>
    <row r="99" spans="3:5">
      <c r="C99" s="41"/>
      <c r="D99" s="41"/>
      <c r="E99" s="41"/>
    </row>
    <row r="100" spans="3:5">
      <c r="C100" s="41"/>
      <c r="D100" s="41"/>
      <c r="E100" s="41"/>
    </row>
    <row r="101" spans="3:5">
      <c r="C101" s="41"/>
      <c r="D101" s="41"/>
      <c r="E101" s="41"/>
    </row>
    <row r="102" spans="3:5">
      <c r="C102" s="41"/>
      <c r="D102" s="41"/>
      <c r="E102" s="41"/>
    </row>
    <row r="103" spans="3:5">
      <c r="C103" s="41"/>
      <c r="D103" s="41"/>
      <c r="E103" s="41"/>
    </row>
    <row r="104" spans="3:5">
      <c r="C104" s="41"/>
      <c r="D104" s="41"/>
      <c r="E104" s="41"/>
    </row>
    <row r="105" spans="3:5">
      <c r="C105" s="41"/>
      <c r="D105" s="41"/>
      <c r="E105" s="41"/>
    </row>
    <row r="106" spans="3:5">
      <c r="C106" s="41"/>
      <c r="D106" s="41"/>
      <c r="E106" s="41"/>
    </row>
    <row r="107" spans="3:5">
      <c r="C107" s="41"/>
      <c r="D107" s="41"/>
      <c r="E107" s="41"/>
    </row>
    <row r="108" spans="3:5">
      <c r="C108" s="41"/>
      <c r="D108" s="41"/>
      <c r="E108" s="41"/>
    </row>
    <row r="109" spans="3:5">
      <c r="C109" s="41"/>
      <c r="D109" s="41"/>
      <c r="E109" s="41"/>
    </row>
    <row r="110" spans="3:5">
      <c r="C110" s="41"/>
      <c r="D110" s="41"/>
      <c r="E110" s="41"/>
    </row>
    <row r="111" spans="3:5">
      <c r="C111" s="41"/>
      <c r="D111" s="41"/>
      <c r="E111" s="41"/>
    </row>
    <row r="112" spans="3:5">
      <c r="C112" s="41"/>
      <c r="D112" s="41"/>
      <c r="E112" s="41"/>
    </row>
    <row r="113" spans="3:5">
      <c r="C113" s="41"/>
      <c r="D113" s="41"/>
      <c r="E113" s="41"/>
    </row>
    <row r="114" spans="3:5">
      <c r="C114" s="41"/>
      <c r="D114" s="41"/>
      <c r="E114" s="41"/>
    </row>
  </sheetData>
  <mergeCells count="6">
    <mergeCell ref="E2:F2"/>
    <mergeCell ref="E3:F3"/>
    <mergeCell ref="E4:F4"/>
    <mergeCell ref="C7:E7"/>
    <mergeCell ref="C8:E8"/>
    <mergeCell ref="E5:F5"/>
  </mergeCells>
  <printOptions horizontalCentered="1"/>
  <pageMargins left="0.5" right="0.5" top="0.5" bottom="0.5" header="0" footer="0"/>
  <pageSetup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3"/>
  <sheetViews>
    <sheetView zoomScaleNormal="100" workbookViewId="0">
      <pane ySplit="9" topLeftCell="A10" activePane="bottomLeft" state="frozen"/>
      <selection pane="bottomLeft" activeCell="C33" sqref="C33"/>
    </sheetView>
  </sheetViews>
  <sheetFormatPr defaultColWidth="8.85546875" defaultRowHeight="12.75"/>
  <cols>
    <col min="1" max="1" width="5" style="1" bestFit="1" customWidth="1"/>
    <col min="2" max="2" width="2.28515625" style="4" customWidth="1"/>
    <col min="3" max="3" width="59.7109375" style="19" customWidth="1"/>
    <col min="4" max="4" width="2.5703125" style="19" customWidth="1"/>
    <col min="5" max="5" width="19.42578125" style="4" customWidth="1"/>
    <col min="6" max="16384" width="8.85546875" style="4"/>
  </cols>
  <sheetData>
    <row r="1" spans="1:5">
      <c r="E1" s="208"/>
    </row>
    <row r="2" spans="1:5">
      <c r="A2" s="1289" t="s">
        <v>37</v>
      </c>
      <c r="B2" s="1289"/>
      <c r="C2" s="1289"/>
      <c r="D2" s="1289"/>
      <c r="E2" s="208"/>
    </row>
    <row r="3" spans="1:5" ht="13.5" customHeight="1">
      <c r="A3" s="1290" t="s">
        <v>169</v>
      </c>
      <c r="B3" s="1290"/>
      <c r="C3" s="1290"/>
      <c r="D3" s="1290"/>
      <c r="E3" s="208"/>
    </row>
    <row r="4" spans="1:5">
      <c r="A4" s="1291" t="s">
        <v>40</v>
      </c>
      <c r="B4" s="1291"/>
      <c r="C4" s="1291"/>
      <c r="D4" s="1291"/>
    </row>
    <row r="5" spans="1:5" ht="15" customHeight="1">
      <c r="A5" s="1311" t="s">
        <v>864</v>
      </c>
      <c r="B5" s="1311"/>
      <c r="C5" s="1311"/>
      <c r="D5" s="1311"/>
    </row>
    <row r="8" spans="1:5" ht="24">
      <c r="A8" s="10" t="s">
        <v>170</v>
      </c>
      <c r="B8" s="11"/>
      <c r="C8" s="11" t="s">
        <v>42</v>
      </c>
      <c r="D8" s="11"/>
      <c r="E8" s="11" t="s">
        <v>126</v>
      </c>
    </row>
    <row r="9" spans="1:5" s="14" customFormat="1" ht="12">
      <c r="A9" s="13"/>
      <c r="B9" s="13"/>
      <c r="C9" s="13" t="s">
        <v>48</v>
      </c>
      <c r="D9" s="13"/>
      <c r="E9" s="13" t="s">
        <v>49</v>
      </c>
    </row>
    <row r="10" spans="1:5" s="184" customFormat="1">
      <c r="A10" s="181"/>
      <c r="B10" s="182"/>
      <c r="C10" s="23"/>
      <c r="D10" s="23"/>
      <c r="E10" s="183"/>
    </row>
    <row r="11" spans="1:5">
      <c r="A11" s="17"/>
      <c r="B11" s="18"/>
      <c r="C11" s="185" t="s">
        <v>78</v>
      </c>
      <c r="D11" s="186"/>
      <c r="E11" s="233"/>
    </row>
    <row r="12" spans="1:5">
      <c r="A12" s="17"/>
      <c r="B12" s="18"/>
      <c r="C12" s="28"/>
      <c r="D12" s="25"/>
      <c r="E12" s="234"/>
    </row>
    <row r="13" spans="1:5" ht="25.5">
      <c r="A13" s="17">
        <v>1</v>
      </c>
      <c r="B13" s="18"/>
      <c r="C13" s="185" t="s">
        <v>171</v>
      </c>
      <c r="D13" s="186"/>
      <c r="E13" s="235">
        <v>-246771.88999999998</v>
      </c>
    </row>
    <row r="14" spans="1:5" s="190" customFormat="1" ht="8.25">
      <c r="A14" s="187"/>
      <c r="B14" s="187"/>
      <c r="C14" s="188"/>
      <c r="D14" s="188"/>
      <c r="E14" s="189"/>
    </row>
    <row r="15" spans="1:5">
      <c r="A15" s="17">
        <f>A13+1</f>
        <v>2</v>
      </c>
      <c r="B15" s="18"/>
      <c r="C15" s="28" t="s">
        <v>128</v>
      </c>
      <c r="D15" s="186"/>
      <c r="E15" s="236">
        <v>1</v>
      </c>
    </row>
    <row r="16" spans="1:5" s="190" customFormat="1" ht="8.25">
      <c r="A16" s="187"/>
      <c r="B16" s="187"/>
      <c r="C16" s="188"/>
      <c r="D16" s="188"/>
      <c r="E16" s="189"/>
    </row>
    <row r="17" spans="1:5" ht="13.5" thickBot="1">
      <c r="A17" s="17">
        <f>+A15+1</f>
        <v>3</v>
      </c>
      <c r="B17" s="18"/>
      <c r="C17" s="28" t="s">
        <v>131</v>
      </c>
      <c r="D17" s="25"/>
      <c r="E17" s="237">
        <f>E13*E15</f>
        <v>-246771.88999999998</v>
      </c>
    </row>
    <row r="18" spans="1:5" ht="13.5" thickTop="1">
      <c r="A18" s="39"/>
      <c r="B18" s="40"/>
    </row>
    <row r="19" spans="1:5" ht="25.5">
      <c r="A19" s="17">
        <v>1</v>
      </c>
      <c r="B19" s="18"/>
      <c r="C19" s="185" t="s">
        <v>172</v>
      </c>
      <c r="D19" s="186"/>
      <c r="E19" s="235">
        <v>-246771.88999999998</v>
      </c>
    </row>
    <row r="20" spans="1:5" s="190" customFormat="1" ht="8.25">
      <c r="A20" s="187"/>
      <c r="B20" s="187"/>
      <c r="C20" s="188"/>
      <c r="D20" s="188"/>
      <c r="E20" s="189"/>
    </row>
    <row r="21" spans="1:5">
      <c r="A21" s="17">
        <f>A19+1</f>
        <v>2</v>
      </c>
      <c r="B21" s="18"/>
      <c r="C21" s="28" t="s">
        <v>128</v>
      </c>
      <c r="D21" s="186"/>
      <c r="E21" s="236">
        <v>1</v>
      </c>
    </row>
    <row r="22" spans="1:5" s="190" customFormat="1" ht="8.25">
      <c r="A22" s="187"/>
      <c r="B22" s="187"/>
      <c r="C22" s="188"/>
      <c r="D22" s="188"/>
      <c r="E22" s="189"/>
    </row>
    <row r="23" spans="1:5" ht="13.5" thickBot="1">
      <c r="A23" s="17">
        <f>+A21+1</f>
        <v>3</v>
      </c>
      <c r="B23" s="18"/>
      <c r="C23" s="28" t="s">
        <v>131</v>
      </c>
      <c r="D23" s="25"/>
      <c r="E23" s="237">
        <f>E19*E21</f>
        <v>-246771.88999999998</v>
      </c>
    </row>
    <row r="24" spans="1:5" ht="13.5" thickTop="1">
      <c r="A24" s="17"/>
      <c r="B24" s="18"/>
      <c r="C24" s="25"/>
      <c r="D24" s="25"/>
    </row>
    <row r="25" spans="1:5">
      <c r="A25" s="17"/>
      <c r="B25" s="18"/>
      <c r="C25" s="25"/>
      <c r="D25" s="25"/>
    </row>
    <row r="26" spans="1:5">
      <c r="A26" s="17"/>
      <c r="B26" s="18"/>
      <c r="C26" s="25" t="s">
        <v>138</v>
      </c>
      <c r="D26" s="25"/>
    </row>
    <row r="27" spans="1:5">
      <c r="A27" s="17"/>
      <c r="B27" s="18"/>
      <c r="C27" s="25"/>
      <c r="D27" s="25"/>
    </row>
    <row r="28" spans="1:5">
      <c r="A28" s="17"/>
      <c r="B28" s="18"/>
      <c r="C28" s="25"/>
      <c r="D28" s="25"/>
    </row>
    <row r="29" spans="1:5">
      <c r="A29" s="39"/>
      <c r="B29" s="40"/>
      <c r="C29" s="41"/>
      <c r="D29" s="41"/>
    </row>
    <row r="30" spans="1:5">
      <c r="A30" s="39"/>
      <c r="B30" s="40"/>
      <c r="C30" s="41"/>
      <c r="D30" s="41"/>
    </row>
    <row r="31" spans="1:5">
      <c r="A31" s="39"/>
      <c r="B31" s="40"/>
      <c r="C31" s="41"/>
      <c r="D31" s="41"/>
    </row>
    <row r="32" spans="1:5">
      <c r="A32" s="39"/>
      <c r="B32" s="40"/>
      <c r="C32" s="41"/>
      <c r="D32" s="41"/>
    </row>
    <row r="33" spans="1:4">
      <c r="A33" s="39"/>
      <c r="B33" s="40"/>
      <c r="C33" s="41"/>
      <c r="D33" s="41"/>
    </row>
    <row r="34" spans="1:4">
      <c r="A34" s="39"/>
      <c r="B34" s="40"/>
      <c r="C34" s="41"/>
      <c r="D34" s="41"/>
    </row>
    <row r="35" spans="1:4">
      <c r="A35" s="39"/>
      <c r="B35" s="40"/>
      <c r="C35" s="41"/>
      <c r="D35" s="41"/>
    </row>
    <row r="36" spans="1:4">
      <c r="A36" s="39"/>
      <c r="B36" s="40"/>
    </row>
    <row r="37" spans="1:4">
      <c r="A37" s="39"/>
      <c r="B37" s="40"/>
      <c r="C37" s="40"/>
      <c r="D37" s="40"/>
    </row>
    <row r="38" spans="1:4">
      <c r="A38" s="39"/>
      <c r="B38" s="40"/>
    </row>
    <row r="39" spans="1:4">
      <c r="C39" s="41"/>
      <c r="D39" s="41"/>
    </row>
    <row r="40" spans="1:4">
      <c r="A40" s="39"/>
      <c r="B40" s="40"/>
      <c r="C40" s="41"/>
      <c r="D40" s="41"/>
    </row>
    <row r="41" spans="1:4">
      <c r="A41" s="39"/>
      <c r="B41" s="40"/>
      <c r="C41" s="41"/>
      <c r="D41" s="41"/>
    </row>
    <row r="42" spans="1:4">
      <c r="A42" s="39"/>
      <c r="B42" s="40"/>
      <c r="C42" s="41"/>
      <c r="D42" s="41"/>
    </row>
    <row r="43" spans="1:4">
      <c r="C43" s="41"/>
      <c r="D43" s="41"/>
    </row>
    <row r="44" spans="1:4">
      <c r="A44" s="39"/>
      <c r="B44" s="40"/>
      <c r="C44" s="41"/>
      <c r="D44" s="41"/>
    </row>
    <row r="45" spans="1:4">
      <c r="C45" s="41"/>
      <c r="D45" s="41"/>
    </row>
    <row r="46" spans="1:4">
      <c r="A46" s="39"/>
      <c r="B46" s="40"/>
      <c r="C46" s="41"/>
      <c r="D46" s="41"/>
    </row>
    <row r="47" spans="1:4">
      <c r="C47" s="41"/>
      <c r="D47" s="41"/>
    </row>
    <row r="48" spans="1:4">
      <c r="A48" s="39"/>
      <c r="B48" s="40"/>
      <c r="C48" s="41"/>
      <c r="D48" s="41"/>
    </row>
    <row r="49" spans="1:4">
      <c r="C49" s="41"/>
      <c r="D49" s="41"/>
    </row>
    <row r="50" spans="1:4">
      <c r="A50" s="39"/>
      <c r="B50" s="40"/>
      <c r="C50" s="41"/>
      <c r="D50" s="41"/>
    </row>
    <row r="51" spans="1:4">
      <c r="C51" s="41"/>
      <c r="D51" s="41"/>
    </row>
    <row r="52" spans="1:4">
      <c r="A52" s="39"/>
      <c r="B52" s="40"/>
      <c r="C52" s="41"/>
      <c r="D52" s="41"/>
    </row>
    <row r="53" spans="1:4">
      <c r="C53" s="41"/>
      <c r="D53" s="41"/>
    </row>
    <row r="54" spans="1:4">
      <c r="A54" s="39"/>
      <c r="B54" s="40"/>
      <c r="C54" s="41"/>
      <c r="D54" s="41"/>
    </row>
    <row r="55" spans="1:4">
      <c r="C55" s="41"/>
      <c r="D55" s="41"/>
    </row>
    <row r="56" spans="1:4">
      <c r="A56" s="39"/>
      <c r="B56" s="40"/>
      <c r="C56" s="41"/>
      <c r="D56" s="41"/>
    </row>
    <row r="57" spans="1:4">
      <c r="C57" s="41"/>
      <c r="D57" s="41"/>
    </row>
    <row r="58" spans="1:4">
      <c r="C58" s="41"/>
      <c r="D58" s="41"/>
    </row>
    <row r="59" spans="1:4">
      <c r="C59" s="41"/>
      <c r="D59" s="41"/>
    </row>
    <row r="60" spans="1:4">
      <c r="C60" s="41"/>
      <c r="D60" s="41"/>
    </row>
    <row r="61" spans="1:4">
      <c r="C61" s="41"/>
      <c r="D61" s="41"/>
    </row>
    <row r="62" spans="1:4">
      <c r="C62" s="41"/>
      <c r="D62" s="41"/>
    </row>
    <row r="63" spans="1:4">
      <c r="C63" s="41"/>
      <c r="D63" s="41"/>
    </row>
    <row r="64" spans="1:4">
      <c r="C64" s="41"/>
      <c r="D64" s="41"/>
    </row>
    <row r="65" spans="3:4">
      <c r="C65" s="41"/>
      <c r="D65" s="41"/>
    </row>
    <row r="66" spans="3:4">
      <c r="C66" s="41"/>
      <c r="D66" s="41"/>
    </row>
    <row r="67" spans="3:4">
      <c r="C67" s="41"/>
      <c r="D67" s="41"/>
    </row>
    <row r="68" spans="3:4">
      <c r="C68" s="41"/>
      <c r="D68" s="41"/>
    </row>
    <row r="69" spans="3:4">
      <c r="C69" s="41"/>
      <c r="D69" s="41"/>
    </row>
    <row r="70" spans="3:4">
      <c r="C70" s="41"/>
      <c r="D70" s="41"/>
    </row>
    <row r="71" spans="3:4">
      <c r="C71" s="41"/>
      <c r="D71" s="41"/>
    </row>
    <row r="72" spans="3:4">
      <c r="C72" s="41"/>
      <c r="D72" s="41"/>
    </row>
    <row r="73" spans="3:4">
      <c r="C73" s="41"/>
      <c r="D73" s="41"/>
    </row>
    <row r="74" spans="3:4">
      <c r="C74" s="41"/>
      <c r="D74" s="41"/>
    </row>
    <row r="75" spans="3:4">
      <c r="C75" s="41"/>
      <c r="D75" s="41"/>
    </row>
    <row r="76" spans="3:4">
      <c r="C76" s="41"/>
      <c r="D76" s="41"/>
    </row>
    <row r="77" spans="3:4">
      <c r="C77" s="41"/>
      <c r="D77" s="41"/>
    </row>
    <row r="78" spans="3:4">
      <c r="C78" s="41"/>
      <c r="D78" s="41"/>
    </row>
    <row r="79" spans="3:4">
      <c r="C79" s="41"/>
      <c r="D79" s="41"/>
    </row>
    <row r="80" spans="3:4">
      <c r="C80" s="41"/>
      <c r="D80" s="41"/>
    </row>
    <row r="81" spans="3:4">
      <c r="C81" s="41"/>
      <c r="D81" s="41"/>
    </row>
    <row r="82" spans="3:4">
      <c r="C82" s="41"/>
      <c r="D82" s="41"/>
    </row>
    <row r="83" spans="3:4">
      <c r="C83" s="41"/>
      <c r="D83" s="41"/>
    </row>
    <row r="84" spans="3:4">
      <c r="C84" s="41"/>
      <c r="D84" s="41"/>
    </row>
    <row r="85" spans="3:4">
      <c r="C85" s="41"/>
      <c r="D85" s="41"/>
    </row>
    <row r="86" spans="3:4">
      <c r="C86" s="41"/>
      <c r="D86" s="41"/>
    </row>
    <row r="87" spans="3:4">
      <c r="C87" s="41"/>
      <c r="D87" s="41"/>
    </row>
    <row r="88" spans="3:4">
      <c r="C88" s="41"/>
      <c r="D88" s="41"/>
    </row>
    <row r="89" spans="3:4">
      <c r="C89" s="41"/>
      <c r="D89" s="41"/>
    </row>
    <row r="90" spans="3:4">
      <c r="C90" s="41"/>
      <c r="D90" s="41"/>
    </row>
    <row r="91" spans="3:4">
      <c r="C91" s="41"/>
      <c r="D91" s="41"/>
    </row>
    <row r="92" spans="3:4">
      <c r="C92" s="41"/>
      <c r="D92" s="41"/>
    </row>
    <row r="93" spans="3:4">
      <c r="C93" s="41"/>
      <c r="D93" s="41"/>
    </row>
    <row r="94" spans="3:4">
      <c r="C94" s="41"/>
      <c r="D94" s="41"/>
    </row>
    <row r="95" spans="3:4">
      <c r="C95" s="41"/>
      <c r="D95" s="41"/>
    </row>
    <row r="96" spans="3:4">
      <c r="C96" s="41"/>
      <c r="D96" s="41"/>
    </row>
    <row r="97" spans="3:4">
      <c r="C97" s="41"/>
      <c r="D97" s="41"/>
    </row>
    <row r="98" spans="3:4">
      <c r="C98" s="41"/>
      <c r="D98" s="41"/>
    </row>
    <row r="99" spans="3:4">
      <c r="C99" s="41"/>
      <c r="D99" s="41"/>
    </row>
    <row r="100" spans="3:4">
      <c r="C100" s="41"/>
      <c r="D100" s="41"/>
    </row>
    <row r="101" spans="3:4">
      <c r="C101" s="41"/>
      <c r="D101" s="41"/>
    </row>
    <row r="102" spans="3:4">
      <c r="C102" s="41"/>
      <c r="D102" s="41"/>
    </row>
    <row r="103" spans="3:4">
      <c r="C103" s="41"/>
      <c r="D103" s="41"/>
    </row>
  </sheetData>
  <mergeCells count="4">
    <mergeCell ref="A2:D2"/>
    <mergeCell ref="A3:D3"/>
    <mergeCell ref="A4:D4"/>
    <mergeCell ref="A5:D5"/>
  </mergeCells>
  <printOptions horizontalCentered="1"/>
  <pageMargins left="0.5" right="0.5" top="0.5" bottom="0.5" header="0" footer="0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2"/>
  <sheetViews>
    <sheetView zoomScaleNormal="100" workbookViewId="0">
      <selection activeCell="C33" sqref="C33"/>
    </sheetView>
  </sheetViews>
  <sheetFormatPr defaultColWidth="8.85546875" defaultRowHeight="12.75"/>
  <cols>
    <col min="1" max="1" width="4.42578125" style="1" bestFit="1" customWidth="1"/>
    <col min="2" max="2" width="3.7109375" style="4" customWidth="1"/>
    <col min="3" max="3" width="62" style="19" customWidth="1"/>
    <col min="4" max="4" width="3.7109375" style="4" customWidth="1"/>
    <col min="5" max="5" width="16" style="4" customWidth="1"/>
    <col min="6" max="16384" width="8.85546875" style="4"/>
  </cols>
  <sheetData>
    <row r="1" spans="1:5">
      <c r="E1" s="238"/>
    </row>
    <row r="2" spans="1:5">
      <c r="A2" s="1289" t="s">
        <v>37</v>
      </c>
      <c r="B2" s="1289"/>
      <c r="C2" s="1289"/>
      <c r="E2" s="42"/>
    </row>
    <row r="3" spans="1:5" ht="13.5" customHeight="1">
      <c r="A3" s="1290" t="s">
        <v>173</v>
      </c>
      <c r="B3" s="1290"/>
      <c r="C3" s="1290"/>
      <c r="E3" s="42"/>
    </row>
    <row r="4" spans="1:5">
      <c r="A4" s="1291" t="s">
        <v>40</v>
      </c>
      <c r="B4" s="1291"/>
      <c r="C4" s="1291"/>
    </row>
    <row r="5" spans="1:5">
      <c r="A5" s="1312" t="s">
        <v>865</v>
      </c>
      <c r="B5" s="1312"/>
      <c r="C5" s="1312"/>
    </row>
    <row r="6" spans="1:5">
      <c r="C6" s="4"/>
    </row>
    <row r="7" spans="1:5">
      <c r="A7" s="10" t="s">
        <v>41</v>
      </c>
      <c r="B7" s="11"/>
      <c r="C7" s="11" t="s">
        <v>42</v>
      </c>
      <c r="E7" s="11" t="s">
        <v>126</v>
      </c>
    </row>
    <row r="8" spans="1:5" s="180" customFormat="1" ht="12">
      <c r="A8" s="179" t="s">
        <v>47</v>
      </c>
      <c r="B8" s="179"/>
      <c r="C8" s="179" t="s">
        <v>48</v>
      </c>
      <c r="E8" s="179" t="s">
        <v>49</v>
      </c>
    </row>
    <row r="9" spans="1:5" s="184" customFormat="1">
      <c r="A9" s="181"/>
      <c r="B9" s="182"/>
      <c r="C9" s="23"/>
      <c r="E9" s="183"/>
    </row>
    <row r="10" spans="1:5" ht="25.5">
      <c r="A10" s="17">
        <v>1</v>
      </c>
      <c r="B10" s="18"/>
      <c r="C10" s="185" t="s">
        <v>174</v>
      </c>
      <c r="E10" s="239">
        <v>-303010.7</v>
      </c>
    </row>
    <row r="11" spans="1:5" s="190" customFormat="1" ht="8.25">
      <c r="A11" s="187"/>
      <c r="B11" s="187"/>
      <c r="C11" s="188"/>
      <c r="E11" s="189"/>
    </row>
    <row r="12" spans="1:5">
      <c r="A12" s="17">
        <f>A10+1</f>
        <v>2</v>
      </c>
      <c r="B12" s="18"/>
      <c r="C12" s="25" t="s">
        <v>128</v>
      </c>
      <c r="E12" s="240">
        <v>1</v>
      </c>
    </row>
    <row r="13" spans="1:5" s="190" customFormat="1" ht="8.25">
      <c r="A13" s="187"/>
      <c r="B13" s="187"/>
      <c r="C13" s="241" t="s">
        <v>78</v>
      </c>
      <c r="E13" s="242"/>
    </row>
    <row r="14" spans="1:5" ht="13.5" thickBot="1">
      <c r="A14" s="17">
        <f>A12+1</f>
        <v>3</v>
      </c>
      <c r="B14" s="18"/>
      <c r="C14" s="28" t="s">
        <v>129</v>
      </c>
      <c r="E14" s="243">
        <f>E10*E12</f>
        <v>-303010.7</v>
      </c>
    </row>
    <row r="15" spans="1:5" ht="13.5" thickTop="1">
      <c r="A15" s="17"/>
      <c r="B15" s="18"/>
      <c r="C15" s="28"/>
      <c r="E15" s="193"/>
    </row>
    <row r="16" spans="1:5">
      <c r="A16" s="17"/>
      <c r="B16" s="18"/>
      <c r="C16" s="25"/>
      <c r="E16" s="38"/>
    </row>
    <row r="17" spans="1:5">
      <c r="A17" s="39"/>
      <c r="B17" s="40"/>
      <c r="E17" s="26"/>
    </row>
    <row r="18" spans="1:5" ht="25.5">
      <c r="A18" s="17">
        <f>A14+1</f>
        <v>4</v>
      </c>
      <c r="B18" s="18"/>
      <c r="C18" s="185" t="s">
        <v>175</v>
      </c>
      <c r="E18" s="239">
        <v>-303010.7</v>
      </c>
    </row>
    <row r="19" spans="1:5" s="190" customFormat="1" ht="8.25">
      <c r="A19" s="187"/>
      <c r="B19" s="187"/>
      <c r="C19" s="188"/>
      <c r="E19" s="189"/>
    </row>
    <row r="20" spans="1:5">
      <c r="A20" s="17">
        <f>A18+1</f>
        <v>5</v>
      </c>
      <c r="B20" s="18"/>
      <c r="C20" s="25" t="s">
        <v>128</v>
      </c>
      <c r="E20" s="240">
        <v>1</v>
      </c>
    </row>
    <row r="21" spans="1:5" s="190" customFormat="1" ht="8.25">
      <c r="A21" s="187"/>
      <c r="B21" s="187"/>
      <c r="C21" s="241" t="s">
        <v>78</v>
      </c>
      <c r="E21" s="242"/>
    </row>
    <row r="22" spans="1:5" ht="13.5" thickBot="1">
      <c r="A22" s="17">
        <f>+A20+1</f>
        <v>6</v>
      </c>
      <c r="B22" s="18"/>
      <c r="C22" s="28" t="s">
        <v>131</v>
      </c>
      <c r="E22" s="243">
        <f>E18*E20</f>
        <v>-303010.7</v>
      </c>
    </row>
    <row r="23" spans="1:5" ht="13.5" thickTop="1">
      <c r="A23" s="17"/>
      <c r="B23" s="18"/>
      <c r="C23" s="25"/>
    </row>
    <row r="24" spans="1:5">
      <c r="A24" s="17"/>
      <c r="B24" s="18"/>
      <c r="C24" s="25"/>
    </row>
    <row r="25" spans="1:5">
      <c r="A25" s="17"/>
      <c r="B25" s="18"/>
      <c r="C25" s="25" t="s">
        <v>138</v>
      </c>
    </row>
    <row r="26" spans="1:5">
      <c r="A26" s="17"/>
      <c r="B26" s="18"/>
      <c r="C26" s="25"/>
    </row>
    <row r="27" spans="1:5">
      <c r="A27" s="17"/>
      <c r="B27" s="18"/>
      <c r="C27" s="25"/>
    </row>
    <row r="28" spans="1:5">
      <c r="A28" s="39"/>
      <c r="B28" s="40"/>
      <c r="C28" s="41"/>
    </row>
    <row r="29" spans="1:5">
      <c r="A29" s="39"/>
      <c r="B29" s="40"/>
      <c r="C29" s="41"/>
    </row>
    <row r="30" spans="1:5">
      <c r="A30" s="39"/>
      <c r="B30" s="40"/>
      <c r="C30" s="41"/>
    </row>
    <row r="31" spans="1:5">
      <c r="A31" s="39"/>
      <c r="B31" s="40"/>
      <c r="C31" s="41"/>
    </row>
    <row r="32" spans="1:5">
      <c r="A32" s="39"/>
      <c r="B32" s="40"/>
      <c r="C32" s="41"/>
    </row>
    <row r="33" spans="1:3">
      <c r="A33" s="39"/>
      <c r="B33" s="40"/>
      <c r="C33" s="41"/>
    </row>
    <row r="34" spans="1:3">
      <c r="A34" s="39"/>
      <c r="B34" s="40"/>
      <c r="C34" s="41"/>
    </row>
    <row r="35" spans="1:3">
      <c r="A35" s="39"/>
      <c r="B35" s="40"/>
    </row>
    <row r="36" spans="1:3">
      <c r="A36" s="39"/>
      <c r="B36" s="40"/>
      <c r="C36" s="40"/>
    </row>
    <row r="37" spans="1:3">
      <c r="A37" s="39"/>
      <c r="B37" s="40"/>
    </row>
    <row r="38" spans="1:3">
      <c r="C38" s="41"/>
    </row>
    <row r="39" spans="1:3">
      <c r="A39" s="39"/>
      <c r="B39" s="40"/>
      <c r="C39" s="41"/>
    </row>
    <row r="40" spans="1:3">
      <c r="A40" s="39"/>
      <c r="B40" s="40"/>
      <c r="C40" s="41"/>
    </row>
    <row r="41" spans="1:3">
      <c r="A41" s="39"/>
      <c r="B41" s="40"/>
      <c r="C41" s="41"/>
    </row>
    <row r="42" spans="1:3">
      <c r="C42" s="41"/>
    </row>
    <row r="43" spans="1:3">
      <c r="A43" s="39"/>
      <c r="B43" s="40"/>
      <c r="C43" s="41"/>
    </row>
    <row r="44" spans="1:3">
      <c r="C44" s="41"/>
    </row>
    <row r="45" spans="1:3">
      <c r="A45" s="39"/>
      <c r="B45" s="40"/>
      <c r="C45" s="41"/>
    </row>
    <row r="46" spans="1:3">
      <c r="C46" s="41"/>
    </row>
    <row r="47" spans="1:3">
      <c r="A47" s="39"/>
      <c r="B47" s="40"/>
      <c r="C47" s="41"/>
    </row>
    <row r="48" spans="1:3">
      <c r="C48" s="41"/>
    </row>
    <row r="49" spans="1:3">
      <c r="A49" s="39"/>
      <c r="B49" s="40"/>
      <c r="C49" s="41"/>
    </row>
    <row r="50" spans="1:3">
      <c r="C50" s="41"/>
    </row>
    <row r="51" spans="1:3">
      <c r="A51" s="39"/>
      <c r="B51" s="40"/>
      <c r="C51" s="41"/>
    </row>
    <row r="52" spans="1:3">
      <c r="C52" s="41"/>
    </row>
    <row r="53" spans="1:3">
      <c r="A53" s="39"/>
      <c r="B53" s="40"/>
      <c r="C53" s="41"/>
    </row>
    <row r="54" spans="1:3">
      <c r="C54" s="41"/>
    </row>
    <row r="55" spans="1:3">
      <c r="A55" s="39"/>
      <c r="B55" s="40"/>
      <c r="C55" s="41"/>
    </row>
    <row r="56" spans="1:3">
      <c r="C56" s="41"/>
    </row>
    <row r="57" spans="1:3">
      <c r="C57" s="41"/>
    </row>
    <row r="58" spans="1:3">
      <c r="C58" s="41"/>
    </row>
    <row r="59" spans="1:3">
      <c r="C59" s="41"/>
    </row>
    <row r="60" spans="1:3">
      <c r="C60" s="41"/>
    </row>
    <row r="61" spans="1:3">
      <c r="C61" s="41"/>
    </row>
    <row r="62" spans="1:3">
      <c r="C62" s="41"/>
    </row>
    <row r="63" spans="1:3">
      <c r="C63" s="41"/>
    </row>
    <row r="64" spans="1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  <row r="96" spans="3:3">
      <c r="C96" s="41"/>
    </row>
    <row r="97" spans="3:3">
      <c r="C97" s="41"/>
    </row>
    <row r="98" spans="3:3">
      <c r="C98" s="41"/>
    </row>
    <row r="99" spans="3:3">
      <c r="C99" s="41"/>
    </row>
    <row r="100" spans="3:3">
      <c r="C100" s="41"/>
    </row>
    <row r="101" spans="3:3">
      <c r="C101" s="41"/>
    </row>
    <row r="102" spans="3:3">
      <c r="C102" s="41"/>
    </row>
  </sheetData>
  <mergeCells count="4">
    <mergeCell ref="A2:C2"/>
    <mergeCell ref="A3:C3"/>
    <mergeCell ref="A4:C4"/>
    <mergeCell ref="A5:C5"/>
  </mergeCells>
  <printOptions horizontalCentered="1"/>
  <pageMargins left="0.5" right="0.5" top="0.5" bottom="0.5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79"/>
  <sheetViews>
    <sheetView topLeftCell="A10" zoomScaleNormal="100" workbookViewId="0">
      <selection activeCell="C4" sqref="C4"/>
    </sheetView>
  </sheetViews>
  <sheetFormatPr defaultRowHeight="15"/>
  <cols>
    <col min="1" max="1" width="6.140625" bestFit="1" customWidth="1"/>
    <col min="2" max="2" width="3.7109375" customWidth="1"/>
    <col min="3" max="3" width="45.7109375" customWidth="1"/>
    <col min="4" max="4" width="3.7109375" customWidth="1"/>
    <col min="5" max="5" width="16.28515625" customWidth="1"/>
    <col min="6" max="6" width="12.5703125" bestFit="1" customWidth="1"/>
    <col min="7" max="7" width="11.5703125" bestFit="1" customWidth="1"/>
    <col min="9" max="10" width="12.5703125" bestFit="1" customWidth="1"/>
  </cols>
  <sheetData>
    <row r="1" spans="1:9">
      <c r="A1" s="1183"/>
      <c r="B1" s="1183"/>
      <c r="C1" s="1184" t="s">
        <v>37</v>
      </c>
      <c r="D1" s="1183"/>
      <c r="E1" s="238"/>
    </row>
    <row r="2" spans="1:9">
      <c r="A2" s="1183"/>
      <c r="B2" s="1183"/>
      <c r="C2" s="1184" t="s">
        <v>833</v>
      </c>
      <c r="D2" s="1183"/>
      <c r="E2" s="42"/>
    </row>
    <row r="3" spans="1:9">
      <c r="A3" s="1183"/>
      <c r="B3" s="1183"/>
      <c r="C3" s="1184" t="s">
        <v>834</v>
      </c>
      <c r="D3" s="1183"/>
      <c r="E3" s="42"/>
    </row>
    <row r="4" spans="1:9">
      <c r="A4" s="1183"/>
      <c r="B4" s="1183"/>
      <c r="C4" s="1224" t="s">
        <v>866</v>
      </c>
      <c r="D4" s="1183"/>
    </row>
    <row r="6" spans="1:9" ht="26.25">
      <c r="A6" s="1186" t="s">
        <v>170</v>
      </c>
      <c r="B6" s="1183"/>
      <c r="C6" s="1186" t="s">
        <v>42</v>
      </c>
      <c r="D6" s="1183"/>
      <c r="E6" s="1186" t="s">
        <v>43</v>
      </c>
    </row>
    <row r="7" spans="1:9">
      <c r="A7" s="1187">
        <v>-1</v>
      </c>
      <c r="B7" s="1183"/>
      <c r="C7" s="1187">
        <v>-2</v>
      </c>
      <c r="D7" s="1183"/>
      <c r="E7" s="1187">
        <v>-3</v>
      </c>
    </row>
    <row r="8" spans="1:9">
      <c r="A8" s="1184"/>
      <c r="B8" s="1183"/>
      <c r="C8" s="1183"/>
      <c r="D8" s="1183"/>
      <c r="E8" s="1183"/>
    </row>
    <row r="9" spans="1:9" ht="26.25">
      <c r="A9" s="1184">
        <v>1</v>
      </c>
      <c r="B9" s="1183"/>
      <c r="C9" s="1188" t="s">
        <v>835</v>
      </c>
      <c r="D9" s="1183"/>
      <c r="E9" s="1189">
        <v>493721226</v>
      </c>
    </row>
    <row r="10" spans="1:9">
      <c r="A10" s="1184"/>
      <c r="B10" s="1183"/>
      <c r="C10" s="1190"/>
      <c r="D10" s="1183"/>
      <c r="E10" s="1191" t="s">
        <v>742</v>
      </c>
    </row>
    <row r="11" spans="1:9">
      <c r="A11" s="1184">
        <f>+A9+1</f>
        <v>2</v>
      </c>
      <c r="B11" s="1183"/>
      <c r="C11" s="1190" t="s">
        <v>836</v>
      </c>
      <c r="D11" s="1183"/>
      <c r="E11" s="1189">
        <v>553900979</v>
      </c>
      <c r="G11" s="335"/>
    </row>
    <row r="12" spans="1:9">
      <c r="A12" s="1184"/>
      <c r="B12" s="1183"/>
      <c r="C12" s="1190"/>
      <c r="D12" s="1183"/>
      <c r="E12" s="1189"/>
      <c r="G12" s="335"/>
    </row>
    <row r="13" spans="1:9">
      <c r="A13" s="1184"/>
      <c r="B13" s="1183"/>
      <c r="C13" s="1190" t="s">
        <v>837</v>
      </c>
      <c r="D13" s="1183"/>
      <c r="E13" s="1191"/>
    </row>
    <row r="14" spans="1:9">
      <c r="A14" s="1184">
        <f>+A11+1</f>
        <v>3</v>
      </c>
      <c r="B14" s="1183"/>
      <c r="C14" s="1188" t="s">
        <v>838</v>
      </c>
      <c r="D14" s="1183"/>
      <c r="E14" s="1192">
        <v>-6080255</v>
      </c>
      <c r="F14" s="1193"/>
      <c r="G14" s="335"/>
      <c r="I14" s="335"/>
    </row>
    <row r="15" spans="1:9">
      <c r="A15" s="1184">
        <f>+A14+1</f>
        <v>4</v>
      </c>
      <c r="B15" s="1183"/>
      <c r="C15" s="1188" t="s">
        <v>839</v>
      </c>
      <c r="D15" s="1183"/>
      <c r="E15" s="1192">
        <v>-37183002</v>
      </c>
      <c r="I15" s="335"/>
    </row>
    <row r="16" spans="1:9">
      <c r="A16" s="1184">
        <f t="shared" ref="A16:A19" si="0">+A15+1</f>
        <v>5</v>
      </c>
      <c r="B16" s="1183"/>
      <c r="C16" s="1188" t="s">
        <v>840</v>
      </c>
      <c r="D16" s="1183"/>
      <c r="E16" s="1192">
        <v>-5313052</v>
      </c>
      <c r="G16" s="335"/>
      <c r="I16" s="335"/>
    </row>
    <row r="17" spans="1:9">
      <c r="A17" s="1184">
        <f t="shared" si="0"/>
        <v>6</v>
      </c>
      <c r="B17" s="1183"/>
      <c r="C17" s="1188" t="s">
        <v>841</v>
      </c>
      <c r="D17" s="1183"/>
      <c r="E17" s="1192">
        <v>-550558</v>
      </c>
      <c r="G17" s="335"/>
      <c r="I17" s="335"/>
    </row>
    <row r="18" spans="1:9">
      <c r="A18" s="1184">
        <f t="shared" si="0"/>
        <v>7</v>
      </c>
      <c r="B18" s="1183"/>
      <c r="C18" s="1188" t="s">
        <v>842</v>
      </c>
      <c r="D18" s="1183"/>
      <c r="E18" s="1192">
        <v>-16653622</v>
      </c>
    </row>
    <row r="19" spans="1:9">
      <c r="A19" s="1184">
        <f t="shared" si="0"/>
        <v>8</v>
      </c>
      <c r="B19" s="1183"/>
      <c r="C19" s="1188" t="s">
        <v>843</v>
      </c>
      <c r="D19" s="1183"/>
      <c r="E19" s="1192">
        <v>4574473</v>
      </c>
    </row>
    <row r="20" spans="1:9">
      <c r="A20" s="1184"/>
      <c r="B20" s="1183"/>
      <c r="C20" s="1190"/>
      <c r="D20" s="1183"/>
      <c r="E20" s="1191" t="s">
        <v>742</v>
      </c>
    </row>
    <row r="21" spans="1:9">
      <c r="A21" s="1184"/>
      <c r="B21" s="1183"/>
      <c r="C21" s="1190"/>
      <c r="D21" s="1183"/>
      <c r="E21" s="1194"/>
    </row>
    <row r="22" spans="1:9">
      <c r="A22" s="1184">
        <f>A19+1</f>
        <v>9</v>
      </c>
      <c r="B22" s="1183"/>
      <c r="C22" s="1190" t="s">
        <v>844</v>
      </c>
      <c r="D22" s="1183"/>
      <c r="E22" s="1194">
        <f>+E11+SUM(E14:E19)</f>
        <v>492694963</v>
      </c>
    </row>
    <row r="23" spans="1:9">
      <c r="A23" s="1184"/>
      <c r="B23" s="1183"/>
      <c r="C23" s="1190"/>
      <c r="D23" s="1183"/>
      <c r="E23" s="1191"/>
    </row>
    <row r="24" spans="1:9" ht="26.25">
      <c r="A24" s="1184">
        <v>10</v>
      </c>
      <c r="B24" s="1183"/>
      <c r="C24" s="1190" t="s">
        <v>845</v>
      </c>
      <c r="D24" s="1183"/>
      <c r="E24" s="1195">
        <f>ROUNDDOWN(+E9-E22,0)</f>
        <v>1026263</v>
      </c>
      <c r="F24" s="1196"/>
      <c r="G24" s="335"/>
    </row>
    <row r="25" spans="1:9">
      <c r="A25" s="1183"/>
      <c r="B25" s="1183"/>
      <c r="C25" s="1197"/>
      <c r="D25" s="1183"/>
      <c r="E25" s="1185" t="s">
        <v>754</v>
      </c>
      <c r="F25" s="335"/>
    </row>
    <row r="26" spans="1:9">
      <c r="A26" s="1183"/>
      <c r="B26" s="1183"/>
      <c r="C26" s="1197"/>
      <c r="D26" s="1183"/>
      <c r="E26" s="1185"/>
    </row>
    <row r="27" spans="1:9">
      <c r="A27" s="1184"/>
      <c r="B27" s="1183"/>
      <c r="C27" s="1198" t="s">
        <v>853</v>
      </c>
      <c r="D27" s="1183"/>
      <c r="E27" s="1195"/>
    </row>
    <row r="28" spans="1:9">
      <c r="A28" s="1183"/>
      <c r="B28" s="1183"/>
      <c r="C28" s="1197"/>
      <c r="D28" s="1183"/>
      <c r="E28" s="1195"/>
    </row>
    <row r="29" spans="1:9">
      <c r="A29" s="1184"/>
      <c r="B29" s="1183"/>
      <c r="C29" s="1197"/>
      <c r="D29" s="1183"/>
      <c r="E29" s="1199"/>
    </row>
    <row r="30" spans="1:9">
      <c r="A30" s="1183"/>
      <c r="B30" s="1183"/>
      <c r="C30" s="1197"/>
      <c r="D30" s="1183"/>
      <c r="E30" s="1185"/>
    </row>
    <row r="31" spans="1:9">
      <c r="A31" s="1184"/>
      <c r="B31" s="1183"/>
      <c r="C31" s="1197"/>
      <c r="D31" s="1183"/>
      <c r="E31" s="1195"/>
    </row>
    <row r="32" spans="1:9">
      <c r="A32" s="1183"/>
      <c r="B32" s="1183"/>
      <c r="C32" s="1197"/>
      <c r="D32" s="1183"/>
      <c r="E32" s="1185"/>
    </row>
    <row r="33" spans="1:5">
      <c r="A33" s="1183"/>
      <c r="B33" s="1183"/>
      <c r="C33" s="1197"/>
      <c r="D33" s="1183"/>
      <c r="E33" s="1195"/>
    </row>
    <row r="34" spans="1:5">
      <c r="A34" s="1183"/>
      <c r="B34" s="1183"/>
      <c r="C34" s="1197"/>
      <c r="D34" s="1183"/>
      <c r="E34" s="1195"/>
    </row>
    <row r="35" spans="1:5">
      <c r="A35" s="1183"/>
      <c r="B35" s="1183"/>
      <c r="C35" s="1197"/>
      <c r="D35" s="1183"/>
      <c r="E35" s="1195"/>
    </row>
    <row r="36" spans="1:5">
      <c r="A36" s="1183"/>
      <c r="B36" s="1183"/>
      <c r="C36" s="1197"/>
      <c r="D36" s="1183"/>
      <c r="E36" s="1195"/>
    </row>
    <row r="37" spans="1:5">
      <c r="A37" s="1183"/>
      <c r="B37" s="1183"/>
      <c r="C37" s="1197"/>
      <c r="D37" s="1183"/>
      <c r="E37" s="1195"/>
    </row>
    <row r="38" spans="1:5">
      <c r="A38" s="1183"/>
      <c r="B38" s="1183"/>
      <c r="C38" s="1197"/>
      <c r="D38" s="1183"/>
      <c r="E38" s="1195"/>
    </row>
    <row r="39" spans="1:5">
      <c r="A39" s="1183"/>
      <c r="B39" s="1183"/>
      <c r="C39" s="1197"/>
      <c r="D39" s="1183"/>
      <c r="E39" s="1195"/>
    </row>
    <row r="40" spans="1:5">
      <c r="A40" s="1183"/>
      <c r="B40" s="1183"/>
      <c r="C40" s="1197"/>
      <c r="D40" s="1183"/>
      <c r="E40" s="1195"/>
    </row>
    <row r="41" spans="1:5">
      <c r="A41" s="1183"/>
      <c r="B41" s="1183"/>
      <c r="C41" s="1197"/>
      <c r="D41" s="1183"/>
      <c r="E41" s="1195"/>
    </row>
    <row r="42" spans="1:5">
      <c r="C42" s="1197"/>
      <c r="D42" s="1183"/>
      <c r="E42" s="1195"/>
    </row>
    <row r="43" spans="1:5">
      <c r="C43" s="1197"/>
      <c r="D43" s="1183"/>
      <c r="E43" s="1195"/>
    </row>
    <row r="44" spans="1:5">
      <c r="C44" s="1197"/>
      <c r="D44" s="1183"/>
      <c r="E44" s="1195"/>
    </row>
    <row r="45" spans="1:5">
      <c r="C45" s="1197"/>
      <c r="D45" s="1183"/>
      <c r="E45" s="1195"/>
    </row>
    <row r="46" spans="1:5">
      <c r="C46" s="1197"/>
      <c r="D46" s="1183"/>
      <c r="E46" s="1195"/>
    </row>
    <row r="47" spans="1:5">
      <c r="C47" s="1197"/>
      <c r="D47" s="1183"/>
      <c r="E47" s="1195"/>
    </row>
    <row r="48" spans="1:5">
      <c r="C48" s="1197"/>
      <c r="D48" s="1183"/>
      <c r="E48" s="1195"/>
    </row>
    <row r="49" spans="3:5">
      <c r="C49" s="1197"/>
      <c r="D49" s="1183"/>
      <c r="E49" s="1195"/>
    </row>
    <row r="50" spans="3:5">
      <c r="C50" s="1197"/>
      <c r="D50" s="1183"/>
      <c r="E50" s="1195"/>
    </row>
    <row r="51" spans="3:5">
      <c r="C51" s="1197"/>
      <c r="D51" s="1183"/>
      <c r="E51" s="1195"/>
    </row>
    <row r="52" spans="3:5">
      <c r="C52" s="1197"/>
      <c r="D52" s="1183"/>
      <c r="E52" s="1195"/>
    </row>
    <row r="53" spans="3:5">
      <c r="C53" s="1197"/>
      <c r="D53" s="1183"/>
      <c r="E53" s="1195"/>
    </row>
    <row r="54" spans="3:5">
      <c r="C54" s="1197"/>
      <c r="D54" s="1183"/>
      <c r="E54" s="1195"/>
    </row>
    <row r="55" spans="3:5">
      <c r="C55" s="1197"/>
      <c r="D55" s="1183"/>
      <c r="E55" s="1195"/>
    </row>
    <row r="56" spans="3:5">
      <c r="C56" s="1197"/>
      <c r="D56" s="1183"/>
      <c r="E56" s="1195"/>
    </row>
    <row r="57" spans="3:5">
      <c r="C57" s="1197"/>
      <c r="D57" s="1183"/>
      <c r="E57" s="1195"/>
    </row>
    <row r="58" spans="3:5">
      <c r="C58" s="1197"/>
      <c r="D58" s="1183"/>
      <c r="E58" s="1195"/>
    </row>
    <row r="59" spans="3:5">
      <c r="C59" s="1197"/>
      <c r="D59" s="1183"/>
      <c r="E59" s="1195"/>
    </row>
    <row r="60" spans="3:5">
      <c r="C60" s="1197"/>
      <c r="D60" s="1183"/>
      <c r="E60" s="1195"/>
    </row>
    <row r="61" spans="3:5">
      <c r="C61" s="1197"/>
      <c r="D61" s="1183"/>
      <c r="E61" s="1195"/>
    </row>
    <row r="62" spans="3:5">
      <c r="C62" s="1197"/>
      <c r="D62" s="1183"/>
      <c r="E62" s="1195"/>
    </row>
    <row r="63" spans="3:5">
      <c r="C63" s="1197"/>
      <c r="D63" s="1183"/>
      <c r="E63" s="1195"/>
    </row>
    <row r="64" spans="3:5">
      <c r="C64" s="1197"/>
      <c r="D64" s="1183"/>
      <c r="E64" s="1195"/>
    </row>
    <row r="65" spans="3:5">
      <c r="C65" s="1197"/>
      <c r="D65" s="1183"/>
      <c r="E65" s="1195"/>
    </row>
    <row r="66" spans="3:5">
      <c r="C66" s="1197"/>
      <c r="D66" s="1183"/>
      <c r="E66" s="1195"/>
    </row>
    <row r="67" spans="3:5">
      <c r="C67" s="1197"/>
      <c r="D67" s="1183"/>
      <c r="E67" s="1195"/>
    </row>
    <row r="68" spans="3:5">
      <c r="C68" s="1197"/>
      <c r="D68" s="1183"/>
      <c r="E68" s="1195"/>
    </row>
    <row r="69" spans="3:5">
      <c r="C69" s="1197"/>
      <c r="D69" s="1183"/>
      <c r="E69" s="1195"/>
    </row>
    <row r="70" spans="3:5">
      <c r="C70" s="1197"/>
      <c r="D70" s="1183"/>
      <c r="E70" s="1195"/>
    </row>
    <row r="71" spans="3:5">
      <c r="C71" s="1197"/>
      <c r="D71" s="1183"/>
      <c r="E71" s="1195"/>
    </row>
    <row r="72" spans="3:5">
      <c r="C72" s="1197"/>
      <c r="D72" s="1183"/>
      <c r="E72" s="1195"/>
    </row>
    <row r="73" spans="3:5">
      <c r="C73" s="1197"/>
      <c r="D73" s="1183"/>
      <c r="E73" s="1195"/>
    </row>
    <row r="74" spans="3:5">
      <c r="C74" s="1197"/>
      <c r="D74" s="1183"/>
      <c r="E74" s="1195"/>
    </row>
    <row r="75" spans="3:5">
      <c r="C75" s="1197"/>
      <c r="D75" s="1183"/>
      <c r="E75" s="1195"/>
    </row>
    <row r="76" spans="3:5">
      <c r="C76" s="1197"/>
      <c r="D76" s="1183"/>
      <c r="E76" s="1195"/>
    </row>
    <row r="77" spans="3:5">
      <c r="C77" s="1197"/>
      <c r="D77" s="1183"/>
      <c r="E77" s="1195"/>
    </row>
    <row r="78" spans="3:5">
      <c r="C78" s="1197"/>
      <c r="D78" s="1183"/>
      <c r="E78" s="1195"/>
    </row>
    <row r="79" spans="3:5">
      <c r="C79" s="1183"/>
      <c r="D79" s="1183"/>
      <c r="E79" s="1195"/>
    </row>
  </sheetData>
  <pageMargins left="0.7" right="0.7" top="0.75" bottom="0.75" header="0.3" footer="0.3"/>
  <pageSetup fitToWidth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42"/>
  <sheetViews>
    <sheetView zoomScaleNormal="100" workbookViewId="0">
      <selection activeCell="C4" sqref="C4"/>
    </sheetView>
  </sheetViews>
  <sheetFormatPr defaultColWidth="9.140625" defaultRowHeight="12.75"/>
  <cols>
    <col min="1" max="1" width="5.28515625" style="1046" customWidth="1"/>
    <col min="2" max="2" width="3.7109375" style="1046" customWidth="1"/>
    <col min="3" max="3" width="52.7109375" style="1046" customWidth="1"/>
    <col min="4" max="4" width="3.7109375" style="1046" customWidth="1"/>
    <col min="5" max="5" width="13.7109375" style="1046" bestFit="1" customWidth="1"/>
    <col min="6" max="7" width="9.140625" style="1046"/>
    <col min="8" max="8" width="11.28515625" style="1046" bestFit="1" customWidth="1"/>
    <col min="9" max="16384" width="9.140625" style="1046"/>
  </cols>
  <sheetData>
    <row r="1" spans="1:8">
      <c r="A1" s="1129"/>
      <c r="B1" s="1129"/>
      <c r="C1" s="1200" t="s">
        <v>37</v>
      </c>
      <c r="D1" s="1129"/>
      <c r="E1" s="238"/>
    </row>
    <row r="2" spans="1:8">
      <c r="A2" s="1129"/>
      <c r="B2" s="1129"/>
      <c r="C2" s="1200" t="s">
        <v>847</v>
      </c>
      <c r="D2" s="1129"/>
      <c r="E2" s="42"/>
    </row>
    <row r="3" spans="1:8">
      <c r="A3" s="1129"/>
      <c r="B3" s="1129"/>
      <c r="C3" s="1200" t="s">
        <v>834</v>
      </c>
      <c r="D3" s="1129"/>
      <c r="E3" s="42"/>
    </row>
    <row r="4" spans="1:8">
      <c r="A4" s="1129"/>
      <c r="B4" s="1129"/>
      <c r="C4" s="1224" t="s">
        <v>867</v>
      </c>
      <c r="D4" s="1129"/>
    </row>
    <row r="7" spans="1:8" ht="25.5">
      <c r="A7" s="1201" t="s">
        <v>170</v>
      </c>
      <c r="B7" s="1129"/>
      <c r="C7" s="1201" t="s">
        <v>42</v>
      </c>
      <c r="D7" s="1129"/>
      <c r="E7" s="1201" t="s">
        <v>43</v>
      </c>
    </row>
    <row r="8" spans="1:8">
      <c r="A8" s="1202">
        <v>-1</v>
      </c>
      <c r="B8" s="1129"/>
      <c r="C8" s="1202">
        <v>-2</v>
      </c>
      <c r="D8" s="1129"/>
      <c r="E8" s="1202">
        <v>-3</v>
      </c>
    </row>
    <row r="9" spans="1:8">
      <c r="A9" s="1200"/>
      <c r="B9" s="1129"/>
      <c r="C9" s="1129"/>
      <c r="D9" s="1129"/>
      <c r="E9" s="1129"/>
    </row>
    <row r="10" spans="1:8">
      <c r="A10" s="1200">
        <v>1</v>
      </c>
      <c r="B10" s="1129"/>
      <c r="C10" s="1203" t="s">
        <v>848</v>
      </c>
      <c r="D10" s="1129"/>
      <c r="E10" s="1204">
        <v>-3274059.24</v>
      </c>
    </row>
    <row r="11" spans="1:8">
      <c r="A11" s="1200"/>
      <c r="B11" s="1129"/>
      <c r="C11" s="1203"/>
      <c r="D11" s="1129"/>
      <c r="E11" s="1205"/>
    </row>
    <row r="12" spans="1:8">
      <c r="A12" s="1200"/>
      <c r="B12" s="1129"/>
      <c r="C12" s="1203" t="s">
        <v>837</v>
      </c>
      <c r="D12" s="1129"/>
      <c r="E12" s="1205"/>
    </row>
    <row r="13" spans="1:8">
      <c r="A13" s="1200"/>
      <c r="B13" s="1129"/>
      <c r="C13" s="1201"/>
      <c r="D13" s="1129"/>
      <c r="E13" s="1206"/>
    </row>
    <row r="14" spans="1:8">
      <c r="A14" s="1200">
        <v>2</v>
      </c>
      <c r="B14" s="1129"/>
      <c r="C14" s="1203" t="s">
        <v>849</v>
      </c>
      <c r="D14" s="1129"/>
      <c r="E14" s="1205">
        <f>ROUND(E25*E10,0)</f>
        <v>-1931695</v>
      </c>
      <c r="H14" s="1054"/>
    </row>
    <row r="15" spans="1:8">
      <c r="A15" s="1200"/>
      <c r="B15" s="1129"/>
      <c r="C15" s="1201"/>
      <c r="D15" s="1129"/>
      <c r="E15" s="1206" t="s">
        <v>742</v>
      </c>
    </row>
    <row r="16" spans="1:8">
      <c r="A16" s="1200">
        <v>3</v>
      </c>
      <c r="B16" s="1129"/>
      <c r="C16" s="1203" t="s">
        <v>850</v>
      </c>
      <c r="D16" s="1129"/>
      <c r="E16" s="1205">
        <f>+E10-E14</f>
        <v>-1342364.2400000002</v>
      </c>
    </row>
    <row r="17" spans="1:5">
      <c r="A17" s="1200"/>
      <c r="B17" s="1129"/>
      <c r="C17" s="1201"/>
      <c r="D17" s="1129"/>
      <c r="E17" s="1206"/>
    </row>
    <row r="18" spans="1:5">
      <c r="A18" s="1200">
        <v>4</v>
      </c>
      <c r="B18" s="1129"/>
      <c r="C18" s="1129" t="s">
        <v>139</v>
      </c>
      <c r="D18" s="1129"/>
      <c r="E18" s="1207">
        <v>1</v>
      </c>
    </row>
    <row r="19" spans="1:5">
      <c r="A19" s="1200"/>
      <c r="B19" s="1129"/>
      <c r="C19" s="1201"/>
      <c r="D19" s="1129"/>
      <c r="E19" s="1206" t="s">
        <v>742</v>
      </c>
    </row>
    <row r="20" spans="1:5">
      <c r="A20" s="1200">
        <v>5</v>
      </c>
      <c r="B20" s="1129"/>
      <c r="C20" s="1208" t="s">
        <v>851</v>
      </c>
      <c r="D20" s="1129"/>
      <c r="E20" s="1205">
        <f>+E16*E18</f>
        <v>-1342364.2400000002</v>
      </c>
    </row>
    <row r="21" spans="1:5">
      <c r="A21" s="1129"/>
      <c r="B21" s="1129"/>
      <c r="C21" s="1201"/>
      <c r="D21" s="1129"/>
      <c r="E21" s="1123" t="s">
        <v>754</v>
      </c>
    </row>
    <row r="22" spans="1:5">
      <c r="A22" s="1200"/>
      <c r="B22" s="1129"/>
      <c r="C22" s="1203"/>
      <c r="D22" s="1129"/>
      <c r="E22" s="1205"/>
    </row>
    <row r="23" spans="1:5">
      <c r="A23" s="1129"/>
      <c r="B23" s="1129"/>
      <c r="C23" s="1203"/>
      <c r="D23" s="1129"/>
      <c r="E23" s="1205"/>
    </row>
    <row r="24" spans="1:5">
      <c r="A24" s="1200"/>
      <c r="B24" s="1129"/>
      <c r="C24" s="1203"/>
      <c r="D24" s="1129"/>
      <c r="E24" s="1205"/>
    </row>
    <row r="25" spans="1:5">
      <c r="A25" s="1200"/>
      <c r="B25" s="1200" t="s">
        <v>548</v>
      </c>
      <c r="C25" s="1046" t="str">
        <f>"Test year O&amp;M Expenses were " &amp; TEXT(E25,"0.00%") &amp; " of test year revenues"</f>
        <v>Test year O&amp;M Expenses were 59.00% of test year revenues</v>
      </c>
      <c r="D25" s="1129"/>
      <c r="E25" s="1209">
        <v>0.59</v>
      </c>
    </row>
    <row r="26" spans="1:5">
      <c r="A26" s="1200"/>
      <c r="B26" s="1129"/>
      <c r="C26" s="1203"/>
      <c r="D26" s="1129"/>
      <c r="E26" s="1205"/>
    </row>
    <row r="27" spans="1:5">
      <c r="A27" s="1200"/>
      <c r="B27" s="1129"/>
      <c r="C27" s="1208"/>
      <c r="D27" s="1129"/>
      <c r="E27" s="1210"/>
    </row>
    <row r="28" spans="1:5">
      <c r="A28" s="1200"/>
      <c r="B28" s="1129"/>
      <c r="C28" s="1208"/>
      <c r="D28" s="1129"/>
      <c r="E28" s="1206"/>
    </row>
    <row r="29" spans="1:5">
      <c r="A29" s="1200"/>
      <c r="B29" s="1129"/>
      <c r="C29" s="1198" t="s">
        <v>846</v>
      </c>
      <c r="D29" s="1129"/>
      <c r="E29" s="1129"/>
    </row>
    <row r="30" spans="1:5">
      <c r="A30" s="1200"/>
      <c r="B30" s="1129"/>
      <c r="C30" s="1208"/>
      <c r="D30" s="1129"/>
      <c r="E30" s="1129"/>
    </row>
    <row r="31" spans="1:5">
      <c r="A31" s="1200"/>
      <c r="B31" s="1129"/>
      <c r="C31" s="1208"/>
      <c r="D31" s="1129"/>
      <c r="E31" s="1129"/>
    </row>
    <row r="32" spans="1:5">
      <c r="A32" s="1200"/>
      <c r="B32" s="1129"/>
      <c r="C32" s="1208"/>
      <c r="D32" s="1129"/>
      <c r="E32" s="1129"/>
    </row>
    <row r="33" spans="1:5">
      <c r="A33" s="1200"/>
      <c r="B33" s="1129"/>
      <c r="C33" s="1208"/>
      <c r="D33" s="1129"/>
      <c r="E33" s="1129"/>
    </row>
    <row r="34" spans="1:5">
      <c r="A34" s="1200"/>
      <c r="B34" s="1129"/>
      <c r="C34" s="1208"/>
      <c r="D34" s="1129"/>
      <c r="E34" s="1129"/>
    </row>
    <row r="35" spans="1:5">
      <c r="A35" s="1200"/>
      <c r="B35" s="1129"/>
      <c r="C35" s="1208"/>
      <c r="D35" s="1129"/>
      <c r="E35" s="1129"/>
    </row>
    <row r="36" spans="1:5">
      <c r="A36" s="1200"/>
      <c r="B36" s="1129"/>
      <c r="C36" s="1208"/>
      <c r="D36" s="1129"/>
      <c r="E36" s="1209"/>
    </row>
    <row r="37" spans="1:5">
      <c r="A37" s="1200"/>
      <c r="B37" s="1129"/>
      <c r="C37" s="1208"/>
      <c r="D37" s="1129"/>
      <c r="E37" s="1209"/>
    </row>
    <row r="38" spans="1:5">
      <c r="A38" s="1200"/>
      <c r="B38" s="1129"/>
      <c r="C38" s="1208"/>
      <c r="D38" s="1129"/>
      <c r="E38" s="1209"/>
    </row>
    <row r="39" spans="1:5">
      <c r="A39" s="1200"/>
      <c r="B39" s="1129"/>
      <c r="C39" s="1129"/>
      <c r="D39" s="1129"/>
      <c r="E39" s="1211"/>
    </row>
    <row r="40" spans="1:5">
      <c r="A40" s="1129"/>
      <c r="B40" s="1212"/>
      <c r="C40" s="1198" t="s">
        <v>853</v>
      </c>
      <c r="D40" s="1129"/>
      <c r="E40" s="1211"/>
    </row>
    <row r="41" spans="1:5">
      <c r="A41" s="1129"/>
      <c r="B41" s="1129"/>
      <c r="C41" s="1129"/>
      <c r="D41" s="1129"/>
      <c r="E41" s="1211"/>
    </row>
    <row r="42" spans="1:5">
      <c r="A42" s="1129"/>
      <c r="B42" s="1129"/>
      <c r="C42" s="1129"/>
      <c r="D42" s="1129"/>
      <c r="E42" s="1211"/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42"/>
  <sheetViews>
    <sheetView zoomScaleNormal="100" workbookViewId="0">
      <selection activeCell="C4" sqref="C4"/>
    </sheetView>
  </sheetViews>
  <sheetFormatPr defaultColWidth="9.140625" defaultRowHeight="12.75"/>
  <cols>
    <col min="1" max="1" width="5.28515625" style="1046" customWidth="1"/>
    <col min="2" max="2" width="3.7109375" style="1046" customWidth="1"/>
    <col min="3" max="3" width="52.7109375" style="1046" customWidth="1"/>
    <col min="4" max="4" width="3.7109375" style="1046" customWidth="1"/>
    <col min="5" max="5" width="13.7109375" style="1046" bestFit="1" customWidth="1"/>
    <col min="6" max="16384" width="9.140625" style="1046"/>
  </cols>
  <sheetData>
    <row r="1" spans="1:5">
      <c r="A1" s="1129"/>
      <c r="B1" s="1129"/>
      <c r="C1" s="1200" t="s">
        <v>37</v>
      </c>
      <c r="D1" s="1129"/>
      <c r="E1" s="238"/>
    </row>
    <row r="2" spans="1:5">
      <c r="A2" s="1129"/>
      <c r="B2" s="1129"/>
      <c r="C2" s="1200" t="s">
        <v>852</v>
      </c>
      <c r="D2" s="1129"/>
      <c r="E2" s="42"/>
    </row>
    <row r="3" spans="1:5">
      <c r="A3" s="1129"/>
      <c r="B3" s="1129"/>
      <c r="C3" s="1200" t="s">
        <v>834</v>
      </c>
      <c r="D3" s="1129"/>
      <c r="E3" s="42"/>
    </row>
    <row r="4" spans="1:5">
      <c r="A4" s="1129"/>
      <c r="B4" s="1129"/>
      <c r="C4" s="1224" t="s">
        <v>868</v>
      </c>
      <c r="D4" s="1129"/>
    </row>
    <row r="7" spans="1:5" ht="25.5">
      <c r="A7" s="1201" t="s">
        <v>170</v>
      </c>
      <c r="B7" s="1129"/>
      <c r="C7" s="1201" t="s">
        <v>42</v>
      </c>
      <c r="D7" s="1129"/>
      <c r="E7" s="1201" t="s">
        <v>43</v>
      </c>
    </row>
    <row r="8" spans="1:5">
      <c r="A8" s="1202">
        <v>-1</v>
      </c>
      <c r="B8" s="1129"/>
      <c r="C8" s="1202">
        <v>-2</v>
      </c>
      <c r="D8" s="1129"/>
      <c r="E8" s="1202">
        <v>-3</v>
      </c>
    </row>
    <row r="9" spans="1:5">
      <c r="A9" s="1200"/>
      <c r="B9" s="1129"/>
      <c r="C9" s="1129"/>
      <c r="D9" s="1129"/>
      <c r="E9" s="1129"/>
    </row>
    <row r="10" spans="1:5">
      <c r="A10" s="1200">
        <v>1</v>
      </c>
      <c r="B10" s="1129"/>
      <c r="C10" s="1203" t="s">
        <v>848</v>
      </c>
      <c r="D10" s="1129"/>
      <c r="E10" s="1204">
        <v>9953044.1400000006</v>
      </c>
    </row>
    <row r="11" spans="1:5">
      <c r="A11" s="1200"/>
      <c r="B11" s="1129"/>
      <c r="C11" s="1203"/>
      <c r="D11" s="1129"/>
      <c r="E11" s="1205"/>
    </row>
    <row r="12" spans="1:5">
      <c r="A12" s="1200"/>
      <c r="B12" s="1129"/>
      <c r="C12" s="1203" t="s">
        <v>837</v>
      </c>
      <c r="D12" s="1129"/>
      <c r="E12" s="1205"/>
    </row>
    <row r="13" spans="1:5">
      <c r="A13" s="1200"/>
      <c r="B13" s="1129"/>
      <c r="C13" s="1201"/>
      <c r="D13" s="1129"/>
      <c r="E13" s="1206"/>
    </row>
    <row r="14" spans="1:5">
      <c r="A14" s="1200">
        <v>2</v>
      </c>
      <c r="B14" s="1129"/>
      <c r="C14" s="1203" t="s">
        <v>849</v>
      </c>
      <c r="D14" s="1129"/>
      <c r="E14" s="1205">
        <f>ROUND(E25*E10,0)</f>
        <v>5872296</v>
      </c>
    </row>
    <row r="15" spans="1:5">
      <c r="A15" s="1200"/>
      <c r="B15" s="1129"/>
      <c r="C15" s="1201"/>
      <c r="D15" s="1129"/>
      <c r="E15" s="1206" t="s">
        <v>742</v>
      </c>
    </row>
    <row r="16" spans="1:5">
      <c r="A16" s="1200">
        <v>3</v>
      </c>
      <c r="B16" s="1129"/>
      <c r="C16" s="1203" t="s">
        <v>850</v>
      </c>
      <c r="D16" s="1129"/>
      <c r="E16" s="1205">
        <f>+E10-E14</f>
        <v>4080748.1400000006</v>
      </c>
    </row>
    <row r="17" spans="1:5">
      <c r="A17" s="1200"/>
      <c r="B17" s="1129"/>
      <c r="C17" s="1201"/>
      <c r="D17" s="1129"/>
      <c r="E17" s="1206"/>
    </row>
    <row r="18" spans="1:5">
      <c r="A18" s="1200">
        <v>4</v>
      </c>
      <c r="B18" s="1129"/>
      <c r="C18" s="1129" t="s">
        <v>139</v>
      </c>
      <c r="D18" s="1129"/>
      <c r="E18" s="1207">
        <v>1</v>
      </c>
    </row>
    <row r="19" spans="1:5">
      <c r="A19" s="1200"/>
      <c r="B19" s="1129"/>
      <c r="C19" s="1201"/>
      <c r="D19" s="1129"/>
      <c r="E19" s="1206" t="s">
        <v>742</v>
      </c>
    </row>
    <row r="20" spans="1:5">
      <c r="A20" s="1200">
        <v>5</v>
      </c>
      <c r="B20" s="1129"/>
      <c r="C20" s="1208" t="s">
        <v>851</v>
      </c>
      <c r="D20" s="1129"/>
      <c r="E20" s="1205">
        <f>+E16*E18</f>
        <v>4080748.1400000006</v>
      </c>
    </row>
    <row r="21" spans="1:5">
      <c r="A21" s="1129"/>
      <c r="B21" s="1129"/>
      <c r="C21" s="1201"/>
      <c r="D21" s="1129"/>
      <c r="E21" s="1123" t="s">
        <v>754</v>
      </c>
    </row>
    <row r="22" spans="1:5">
      <c r="A22" s="1200"/>
      <c r="B22" s="1129"/>
      <c r="C22" s="1203"/>
      <c r="D22" s="1129"/>
      <c r="E22" s="1205"/>
    </row>
    <row r="23" spans="1:5">
      <c r="A23" s="1129"/>
      <c r="B23" s="1129"/>
      <c r="C23" s="1203"/>
      <c r="D23" s="1129"/>
      <c r="E23" s="1205"/>
    </row>
    <row r="24" spans="1:5">
      <c r="A24" s="1200"/>
      <c r="B24" s="1129"/>
      <c r="C24" s="1203"/>
      <c r="D24" s="1129"/>
      <c r="E24" s="1205"/>
    </row>
    <row r="25" spans="1:5">
      <c r="A25" s="1200"/>
      <c r="B25" s="1200" t="s">
        <v>548</v>
      </c>
      <c r="C25" s="1046" t="str">
        <f>"Test year O&amp;M Expenses were " &amp; TEXT(E25,"0.00%") &amp; " of test year revenues"</f>
        <v>Test year O&amp;M Expenses were 59.00% of test year revenues</v>
      </c>
      <c r="D25" s="1129"/>
      <c r="E25" s="1209">
        <v>0.59</v>
      </c>
    </row>
    <row r="26" spans="1:5">
      <c r="A26" s="1200"/>
      <c r="B26" s="1129"/>
      <c r="C26" s="1203"/>
      <c r="D26" s="1129"/>
      <c r="E26" s="1205"/>
    </row>
    <row r="27" spans="1:5">
      <c r="A27" s="1200"/>
      <c r="B27" s="1129"/>
      <c r="C27" s="1208"/>
      <c r="D27" s="1129"/>
      <c r="E27" s="1210"/>
    </row>
    <row r="28" spans="1:5">
      <c r="A28" s="1200"/>
      <c r="B28" s="1198" t="s">
        <v>846</v>
      </c>
      <c r="C28" s="1208"/>
      <c r="D28" s="1129"/>
      <c r="E28" s="1206"/>
    </row>
    <row r="29" spans="1:5">
      <c r="A29" s="1200"/>
      <c r="B29" s="1129"/>
      <c r="C29" s="1208"/>
      <c r="D29" s="1129"/>
      <c r="E29" s="1129"/>
    </row>
    <row r="30" spans="1:5">
      <c r="A30" s="1200"/>
      <c r="B30" s="1129"/>
      <c r="C30" s="1208"/>
      <c r="D30" s="1129"/>
      <c r="E30" s="1129"/>
    </row>
    <row r="31" spans="1:5">
      <c r="A31" s="1200"/>
      <c r="B31" s="1129"/>
      <c r="C31" s="1208"/>
      <c r="D31" s="1129"/>
      <c r="E31" s="1129"/>
    </row>
    <row r="32" spans="1:5">
      <c r="A32" s="1200"/>
      <c r="B32" s="1129"/>
      <c r="C32" s="1208"/>
      <c r="D32" s="1129"/>
      <c r="E32" s="1211"/>
    </row>
    <row r="33" spans="1:5">
      <c r="A33" s="1200"/>
      <c r="B33" s="1129"/>
      <c r="C33" s="1208"/>
      <c r="D33" s="1129"/>
      <c r="E33" s="1129"/>
    </row>
    <row r="34" spans="1:5">
      <c r="A34" s="1200"/>
      <c r="B34" s="1129"/>
      <c r="C34" s="1208"/>
      <c r="D34" s="1129"/>
      <c r="E34" s="1129"/>
    </row>
    <row r="35" spans="1:5">
      <c r="A35" s="1200"/>
      <c r="B35" s="1129"/>
      <c r="C35" s="1208"/>
      <c r="D35" s="1129"/>
      <c r="E35" s="1129"/>
    </row>
    <row r="36" spans="1:5">
      <c r="A36" s="1200"/>
      <c r="B36" s="1129"/>
      <c r="C36" s="1208"/>
      <c r="D36" s="1129"/>
      <c r="E36" s="1209"/>
    </row>
    <row r="37" spans="1:5">
      <c r="A37" s="1200"/>
      <c r="B37" s="1129"/>
      <c r="C37" s="1208"/>
      <c r="D37" s="1129"/>
      <c r="E37" s="1209"/>
    </row>
    <row r="38" spans="1:5">
      <c r="A38" s="1200"/>
      <c r="B38" s="1129"/>
      <c r="C38" s="1208"/>
      <c r="D38" s="1129"/>
      <c r="E38" s="1209"/>
    </row>
    <row r="39" spans="1:5">
      <c r="A39" s="1200"/>
      <c r="B39" s="1129"/>
      <c r="C39" s="1129"/>
      <c r="D39" s="1129"/>
      <c r="E39" s="1211"/>
    </row>
    <row r="40" spans="1:5">
      <c r="A40" s="1129"/>
      <c r="B40" s="1212"/>
      <c r="C40" s="1198" t="s">
        <v>853</v>
      </c>
      <c r="D40" s="1129"/>
      <c r="E40" s="1211"/>
    </row>
    <row r="41" spans="1:5">
      <c r="A41" s="1129"/>
      <c r="B41" s="1129"/>
      <c r="C41" s="1129"/>
      <c r="D41" s="1129"/>
      <c r="E41" s="1211"/>
    </row>
    <row r="42" spans="1:5">
      <c r="A42" s="1129"/>
      <c r="B42" s="1129"/>
      <c r="C42" s="1129"/>
      <c r="D42" s="1129"/>
      <c r="E42" s="1211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9"/>
  <sheetViews>
    <sheetView zoomScaleNormal="100" workbookViewId="0">
      <selection activeCell="H16" sqref="H16"/>
    </sheetView>
  </sheetViews>
  <sheetFormatPr defaultRowHeight="15"/>
  <cols>
    <col min="1" max="1" width="5" customWidth="1"/>
    <col min="2" max="2" width="1.7109375" customWidth="1"/>
    <col min="3" max="3" width="45.7109375" customWidth="1"/>
    <col min="4" max="4" width="1.7109375" customWidth="1"/>
    <col min="5" max="5" width="15.85546875" customWidth="1"/>
    <col min="257" max="257" width="5" customWidth="1"/>
    <col min="258" max="258" width="1.7109375" customWidth="1"/>
    <col min="259" max="259" width="45.7109375" customWidth="1"/>
    <col min="260" max="260" width="1.7109375" customWidth="1"/>
    <col min="261" max="261" width="15.85546875" customWidth="1"/>
    <col min="513" max="513" width="5" customWidth="1"/>
    <col min="514" max="514" width="1.7109375" customWidth="1"/>
    <col min="515" max="515" width="45.7109375" customWidth="1"/>
    <col min="516" max="516" width="1.7109375" customWidth="1"/>
    <col min="517" max="517" width="15.85546875" customWidth="1"/>
    <col min="769" max="769" width="5" customWidth="1"/>
    <col min="770" max="770" width="1.7109375" customWidth="1"/>
    <col min="771" max="771" width="45.7109375" customWidth="1"/>
    <col min="772" max="772" width="1.7109375" customWidth="1"/>
    <col min="773" max="773" width="15.85546875" customWidth="1"/>
    <col min="1025" max="1025" width="5" customWidth="1"/>
    <col min="1026" max="1026" width="1.7109375" customWidth="1"/>
    <col min="1027" max="1027" width="45.7109375" customWidth="1"/>
    <col min="1028" max="1028" width="1.7109375" customWidth="1"/>
    <col min="1029" max="1029" width="15.85546875" customWidth="1"/>
    <col min="1281" max="1281" width="5" customWidth="1"/>
    <col min="1282" max="1282" width="1.7109375" customWidth="1"/>
    <col min="1283" max="1283" width="45.7109375" customWidth="1"/>
    <col min="1284" max="1284" width="1.7109375" customWidth="1"/>
    <col min="1285" max="1285" width="15.85546875" customWidth="1"/>
    <col min="1537" max="1537" width="5" customWidth="1"/>
    <col min="1538" max="1538" width="1.7109375" customWidth="1"/>
    <col min="1539" max="1539" width="45.7109375" customWidth="1"/>
    <col min="1540" max="1540" width="1.7109375" customWidth="1"/>
    <col min="1541" max="1541" width="15.85546875" customWidth="1"/>
    <col min="1793" max="1793" width="5" customWidth="1"/>
    <col min="1794" max="1794" width="1.7109375" customWidth="1"/>
    <col min="1795" max="1795" width="45.7109375" customWidth="1"/>
    <col min="1796" max="1796" width="1.7109375" customWidth="1"/>
    <col min="1797" max="1797" width="15.85546875" customWidth="1"/>
    <col min="2049" max="2049" width="5" customWidth="1"/>
    <col min="2050" max="2050" width="1.7109375" customWidth="1"/>
    <col min="2051" max="2051" width="45.7109375" customWidth="1"/>
    <col min="2052" max="2052" width="1.7109375" customWidth="1"/>
    <col min="2053" max="2053" width="15.85546875" customWidth="1"/>
    <col min="2305" max="2305" width="5" customWidth="1"/>
    <col min="2306" max="2306" width="1.7109375" customWidth="1"/>
    <col min="2307" max="2307" width="45.7109375" customWidth="1"/>
    <col min="2308" max="2308" width="1.7109375" customWidth="1"/>
    <col min="2309" max="2309" width="15.85546875" customWidth="1"/>
    <col min="2561" max="2561" width="5" customWidth="1"/>
    <col min="2562" max="2562" width="1.7109375" customWidth="1"/>
    <col min="2563" max="2563" width="45.7109375" customWidth="1"/>
    <col min="2564" max="2564" width="1.7109375" customWidth="1"/>
    <col min="2565" max="2565" width="15.85546875" customWidth="1"/>
    <col min="2817" max="2817" width="5" customWidth="1"/>
    <col min="2818" max="2818" width="1.7109375" customWidth="1"/>
    <col min="2819" max="2819" width="45.7109375" customWidth="1"/>
    <col min="2820" max="2820" width="1.7109375" customWidth="1"/>
    <col min="2821" max="2821" width="15.85546875" customWidth="1"/>
    <col min="3073" max="3073" width="5" customWidth="1"/>
    <col min="3074" max="3074" width="1.7109375" customWidth="1"/>
    <col min="3075" max="3075" width="45.7109375" customWidth="1"/>
    <col min="3076" max="3076" width="1.7109375" customWidth="1"/>
    <col min="3077" max="3077" width="15.85546875" customWidth="1"/>
    <col min="3329" max="3329" width="5" customWidth="1"/>
    <col min="3330" max="3330" width="1.7109375" customWidth="1"/>
    <col min="3331" max="3331" width="45.7109375" customWidth="1"/>
    <col min="3332" max="3332" width="1.7109375" customWidth="1"/>
    <col min="3333" max="3333" width="15.85546875" customWidth="1"/>
    <col min="3585" max="3585" width="5" customWidth="1"/>
    <col min="3586" max="3586" width="1.7109375" customWidth="1"/>
    <col min="3587" max="3587" width="45.7109375" customWidth="1"/>
    <col min="3588" max="3588" width="1.7109375" customWidth="1"/>
    <col min="3589" max="3589" width="15.85546875" customWidth="1"/>
    <col min="3841" max="3841" width="5" customWidth="1"/>
    <col min="3842" max="3842" width="1.7109375" customWidth="1"/>
    <col min="3843" max="3843" width="45.7109375" customWidth="1"/>
    <col min="3844" max="3844" width="1.7109375" customWidth="1"/>
    <col min="3845" max="3845" width="15.85546875" customWidth="1"/>
    <col min="4097" max="4097" width="5" customWidth="1"/>
    <col min="4098" max="4098" width="1.7109375" customWidth="1"/>
    <col min="4099" max="4099" width="45.7109375" customWidth="1"/>
    <col min="4100" max="4100" width="1.7109375" customWidth="1"/>
    <col min="4101" max="4101" width="15.85546875" customWidth="1"/>
    <col min="4353" max="4353" width="5" customWidth="1"/>
    <col min="4354" max="4354" width="1.7109375" customWidth="1"/>
    <col min="4355" max="4355" width="45.7109375" customWidth="1"/>
    <col min="4356" max="4356" width="1.7109375" customWidth="1"/>
    <col min="4357" max="4357" width="15.85546875" customWidth="1"/>
    <col min="4609" max="4609" width="5" customWidth="1"/>
    <col min="4610" max="4610" width="1.7109375" customWidth="1"/>
    <col min="4611" max="4611" width="45.7109375" customWidth="1"/>
    <col min="4612" max="4612" width="1.7109375" customWidth="1"/>
    <col min="4613" max="4613" width="15.85546875" customWidth="1"/>
    <col min="4865" max="4865" width="5" customWidth="1"/>
    <col min="4866" max="4866" width="1.7109375" customWidth="1"/>
    <col min="4867" max="4867" width="45.7109375" customWidth="1"/>
    <col min="4868" max="4868" width="1.7109375" customWidth="1"/>
    <col min="4869" max="4869" width="15.85546875" customWidth="1"/>
    <col min="5121" max="5121" width="5" customWidth="1"/>
    <col min="5122" max="5122" width="1.7109375" customWidth="1"/>
    <col min="5123" max="5123" width="45.7109375" customWidth="1"/>
    <col min="5124" max="5124" width="1.7109375" customWidth="1"/>
    <col min="5125" max="5125" width="15.85546875" customWidth="1"/>
    <col min="5377" max="5377" width="5" customWidth="1"/>
    <col min="5378" max="5378" width="1.7109375" customWidth="1"/>
    <col min="5379" max="5379" width="45.7109375" customWidth="1"/>
    <col min="5380" max="5380" width="1.7109375" customWidth="1"/>
    <col min="5381" max="5381" width="15.85546875" customWidth="1"/>
    <col min="5633" max="5633" width="5" customWidth="1"/>
    <col min="5634" max="5634" width="1.7109375" customWidth="1"/>
    <col min="5635" max="5635" width="45.7109375" customWidth="1"/>
    <col min="5636" max="5636" width="1.7109375" customWidth="1"/>
    <col min="5637" max="5637" width="15.85546875" customWidth="1"/>
    <col min="5889" max="5889" width="5" customWidth="1"/>
    <col min="5890" max="5890" width="1.7109375" customWidth="1"/>
    <col min="5891" max="5891" width="45.7109375" customWidth="1"/>
    <col min="5892" max="5892" width="1.7109375" customWidth="1"/>
    <col min="5893" max="5893" width="15.85546875" customWidth="1"/>
    <col min="6145" max="6145" width="5" customWidth="1"/>
    <col min="6146" max="6146" width="1.7109375" customWidth="1"/>
    <col min="6147" max="6147" width="45.7109375" customWidth="1"/>
    <col min="6148" max="6148" width="1.7109375" customWidth="1"/>
    <col min="6149" max="6149" width="15.85546875" customWidth="1"/>
    <col min="6401" max="6401" width="5" customWidth="1"/>
    <col min="6402" max="6402" width="1.7109375" customWidth="1"/>
    <col min="6403" max="6403" width="45.7109375" customWidth="1"/>
    <col min="6404" max="6404" width="1.7109375" customWidth="1"/>
    <col min="6405" max="6405" width="15.85546875" customWidth="1"/>
    <col min="6657" max="6657" width="5" customWidth="1"/>
    <col min="6658" max="6658" width="1.7109375" customWidth="1"/>
    <col min="6659" max="6659" width="45.7109375" customWidth="1"/>
    <col min="6660" max="6660" width="1.7109375" customWidth="1"/>
    <col min="6661" max="6661" width="15.85546875" customWidth="1"/>
    <col min="6913" max="6913" width="5" customWidth="1"/>
    <col min="6914" max="6914" width="1.7109375" customWidth="1"/>
    <col min="6915" max="6915" width="45.7109375" customWidth="1"/>
    <col min="6916" max="6916" width="1.7109375" customWidth="1"/>
    <col min="6917" max="6917" width="15.85546875" customWidth="1"/>
    <col min="7169" max="7169" width="5" customWidth="1"/>
    <col min="7170" max="7170" width="1.7109375" customWidth="1"/>
    <col min="7171" max="7171" width="45.7109375" customWidth="1"/>
    <col min="7172" max="7172" width="1.7109375" customWidth="1"/>
    <col min="7173" max="7173" width="15.85546875" customWidth="1"/>
    <col min="7425" max="7425" width="5" customWidth="1"/>
    <col min="7426" max="7426" width="1.7109375" customWidth="1"/>
    <col min="7427" max="7427" width="45.7109375" customWidth="1"/>
    <col min="7428" max="7428" width="1.7109375" customWidth="1"/>
    <col min="7429" max="7429" width="15.85546875" customWidth="1"/>
    <col min="7681" max="7681" width="5" customWidth="1"/>
    <col min="7682" max="7682" width="1.7109375" customWidth="1"/>
    <col min="7683" max="7683" width="45.7109375" customWidth="1"/>
    <col min="7684" max="7684" width="1.7109375" customWidth="1"/>
    <col min="7685" max="7685" width="15.85546875" customWidth="1"/>
    <col min="7937" max="7937" width="5" customWidth="1"/>
    <col min="7938" max="7938" width="1.7109375" customWidth="1"/>
    <col min="7939" max="7939" width="45.7109375" customWidth="1"/>
    <col min="7940" max="7940" width="1.7109375" customWidth="1"/>
    <col min="7941" max="7941" width="15.85546875" customWidth="1"/>
    <col min="8193" max="8193" width="5" customWidth="1"/>
    <col min="8194" max="8194" width="1.7109375" customWidth="1"/>
    <col min="8195" max="8195" width="45.7109375" customWidth="1"/>
    <col min="8196" max="8196" width="1.7109375" customWidth="1"/>
    <col min="8197" max="8197" width="15.85546875" customWidth="1"/>
    <col min="8449" max="8449" width="5" customWidth="1"/>
    <col min="8450" max="8450" width="1.7109375" customWidth="1"/>
    <col min="8451" max="8451" width="45.7109375" customWidth="1"/>
    <col min="8452" max="8452" width="1.7109375" customWidth="1"/>
    <col min="8453" max="8453" width="15.85546875" customWidth="1"/>
    <col min="8705" max="8705" width="5" customWidth="1"/>
    <col min="8706" max="8706" width="1.7109375" customWidth="1"/>
    <col min="8707" max="8707" width="45.7109375" customWidth="1"/>
    <col min="8708" max="8708" width="1.7109375" customWidth="1"/>
    <col min="8709" max="8709" width="15.85546875" customWidth="1"/>
    <col min="8961" max="8961" width="5" customWidth="1"/>
    <col min="8962" max="8962" width="1.7109375" customWidth="1"/>
    <col min="8963" max="8963" width="45.7109375" customWidth="1"/>
    <col min="8964" max="8964" width="1.7109375" customWidth="1"/>
    <col min="8965" max="8965" width="15.85546875" customWidth="1"/>
    <col min="9217" max="9217" width="5" customWidth="1"/>
    <col min="9218" max="9218" width="1.7109375" customWidth="1"/>
    <col min="9219" max="9219" width="45.7109375" customWidth="1"/>
    <col min="9220" max="9220" width="1.7109375" customWidth="1"/>
    <col min="9221" max="9221" width="15.85546875" customWidth="1"/>
    <col min="9473" max="9473" width="5" customWidth="1"/>
    <col min="9474" max="9474" width="1.7109375" customWidth="1"/>
    <col min="9475" max="9475" width="45.7109375" customWidth="1"/>
    <col min="9476" max="9476" width="1.7109375" customWidth="1"/>
    <col min="9477" max="9477" width="15.85546875" customWidth="1"/>
    <col min="9729" max="9729" width="5" customWidth="1"/>
    <col min="9730" max="9730" width="1.7109375" customWidth="1"/>
    <col min="9731" max="9731" width="45.7109375" customWidth="1"/>
    <col min="9732" max="9732" width="1.7109375" customWidth="1"/>
    <col min="9733" max="9733" width="15.85546875" customWidth="1"/>
    <col min="9985" max="9985" width="5" customWidth="1"/>
    <col min="9986" max="9986" width="1.7109375" customWidth="1"/>
    <col min="9987" max="9987" width="45.7109375" customWidth="1"/>
    <col min="9988" max="9988" width="1.7109375" customWidth="1"/>
    <col min="9989" max="9989" width="15.85546875" customWidth="1"/>
    <col min="10241" max="10241" width="5" customWidth="1"/>
    <col min="10242" max="10242" width="1.7109375" customWidth="1"/>
    <col min="10243" max="10243" width="45.7109375" customWidth="1"/>
    <col min="10244" max="10244" width="1.7109375" customWidth="1"/>
    <col min="10245" max="10245" width="15.85546875" customWidth="1"/>
    <col min="10497" max="10497" width="5" customWidth="1"/>
    <col min="10498" max="10498" width="1.7109375" customWidth="1"/>
    <col min="10499" max="10499" width="45.7109375" customWidth="1"/>
    <col min="10500" max="10500" width="1.7109375" customWidth="1"/>
    <col min="10501" max="10501" width="15.85546875" customWidth="1"/>
    <col min="10753" max="10753" width="5" customWidth="1"/>
    <col min="10754" max="10754" width="1.7109375" customWidth="1"/>
    <col min="10755" max="10755" width="45.7109375" customWidth="1"/>
    <col min="10756" max="10756" width="1.7109375" customWidth="1"/>
    <col min="10757" max="10757" width="15.85546875" customWidth="1"/>
    <col min="11009" max="11009" width="5" customWidth="1"/>
    <col min="11010" max="11010" width="1.7109375" customWidth="1"/>
    <col min="11011" max="11011" width="45.7109375" customWidth="1"/>
    <col min="11012" max="11012" width="1.7109375" customWidth="1"/>
    <col min="11013" max="11013" width="15.85546875" customWidth="1"/>
    <col min="11265" max="11265" width="5" customWidth="1"/>
    <col min="11266" max="11266" width="1.7109375" customWidth="1"/>
    <col min="11267" max="11267" width="45.7109375" customWidth="1"/>
    <col min="11268" max="11268" width="1.7109375" customWidth="1"/>
    <col min="11269" max="11269" width="15.85546875" customWidth="1"/>
    <col min="11521" max="11521" width="5" customWidth="1"/>
    <col min="11522" max="11522" width="1.7109375" customWidth="1"/>
    <col min="11523" max="11523" width="45.7109375" customWidth="1"/>
    <col min="11524" max="11524" width="1.7109375" customWidth="1"/>
    <col min="11525" max="11525" width="15.85546875" customWidth="1"/>
    <col min="11777" max="11777" width="5" customWidth="1"/>
    <col min="11778" max="11778" width="1.7109375" customWidth="1"/>
    <col min="11779" max="11779" width="45.7109375" customWidth="1"/>
    <col min="11780" max="11780" width="1.7109375" customWidth="1"/>
    <col min="11781" max="11781" width="15.85546875" customWidth="1"/>
    <col min="12033" max="12033" width="5" customWidth="1"/>
    <col min="12034" max="12034" width="1.7109375" customWidth="1"/>
    <col min="12035" max="12035" width="45.7109375" customWidth="1"/>
    <col min="12036" max="12036" width="1.7109375" customWidth="1"/>
    <col min="12037" max="12037" width="15.85546875" customWidth="1"/>
    <col min="12289" max="12289" width="5" customWidth="1"/>
    <col min="12290" max="12290" width="1.7109375" customWidth="1"/>
    <col min="12291" max="12291" width="45.7109375" customWidth="1"/>
    <col min="12292" max="12292" width="1.7109375" customWidth="1"/>
    <col min="12293" max="12293" width="15.85546875" customWidth="1"/>
    <col min="12545" max="12545" width="5" customWidth="1"/>
    <col min="12546" max="12546" width="1.7109375" customWidth="1"/>
    <col min="12547" max="12547" width="45.7109375" customWidth="1"/>
    <col min="12548" max="12548" width="1.7109375" customWidth="1"/>
    <col min="12549" max="12549" width="15.85546875" customWidth="1"/>
    <col min="12801" max="12801" width="5" customWidth="1"/>
    <col min="12802" max="12802" width="1.7109375" customWidth="1"/>
    <col min="12803" max="12803" width="45.7109375" customWidth="1"/>
    <col min="12804" max="12804" width="1.7109375" customWidth="1"/>
    <col min="12805" max="12805" width="15.85546875" customWidth="1"/>
    <col min="13057" max="13057" width="5" customWidth="1"/>
    <col min="13058" max="13058" width="1.7109375" customWidth="1"/>
    <col min="13059" max="13059" width="45.7109375" customWidth="1"/>
    <col min="13060" max="13060" width="1.7109375" customWidth="1"/>
    <col min="13061" max="13061" width="15.85546875" customWidth="1"/>
    <col min="13313" max="13313" width="5" customWidth="1"/>
    <col min="13314" max="13314" width="1.7109375" customWidth="1"/>
    <col min="13315" max="13315" width="45.7109375" customWidth="1"/>
    <col min="13316" max="13316" width="1.7109375" customWidth="1"/>
    <col min="13317" max="13317" width="15.85546875" customWidth="1"/>
    <col min="13569" max="13569" width="5" customWidth="1"/>
    <col min="13570" max="13570" width="1.7109375" customWidth="1"/>
    <col min="13571" max="13571" width="45.7109375" customWidth="1"/>
    <col min="13572" max="13572" width="1.7109375" customWidth="1"/>
    <col min="13573" max="13573" width="15.85546875" customWidth="1"/>
    <col min="13825" max="13825" width="5" customWidth="1"/>
    <col min="13826" max="13826" width="1.7109375" customWidth="1"/>
    <col min="13827" max="13827" width="45.7109375" customWidth="1"/>
    <col min="13828" max="13828" width="1.7109375" customWidth="1"/>
    <col min="13829" max="13829" width="15.85546875" customWidth="1"/>
    <col min="14081" max="14081" width="5" customWidth="1"/>
    <col min="14082" max="14082" width="1.7109375" customWidth="1"/>
    <col min="14083" max="14083" width="45.7109375" customWidth="1"/>
    <col min="14084" max="14084" width="1.7109375" customWidth="1"/>
    <col min="14085" max="14085" width="15.85546875" customWidth="1"/>
    <col min="14337" max="14337" width="5" customWidth="1"/>
    <col min="14338" max="14338" width="1.7109375" customWidth="1"/>
    <col min="14339" max="14339" width="45.7109375" customWidth="1"/>
    <col min="14340" max="14340" width="1.7109375" customWidth="1"/>
    <col min="14341" max="14341" width="15.85546875" customWidth="1"/>
    <col min="14593" max="14593" width="5" customWidth="1"/>
    <col min="14594" max="14594" width="1.7109375" customWidth="1"/>
    <col min="14595" max="14595" width="45.7109375" customWidth="1"/>
    <col min="14596" max="14596" width="1.7109375" customWidth="1"/>
    <col min="14597" max="14597" width="15.85546875" customWidth="1"/>
    <col min="14849" max="14849" width="5" customWidth="1"/>
    <col min="14850" max="14850" width="1.7109375" customWidth="1"/>
    <col min="14851" max="14851" width="45.7109375" customWidth="1"/>
    <col min="14852" max="14852" width="1.7109375" customWidth="1"/>
    <col min="14853" max="14853" width="15.85546875" customWidth="1"/>
    <col min="15105" max="15105" width="5" customWidth="1"/>
    <col min="15106" max="15106" width="1.7109375" customWidth="1"/>
    <col min="15107" max="15107" width="45.7109375" customWidth="1"/>
    <col min="15108" max="15108" width="1.7109375" customWidth="1"/>
    <col min="15109" max="15109" width="15.85546875" customWidth="1"/>
    <col min="15361" max="15361" width="5" customWidth="1"/>
    <col min="15362" max="15362" width="1.7109375" customWidth="1"/>
    <col min="15363" max="15363" width="45.7109375" customWidth="1"/>
    <col min="15364" max="15364" width="1.7109375" customWidth="1"/>
    <col min="15365" max="15365" width="15.85546875" customWidth="1"/>
    <col min="15617" max="15617" width="5" customWidth="1"/>
    <col min="15618" max="15618" width="1.7109375" customWidth="1"/>
    <col min="15619" max="15619" width="45.7109375" customWidth="1"/>
    <col min="15620" max="15620" width="1.7109375" customWidth="1"/>
    <col min="15621" max="15621" width="15.85546875" customWidth="1"/>
    <col min="15873" max="15873" width="5" customWidth="1"/>
    <col min="15874" max="15874" width="1.7109375" customWidth="1"/>
    <col min="15875" max="15875" width="45.7109375" customWidth="1"/>
    <col min="15876" max="15876" width="1.7109375" customWidth="1"/>
    <col min="15877" max="15877" width="15.85546875" customWidth="1"/>
    <col min="16129" max="16129" width="5" customWidth="1"/>
    <col min="16130" max="16130" width="1.7109375" customWidth="1"/>
    <col min="16131" max="16131" width="45.7109375" customWidth="1"/>
    <col min="16132" max="16132" width="1.7109375" customWidth="1"/>
    <col min="16133" max="16133" width="15.85546875" customWidth="1"/>
  </cols>
  <sheetData>
    <row r="1" spans="1:7">
      <c r="A1" s="1313" t="s">
        <v>37</v>
      </c>
      <c r="B1" s="1313"/>
      <c r="C1" s="1313"/>
      <c r="D1" s="1313"/>
      <c r="E1" s="1313"/>
      <c r="G1" s="238"/>
    </row>
    <row r="2" spans="1:7">
      <c r="A2" s="1313" t="s">
        <v>176</v>
      </c>
      <c r="B2" s="1313"/>
      <c r="C2" s="1313"/>
      <c r="D2" s="1313"/>
      <c r="E2" s="1313"/>
      <c r="G2" s="196"/>
    </row>
    <row r="3" spans="1:7">
      <c r="A3" s="1313" t="s">
        <v>177</v>
      </c>
      <c r="B3" s="1313"/>
      <c r="C3" s="1313"/>
      <c r="D3" s="1313"/>
      <c r="E3" s="1313"/>
      <c r="G3" s="196"/>
    </row>
    <row r="4" spans="1:7">
      <c r="A4" s="1313" t="s">
        <v>178</v>
      </c>
      <c r="B4" s="1313"/>
      <c r="C4" s="1313"/>
      <c r="D4" s="1313"/>
      <c r="E4" s="1313"/>
    </row>
    <row r="5" spans="1:7">
      <c r="A5" s="1307" t="s">
        <v>869</v>
      </c>
      <c r="B5" s="1307"/>
      <c r="C5" s="1307"/>
      <c r="D5" s="1307"/>
      <c r="E5" s="1307"/>
    </row>
    <row r="7" spans="1:7">
      <c r="A7" s="245"/>
      <c r="B7" s="245"/>
      <c r="C7" s="245"/>
      <c r="D7" s="245"/>
      <c r="E7" s="245"/>
    </row>
    <row r="8" spans="1:7" ht="25.5">
      <c r="A8" s="246" t="s">
        <v>179</v>
      </c>
      <c r="B8" s="247"/>
      <c r="C8" s="247" t="s">
        <v>42</v>
      </c>
      <c r="D8" s="247"/>
      <c r="E8" s="247" t="s">
        <v>43</v>
      </c>
    </row>
    <row r="9" spans="1:7">
      <c r="A9" s="248">
        <v>-1</v>
      </c>
      <c r="B9" s="248"/>
      <c r="C9" s="248">
        <v>-2</v>
      </c>
      <c r="D9" s="248"/>
      <c r="E9" s="248">
        <v>-3</v>
      </c>
    </row>
    <row r="10" spans="1:7">
      <c r="A10" s="244"/>
      <c r="B10" s="244"/>
      <c r="C10" s="249"/>
      <c r="D10" s="250"/>
      <c r="E10" s="250"/>
    </row>
    <row r="11" spans="1:7">
      <c r="A11" s="244"/>
      <c r="B11" s="244"/>
      <c r="C11" s="251"/>
      <c r="D11" s="252"/>
      <c r="E11" s="253"/>
    </row>
    <row r="12" spans="1:7">
      <c r="A12" s="245">
        <v>1</v>
      </c>
      <c r="B12" s="244"/>
      <c r="C12" s="254" t="s">
        <v>180</v>
      </c>
      <c r="D12" s="252"/>
      <c r="E12" s="255">
        <v>26917350.440000001</v>
      </c>
    </row>
    <row r="13" spans="1:7">
      <c r="A13" s="245"/>
      <c r="B13" s="244"/>
      <c r="C13" s="254"/>
      <c r="D13" s="252"/>
      <c r="E13" s="253"/>
    </row>
    <row r="14" spans="1:7">
      <c r="A14" s="245">
        <v>2</v>
      </c>
      <c r="B14" s="244"/>
      <c r="C14" s="256" t="s">
        <v>181</v>
      </c>
      <c r="D14" s="252"/>
      <c r="E14" s="257">
        <f>E12*0.0066</f>
        <v>177654.512904</v>
      </c>
    </row>
    <row r="15" spans="1:7">
      <c r="A15" s="245" t="s">
        <v>78</v>
      </c>
      <c r="B15" s="258"/>
      <c r="C15" s="256"/>
      <c r="D15" s="252"/>
      <c r="E15" s="252"/>
    </row>
    <row r="16" spans="1:7">
      <c r="A16" s="245">
        <v>3</v>
      </c>
      <c r="B16" s="244"/>
      <c r="C16" s="252" t="s">
        <v>182</v>
      </c>
      <c r="D16" s="252"/>
      <c r="E16" s="259">
        <v>110400.06</v>
      </c>
    </row>
    <row r="17" spans="1:5">
      <c r="A17" s="245"/>
      <c r="B17" s="244"/>
      <c r="C17" s="252"/>
      <c r="D17" s="252"/>
      <c r="E17" s="259"/>
    </row>
    <row r="18" spans="1:5">
      <c r="A18" s="245">
        <v>4</v>
      </c>
      <c r="B18" s="244"/>
      <c r="C18" s="252" t="s">
        <v>183</v>
      </c>
      <c r="D18" s="252"/>
      <c r="E18" s="259">
        <f>E14-E16</f>
        <v>67254.452904000005</v>
      </c>
    </row>
    <row r="19" spans="1:5">
      <c r="A19" s="245" t="s">
        <v>78</v>
      </c>
      <c r="B19" s="244"/>
      <c r="C19" s="252"/>
      <c r="D19" s="260"/>
      <c r="E19" s="260"/>
    </row>
    <row r="20" spans="1:5">
      <c r="A20" s="245">
        <v>5</v>
      </c>
      <c r="B20" s="244"/>
      <c r="C20" s="260" t="s">
        <v>139</v>
      </c>
      <c r="D20" s="261"/>
      <c r="E20" s="262">
        <v>1</v>
      </c>
    </row>
    <row r="21" spans="1:5">
      <c r="A21" s="245" t="s">
        <v>78</v>
      </c>
      <c r="B21" s="244"/>
      <c r="C21" s="260"/>
      <c r="D21" s="260"/>
      <c r="E21" s="260"/>
    </row>
    <row r="22" spans="1:5" ht="15.75" thickBot="1">
      <c r="A22" s="245">
        <v>6</v>
      </c>
      <c r="B22" s="244"/>
      <c r="C22" s="260" t="s">
        <v>184</v>
      </c>
      <c r="D22" s="260"/>
      <c r="E22" s="263">
        <f>E18*E20</f>
        <v>67254.452904000005</v>
      </c>
    </row>
    <row r="23" spans="1:5" ht="15.75" thickTop="1">
      <c r="A23" s="244"/>
      <c r="B23" s="244"/>
      <c r="C23" s="260"/>
      <c r="D23" s="260"/>
      <c r="E23" s="260"/>
    </row>
    <row r="24" spans="1:5">
      <c r="A24" s="244"/>
      <c r="B24" s="244"/>
      <c r="C24" s="260"/>
      <c r="D24" s="260"/>
      <c r="E24" s="260"/>
    </row>
    <row r="25" spans="1:5">
      <c r="A25" s="244"/>
      <c r="B25" s="244"/>
      <c r="C25" s="260"/>
      <c r="D25" s="260"/>
      <c r="E25" s="260"/>
    </row>
    <row r="26" spans="1:5">
      <c r="A26" s="244"/>
      <c r="B26" s="244"/>
      <c r="C26" s="260"/>
      <c r="D26" s="260"/>
      <c r="E26" s="260"/>
    </row>
    <row r="27" spans="1:5">
      <c r="A27" s="244"/>
      <c r="B27" s="244"/>
      <c r="C27" s="260"/>
      <c r="D27" s="260"/>
      <c r="E27" s="260"/>
    </row>
    <row r="28" spans="1:5">
      <c r="A28" s="244"/>
      <c r="B28" s="244"/>
      <c r="C28" s="260"/>
      <c r="D28" s="260"/>
      <c r="E28" s="260"/>
    </row>
    <row r="29" spans="1:5">
      <c r="A29" s="244"/>
      <c r="B29" s="244"/>
      <c r="C29" s="260" t="s">
        <v>185</v>
      </c>
      <c r="D29" s="260"/>
      <c r="E29" s="260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orientation="portrait" r:id="rId1"/>
  <colBreaks count="1" manualBreakCount="1">
    <brk id="5" max="2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40"/>
  <sheetViews>
    <sheetView zoomScaleNormal="100" workbookViewId="0">
      <selection activeCell="P19" sqref="P19"/>
    </sheetView>
  </sheetViews>
  <sheetFormatPr defaultRowHeight="15"/>
  <cols>
    <col min="1" max="1" width="5.140625" customWidth="1"/>
    <col min="2" max="2" width="3.7109375" customWidth="1"/>
    <col min="3" max="3" width="25.42578125" customWidth="1"/>
    <col min="4" max="4" width="3.7109375" customWidth="1"/>
    <col min="5" max="5" width="16" customWidth="1"/>
    <col min="6" max="6" width="3.7109375" customWidth="1"/>
    <col min="8" max="8" width="3.7109375" customWidth="1"/>
    <col min="10" max="10" width="3.7109375" customWidth="1"/>
    <col min="11" max="11" width="12.7109375" customWidth="1"/>
    <col min="12" max="12" width="16.42578125" bestFit="1" customWidth="1"/>
    <col min="257" max="257" width="5.140625" customWidth="1"/>
    <col min="258" max="258" width="3.7109375" customWidth="1"/>
    <col min="259" max="259" width="25.42578125" customWidth="1"/>
    <col min="260" max="260" width="3.7109375" customWidth="1"/>
    <col min="261" max="261" width="16" customWidth="1"/>
    <col min="262" max="262" width="3.7109375" customWidth="1"/>
    <col min="264" max="264" width="3.7109375" customWidth="1"/>
    <col min="266" max="266" width="3.7109375" customWidth="1"/>
    <col min="267" max="267" width="12.7109375" customWidth="1"/>
    <col min="513" max="513" width="5.140625" customWidth="1"/>
    <col min="514" max="514" width="3.7109375" customWidth="1"/>
    <col min="515" max="515" width="25.42578125" customWidth="1"/>
    <col min="516" max="516" width="3.7109375" customWidth="1"/>
    <col min="517" max="517" width="16" customWidth="1"/>
    <col min="518" max="518" width="3.7109375" customWidth="1"/>
    <col min="520" max="520" width="3.7109375" customWidth="1"/>
    <col min="522" max="522" width="3.7109375" customWidth="1"/>
    <col min="523" max="523" width="12.7109375" customWidth="1"/>
    <col min="769" max="769" width="5.140625" customWidth="1"/>
    <col min="770" max="770" width="3.7109375" customWidth="1"/>
    <col min="771" max="771" width="25.42578125" customWidth="1"/>
    <col min="772" max="772" width="3.7109375" customWidth="1"/>
    <col min="773" max="773" width="16" customWidth="1"/>
    <col min="774" max="774" width="3.7109375" customWidth="1"/>
    <col min="776" max="776" width="3.7109375" customWidth="1"/>
    <col min="778" max="778" width="3.7109375" customWidth="1"/>
    <col min="779" max="779" width="12.7109375" customWidth="1"/>
    <col min="1025" max="1025" width="5.140625" customWidth="1"/>
    <col min="1026" max="1026" width="3.7109375" customWidth="1"/>
    <col min="1027" max="1027" width="25.42578125" customWidth="1"/>
    <col min="1028" max="1028" width="3.7109375" customWidth="1"/>
    <col min="1029" max="1029" width="16" customWidth="1"/>
    <col min="1030" max="1030" width="3.7109375" customWidth="1"/>
    <col min="1032" max="1032" width="3.7109375" customWidth="1"/>
    <col min="1034" max="1034" width="3.7109375" customWidth="1"/>
    <col min="1035" max="1035" width="12.7109375" customWidth="1"/>
    <col min="1281" max="1281" width="5.140625" customWidth="1"/>
    <col min="1282" max="1282" width="3.7109375" customWidth="1"/>
    <col min="1283" max="1283" width="25.42578125" customWidth="1"/>
    <col min="1284" max="1284" width="3.7109375" customWidth="1"/>
    <col min="1285" max="1285" width="16" customWidth="1"/>
    <col min="1286" max="1286" width="3.7109375" customWidth="1"/>
    <col min="1288" max="1288" width="3.7109375" customWidth="1"/>
    <col min="1290" max="1290" width="3.7109375" customWidth="1"/>
    <col min="1291" max="1291" width="12.7109375" customWidth="1"/>
    <col min="1537" max="1537" width="5.140625" customWidth="1"/>
    <col min="1538" max="1538" width="3.7109375" customWidth="1"/>
    <col min="1539" max="1539" width="25.42578125" customWidth="1"/>
    <col min="1540" max="1540" width="3.7109375" customWidth="1"/>
    <col min="1541" max="1541" width="16" customWidth="1"/>
    <col min="1542" max="1542" width="3.7109375" customWidth="1"/>
    <col min="1544" max="1544" width="3.7109375" customWidth="1"/>
    <col min="1546" max="1546" width="3.7109375" customWidth="1"/>
    <col min="1547" max="1547" width="12.7109375" customWidth="1"/>
    <col min="1793" max="1793" width="5.140625" customWidth="1"/>
    <col min="1794" max="1794" width="3.7109375" customWidth="1"/>
    <col min="1795" max="1795" width="25.42578125" customWidth="1"/>
    <col min="1796" max="1796" width="3.7109375" customWidth="1"/>
    <col min="1797" max="1797" width="16" customWidth="1"/>
    <col min="1798" max="1798" width="3.7109375" customWidth="1"/>
    <col min="1800" max="1800" width="3.7109375" customWidth="1"/>
    <col min="1802" max="1802" width="3.7109375" customWidth="1"/>
    <col min="1803" max="1803" width="12.7109375" customWidth="1"/>
    <col min="2049" max="2049" width="5.140625" customWidth="1"/>
    <col min="2050" max="2050" width="3.7109375" customWidth="1"/>
    <col min="2051" max="2051" width="25.42578125" customWidth="1"/>
    <col min="2052" max="2052" width="3.7109375" customWidth="1"/>
    <col min="2053" max="2053" width="16" customWidth="1"/>
    <col min="2054" max="2054" width="3.7109375" customWidth="1"/>
    <col min="2056" max="2056" width="3.7109375" customWidth="1"/>
    <col min="2058" max="2058" width="3.7109375" customWidth="1"/>
    <col min="2059" max="2059" width="12.7109375" customWidth="1"/>
    <col min="2305" max="2305" width="5.140625" customWidth="1"/>
    <col min="2306" max="2306" width="3.7109375" customWidth="1"/>
    <col min="2307" max="2307" width="25.42578125" customWidth="1"/>
    <col min="2308" max="2308" width="3.7109375" customWidth="1"/>
    <col min="2309" max="2309" width="16" customWidth="1"/>
    <col min="2310" max="2310" width="3.7109375" customWidth="1"/>
    <col min="2312" max="2312" width="3.7109375" customWidth="1"/>
    <col min="2314" max="2314" width="3.7109375" customWidth="1"/>
    <col min="2315" max="2315" width="12.7109375" customWidth="1"/>
    <col min="2561" max="2561" width="5.140625" customWidth="1"/>
    <col min="2562" max="2562" width="3.7109375" customWidth="1"/>
    <col min="2563" max="2563" width="25.42578125" customWidth="1"/>
    <col min="2564" max="2564" width="3.7109375" customWidth="1"/>
    <col min="2565" max="2565" width="16" customWidth="1"/>
    <col min="2566" max="2566" width="3.7109375" customWidth="1"/>
    <col min="2568" max="2568" width="3.7109375" customWidth="1"/>
    <col min="2570" max="2570" width="3.7109375" customWidth="1"/>
    <col min="2571" max="2571" width="12.7109375" customWidth="1"/>
    <col min="2817" max="2817" width="5.140625" customWidth="1"/>
    <col min="2818" max="2818" width="3.7109375" customWidth="1"/>
    <col min="2819" max="2819" width="25.42578125" customWidth="1"/>
    <col min="2820" max="2820" width="3.7109375" customWidth="1"/>
    <col min="2821" max="2821" width="16" customWidth="1"/>
    <col min="2822" max="2822" width="3.7109375" customWidth="1"/>
    <col min="2824" max="2824" width="3.7109375" customWidth="1"/>
    <col min="2826" max="2826" width="3.7109375" customWidth="1"/>
    <col min="2827" max="2827" width="12.7109375" customWidth="1"/>
    <col min="3073" max="3073" width="5.140625" customWidth="1"/>
    <col min="3074" max="3074" width="3.7109375" customWidth="1"/>
    <col min="3075" max="3075" width="25.42578125" customWidth="1"/>
    <col min="3076" max="3076" width="3.7109375" customWidth="1"/>
    <col min="3077" max="3077" width="16" customWidth="1"/>
    <col min="3078" max="3078" width="3.7109375" customWidth="1"/>
    <col min="3080" max="3080" width="3.7109375" customWidth="1"/>
    <col min="3082" max="3082" width="3.7109375" customWidth="1"/>
    <col min="3083" max="3083" width="12.7109375" customWidth="1"/>
    <col min="3329" max="3329" width="5.140625" customWidth="1"/>
    <col min="3330" max="3330" width="3.7109375" customWidth="1"/>
    <col min="3331" max="3331" width="25.42578125" customWidth="1"/>
    <col min="3332" max="3332" width="3.7109375" customWidth="1"/>
    <col min="3333" max="3333" width="16" customWidth="1"/>
    <col min="3334" max="3334" width="3.7109375" customWidth="1"/>
    <col min="3336" max="3336" width="3.7109375" customWidth="1"/>
    <col min="3338" max="3338" width="3.7109375" customWidth="1"/>
    <col min="3339" max="3339" width="12.7109375" customWidth="1"/>
    <col min="3585" max="3585" width="5.140625" customWidth="1"/>
    <col min="3586" max="3586" width="3.7109375" customWidth="1"/>
    <col min="3587" max="3587" width="25.42578125" customWidth="1"/>
    <col min="3588" max="3588" width="3.7109375" customWidth="1"/>
    <col min="3589" max="3589" width="16" customWidth="1"/>
    <col min="3590" max="3590" width="3.7109375" customWidth="1"/>
    <col min="3592" max="3592" width="3.7109375" customWidth="1"/>
    <col min="3594" max="3594" width="3.7109375" customWidth="1"/>
    <col min="3595" max="3595" width="12.7109375" customWidth="1"/>
    <col min="3841" max="3841" width="5.140625" customWidth="1"/>
    <col min="3842" max="3842" width="3.7109375" customWidth="1"/>
    <col min="3843" max="3843" width="25.42578125" customWidth="1"/>
    <col min="3844" max="3844" width="3.7109375" customWidth="1"/>
    <col min="3845" max="3845" width="16" customWidth="1"/>
    <col min="3846" max="3846" width="3.7109375" customWidth="1"/>
    <col min="3848" max="3848" width="3.7109375" customWidth="1"/>
    <col min="3850" max="3850" width="3.7109375" customWidth="1"/>
    <col min="3851" max="3851" width="12.7109375" customWidth="1"/>
    <col min="4097" max="4097" width="5.140625" customWidth="1"/>
    <col min="4098" max="4098" width="3.7109375" customWidth="1"/>
    <col min="4099" max="4099" width="25.42578125" customWidth="1"/>
    <col min="4100" max="4100" width="3.7109375" customWidth="1"/>
    <col min="4101" max="4101" width="16" customWidth="1"/>
    <col min="4102" max="4102" width="3.7109375" customWidth="1"/>
    <col min="4104" max="4104" width="3.7109375" customWidth="1"/>
    <col min="4106" max="4106" width="3.7109375" customWidth="1"/>
    <col min="4107" max="4107" width="12.7109375" customWidth="1"/>
    <col min="4353" max="4353" width="5.140625" customWidth="1"/>
    <col min="4354" max="4354" width="3.7109375" customWidth="1"/>
    <col min="4355" max="4355" width="25.42578125" customWidth="1"/>
    <col min="4356" max="4356" width="3.7109375" customWidth="1"/>
    <col min="4357" max="4357" width="16" customWidth="1"/>
    <col min="4358" max="4358" width="3.7109375" customWidth="1"/>
    <col min="4360" max="4360" width="3.7109375" customWidth="1"/>
    <col min="4362" max="4362" width="3.7109375" customWidth="1"/>
    <col min="4363" max="4363" width="12.7109375" customWidth="1"/>
    <col min="4609" max="4609" width="5.140625" customWidth="1"/>
    <col min="4610" max="4610" width="3.7109375" customWidth="1"/>
    <col min="4611" max="4611" width="25.42578125" customWidth="1"/>
    <col min="4612" max="4612" width="3.7109375" customWidth="1"/>
    <col min="4613" max="4613" width="16" customWidth="1"/>
    <col min="4614" max="4614" width="3.7109375" customWidth="1"/>
    <col min="4616" max="4616" width="3.7109375" customWidth="1"/>
    <col min="4618" max="4618" width="3.7109375" customWidth="1"/>
    <col min="4619" max="4619" width="12.7109375" customWidth="1"/>
    <col min="4865" max="4865" width="5.140625" customWidth="1"/>
    <col min="4866" max="4866" width="3.7109375" customWidth="1"/>
    <col min="4867" max="4867" width="25.42578125" customWidth="1"/>
    <col min="4868" max="4868" width="3.7109375" customWidth="1"/>
    <col min="4869" max="4869" width="16" customWidth="1"/>
    <col min="4870" max="4870" width="3.7109375" customWidth="1"/>
    <col min="4872" max="4872" width="3.7109375" customWidth="1"/>
    <col min="4874" max="4874" width="3.7109375" customWidth="1"/>
    <col min="4875" max="4875" width="12.7109375" customWidth="1"/>
    <col min="5121" max="5121" width="5.140625" customWidth="1"/>
    <col min="5122" max="5122" width="3.7109375" customWidth="1"/>
    <col min="5123" max="5123" width="25.42578125" customWidth="1"/>
    <col min="5124" max="5124" width="3.7109375" customWidth="1"/>
    <col min="5125" max="5125" width="16" customWidth="1"/>
    <col min="5126" max="5126" width="3.7109375" customWidth="1"/>
    <col min="5128" max="5128" width="3.7109375" customWidth="1"/>
    <col min="5130" max="5130" width="3.7109375" customWidth="1"/>
    <col min="5131" max="5131" width="12.7109375" customWidth="1"/>
    <col min="5377" max="5377" width="5.140625" customWidth="1"/>
    <col min="5378" max="5378" width="3.7109375" customWidth="1"/>
    <col min="5379" max="5379" width="25.42578125" customWidth="1"/>
    <col min="5380" max="5380" width="3.7109375" customWidth="1"/>
    <col min="5381" max="5381" width="16" customWidth="1"/>
    <col min="5382" max="5382" width="3.7109375" customWidth="1"/>
    <col min="5384" max="5384" width="3.7109375" customWidth="1"/>
    <col min="5386" max="5386" width="3.7109375" customWidth="1"/>
    <col min="5387" max="5387" width="12.7109375" customWidth="1"/>
    <col min="5633" max="5633" width="5.140625" customWidth="1"/>
    <col min="5634" max="5634" width="3.7109375" customWidth="1"/>
    <col min="5635" max="5635" width="25.42578125" customWidth="1"/>
    <col min="5636" max="5636" width="3.7109375" customWidth="1"/>
    <col min="5637" max="5637" width="16" customWidth="1"/>
    <col min="5638" max="5638" width="3.7109375" customWidth="1"/>
    <col min="5640" max="5640" width="3.7109375" customWidth="1"/>
    <col min="5642" max="5642" width="3.7109375" customWidth="1"/>
    <col min="5643" max="5643" width="12.7109375" customWidth="1"/>
    <col min="5889" max="5889" width="5.140625" customWidth="1"/>
    <col min="5890" max="5890" width="3.7109375" customWidth="1"/>
    <col min="5891" max="5891" width="25.42578125" customWidth="1"/>
    <col min="5892" max="5892" width="3.7109375" customWidth="1"/>
    <col min="5893" max="5893" width="16" customWidth="1"/>
    <col min="5894" max="5894" width="3.7109375" customWidth="1"/>
    <col min="5896" max="5896" width="3.7109375" customWidth="1"/>
    <col min="5898" max="5898" width="3.7109375" customWidth="1"/>
    <col min="5899" max="5899" width="12.7109375" customWidth="1"/>
    <col min="6145" max="6145" width="5.140625" customWidth="1"/>
    <col min="6146" max="6146" width="3.7109375" customWidth="1"/>
    <col min="6147" max="6147" width="25.42578125" customWidth="1"/>
    <col min="6148" max="6148" width="3.7109375" customWidth="1"/>
    <col min="6149" max="6149" width="16" customWidth="1"/>
    <col min="6150" max="6150" width="3.7109375" customWidth="1"/>
    <col min="6152" max="6152" width="3.7109375" customWidth="1"/>
    <col min="6154" max="6154" width="3.7109375" customWidth="1"/>
    <col min="6155" max="6155" width="12.7109375" customWidth="1"/>
    <col min="6401" max="6401" width="5.140625" customWidth="1"/>
    <col min="6402" max="6402" width="3.7109375" customWidth="1"/>
    <col min="6403" max="6403" width="25.42578125" customWidth="1"/>
    <col min="6404" max="6404" width="3.7109375" customWidth="1"/>
    <col min="6405" max="6405" width="16" customWidth="1"/>
    <col min="6406" max="6406" width="3.7109375" customWidth="1"/>
    <col min="6408" max="6408" width="3.7109375" customWidth="1"/>
    <col min="6410" max="6410" width="3.7109375" customWidth="1"/>
    <col min="6411" max="6411" width="12.7109375" customWidth="1"/>
    <col min="6657" max="6657" width="5.140625" customWidth="1"/>
    <col min="6658" max="6658" width="3.7109375" customWidth="1"/>
    <col min="6659" max="6659" width="25.42578125" customWidth="1"/>
    <col min="6660" max="6660" width="3.7109375" customWidth="1"/>
    <col min="6661" max="6661" width="16" customWidth="1"/>
    <col min="6662" max="6662" width="3.7109375" customWidth="1"/>
    <col min="6664" max="6664" width="3.7109375" customWidth="1"/>
    <col min="6666" max="6666" width="3.7109375" customWidth="1"/>
    <col min="6667" max="6667" width="12.7109375" customWidth="1"/>
    <col min="6913" max="6913" width="5.140625" customWidth="1"/>
    <col min="6914" max="6914" width="3.7109375" customWidth="1"/>
    <col min="6915" max="6915" width="25.42578125" customWidth="1"/>
    <col min="6916" max="6916" width="3.7109375" customWidth="1"/>
    <col min="6917" max="6917" width="16" customWidth="1"/>
    <col min="6918" max="6918" width="3.7109375" customWidth="1"/>
    <col min="6920" max="6920" width="3.7109375" customWidth="1"/>
    <col min="6922" max="6922" width="3.7109375" customWidth="1"/>
    <col min="6923" max="6923" width="12.7109375" customWidth="1"/>
    <col min="7169" max="7169" width="5.140625" customWidth="1"/>
    <col min="7170" max="7170" width="3.7109375" customWidth="1"/>
    <col min="7171" max="7171" width="25.42578125" customWidth="1"/>
    <col min="7172" max="7172" width="3.7109375" customWidth="1"/>
    <col min="7173" max="7173" width="16" customWidth="1"/>
    <col min="7174" max="7174" width="3.7109375" customWidth="1"/>
    <col min="7176" max="7176" width="3.7109375" customWidth="1"/>
    <col min="7178" max="7178" width="3.7109375" customWidth="1"/>
    <col min="7179" max="7179" width="12.7109375" customWidth="1"/>
    <col min="7425" max="7425" width="5.140625" customWidth="1"/>
    <col min="7426" max="7426" width="3.7109375" customWidth="1"/>
    <col min="7427" max="7427" width="25.42578125" customWidth="1"/>
    <col min="7428" max="7428" width="3.7109375" customWidth="1"/>
    <col min="7429" max="7429" width="16" customWidth="1"/>
    <col min="7430" max="7430" width="3.7109375" customWidth="1"/>
    <col min="7432" max="7432" width="3.7109375" customWidth="1"/>
    <col min="7434" max="7434" width="3.7109375" customWidth="1"/>
    <col min="7435" max="7435" width="12.7109375" customWidth="1"/>
    <col min="7681" max="7681" width="5.140625" customWidth="1"/>
    <col min="7682" max="7682" width="3.7109375" customWidth="1"/>
    <col min="7683" max="7683" width="25.42578125" customWidth="1"/>
    <col min="7684" max="7684" width="3.7109375" customWidth="1"/>
    <col min="7685" max="7685" width="16" customWidth="1"/>
    <col min="7686" max="7686" width="3.7109375" customWidth="1"/>
    <col min="7688" max="7688" width="3.7109375" customWidth="1"/>
    <col min="7690" max="7690" width="3.7109375" customWidth="1"/>
    <col min="7691" max="7691" width="12.7109375" customWidth="1"/>
    <col min="7937" max="7937" width="5.140625" customWidth="1"/>
    <col min="7938" max="7938" width="3.7109375" customWidth="1"/>
    <col min="7939" max="7939" width="25.42578125" customWidth="1"/>
    <col min="7940" max="7940" width="3.7109375" customWidth="1"/>
    <col min="7941" max="7941" width="16" customWidth="1"/>
    <col min="7942" max="7942" width="3.7109375" customWidth="1"/>
    <col min="7944" max="7944" width="3.7109375" customWidth="1"/>
    <col min="7946" max="7946" width="3.7109375" customWidth="1"/>
    <col min="7947" max="7947" width="12.7109375" customWidth="1"/>
    <col min="8193" max="8193" width="5.140625" customWidth="1"/>
    <col min="8194" max="8194" width="3.7109375" customWidth="1"/>
    <col min="8195" max="8195" width="25.42578125" customWidth="1"/>
    <col min="8196" max="8196" width="3.7109375" customWidth="1"/>
    <col min="8197" max="8197" width="16" customWidth="1"/>
    <col min="8198" max="8198" width="3.7109375" customWidth="1"/>
    <col min="8200" max="8200" width="3.7109375" customWidth="1"/>
    <col min="8202" max="8202" width="3.7109375" customWidth="1"/>
    <col min="8203" max="8203" width="12.7109375" customWidth="1"/>
    <col min="8449" max="8449" width="5.140625" customWidth="1"/>
    <col min="8450" max="8450" width="3.7109375" customWidth="1"/>
    <col min="8451" max="8451" width="25.42578125" customWidth="1"/>
    <col min="8452" max="8452" width="3.7109375" customWidth="1"/>
    <col min="8453" max="8453" width="16" customWidth="1"/>
    <col min="8454" max="8454" width="3.7109375" customWidth="1"/>
    <col min="8456" max="8456" width="3.7109375" customWidth="1"/>
    <col min="8458" max="8458" width="3.7109375" customWidth="1"/>
    <col min="8459" max="8459" width="12.7109375" customWidth="1"/>
    <col min="8705" max="8705" width="5.140625" customWidth="1"/>
    <col min="8706" max="8706" width="3.7109375" customWidth="1"/>
    <col min="8707" max="8707" width="25.42578125" customWidth="1"/>
    <col min="8708" max="8708" width="3.7109375" customWidth="1"/>
    <col min="8709" max="8709" width="16" customWidth="1"/>
    <col min="8710" max="8710" width="3.7109375" customWidth="1"/>
    <col min="8712" max="8712" width="3.7109375" customWidth="1"/>
    <col min="8714" max="8714" width="3.7109375" customWidth="1"/>
    <col min="8715" max="8715" width="12.7109375" customWidth="1"/>
    <col min="8961" max="8961" width="5.140625" customWidth="1"/>
    <col min="8962" max="8962" width="3.7109375" customWidth="1"/>
    <col min="8963" max="8963" width="25.42578125" customWidth="1"/>
    <col min="8964" max="8964" width="3.7109375" customWidth="1"/>
    <col min="8965" max="8965" width="16" customWidth="1"/>
    <col min="8966" max="8966" width="3.7109375" customWidth="1"/>
    <col min="8968" max="8968" width="3.7109375" customWidth="1"/>
    <col min="8970" max="8970" width="3.7109375" customWidth="1"/>
    <col min="8971" max="8971" width="12.7109375" customWidth="1"/>
    <col min="9217" max="9217" width="5.140625" customWidth="1"/>
    <col min="9218" max="9218" width="3.7109375" customWidth="1"/>
    <col min="9219" max="9219" width="25.42578125" customWidth="1"/>
    <col min="9220" max="9220" width="3.7109375" customWidth="1"/>
    <col min="9221" max="9221" width="16" customWidth="1"/>
    <col min="9222" max="9222" width="3.7109375" customWidth="1"/>
    <col min="9224" max="9224" width="3.7109375" customWidth="1"/>
    <col min="9226" max="9226" width="3.7109375" customWidth="1"/>
    <col min="9227" max="9227" width="12.7109375" customWidth="1"/>
    <col min="9473" max="9473" width="5.140625" customWidth="1"/>
    <col min="9474" max="9474" width="3.7109375" customWidth="1"/>
    <col min="9475" max="9475" width="25.42578125" customWidth="1"/>
    <col min="9476" max="9476" width="3.7109375" customWidth="1"/>
    <col min="9477" max="9477" width="16" customWidth="1"/>
    <col min="9478" max="9478" width="3.7109375" customWidth="1"/>
    <col min="9480" max="9480" width="3.7109375" customWidth="1"/>
    <col min="9482" max="9482" width="3.7109375" customWidth="1"/>
    <col min="9483" max="9483" width="12.7109375" customWidth="1"/>
    <col min="9729" max="9729" width="5.140625" customWidth="1"/>
    <col min="9730" max="9730" width="3.7109375" customWidth="1"/>
    <col min="9731" max="9731" width="25.42578125" customWidth="1"/>
    <col min="9732" max="9732" width="3.7109375" customWidth="1"/>
    <col min="9733" max="9733" width="16" customWidth="1"/>
    <col min="9734" max="9734" width="3.7109375" customWidth="1"/>
    <col min="9736" max="9736" width="3.7109375" customWidth="1"/>
    <col min="9738" max="9738" width="3.7109375" customWidth="1"/>
    <col min="9739" max="9739" width="12.7109375" customWidth="1"/>
    <col min="9985" max="9985" width="5.140625" customWidth="1"/>
    <col min="9986" max="9986" width="3.7109375" customWidth="1"/>
    <col min="9987" max="9987" width="25.42578125" customWidth="1"/>
    <col min="9988" max="9988" width="3.7109375" customWidth="1"/>
    <col min="9989" max="9989" width="16" customWidth="1"/>
    <col min="9990" max="9990" width="3.7109375" customWidth="1"/>
    <col min="9992" max="9992" width="3.7109375" customWidth="1"/>
    <col min="9994" max="9994" width="3.7109375" customWidth="1"/>
    <col min="9995" max="9995" width="12.7109375" customWidth="1"/>
    <col min="10241" max="10241" width="5.140625" customWidth="1"/>
    <col min="10242" max="10242" width="3.7109375" customWidth="1"/>
    <col min="10243" max="10243" width="25.42578125" customWidth="1"/>
    <col min="10244" max="10244" width="3.7109375" customWidth="1"/>
    <col min="10245" max="10245" width="16" customWidth="1"/>
    <col min="10246" max="10246" width="3.7109375" customWidth="1"/>
    <col min="10248" max="10248" width="3.7109375" customWidth="1"/>
    <col min="10250" max="10250" width="3.7109375" customWidth="1"/>
    <col min="10251" max="10251" width="12.7109375" customWidth="1"/>
    <col min="10497" max="10497" width="5.140625" customWidth="1"/>
    <col min="10498" max="10498" width="3.7109375" customWidth="1"/>
    <col min="10499" max="10499" width="25.42578125" customWidth="1"/>
    <col min="10500" max="10500" width="3.7109375" customWidth="1"/>
    <col min="10501" max="10501" width="16" customWidth="1"/>
    <col min="10502" max="10502" width="3.7109375" customWidth="1"/>
    <col min="10504" max="10504" width="3.7109375" customWidth="1"/>
    <col min="10506" max="10506" width="3.7109375" customWidth="1"/>
    <col min="10507" max="10507" width="12.7109375" customWidth="1"/>
    <col min="10753" max="10753" width="5.140625" customWidth="1"/>
    <col min="10754" max="10754" width="3.7109375" customWidth="1"/>
    <col min="10755" max="10755" width="25.42578125" customWidth="1"/>
    <col min="10756" max="10756" width="3.7109375" customWidth="1"/>
    <col min="10757" max="10757" width="16" customWidth="1"/>
    <col min="10758" max="10758" width="3.7109375" customWidth="1"/>
    <col min="10760" max="10760" width="3.7109375" customWidth="1"/>
    <col min="10762" max="10762" width="3.7109375" customWidth="1"/>
    <col min="10763" max="10763" width="12.7109375" customWidth="1"/>
    <col min="11009" max="11009" width="5.140625" customWidth="1"/>
    <col min="11010" max="11010" width="3.7109375" customWidth="1"/>
    <col min="11011" max="11011" width="25.42578125" customWidth="1"/>
    <col min="11012" max="11012" width="3.7109375" customWidth="1"/>
    <col min="11013" max="11013" width="16" customWidth="1"/>
    <col min="11014" max="11014" width="3.7109375" customWidth="1"/>
    <col min="11016" max="11016" width="3.7109375" customWidth="1"/>
    <col min="11018" max="11018" width="3.7109375" customWidth="1"/>
    <col min="11019" max="11019" width="12.7109375" customWidth="1"/>
    <col min="11265" max="11265" width="5.140625" customWidth="1"/>
    <col min="11266" max="11266" width="3.7109375" customWidth="1"/>
    <col min="11267" max="11267" width="25.42578125" customWidth="1"/>
    <col min="11268" max="11268" width="3.7109375" customWidth="1"/>
    <col min="11269" max="11269" width="16" customWidth="1"/>
    <col min="11270" max="11270" width="3.7109375" customWidth="1"/>
    <col min="11272" max="11272" width="3.7109375" customWidth="1"/>
    <col min="11274" max="11274" width="3.7109375" customWidth="1"/>
    <col min="11275" max="11275" width="12.7109375" customWidth="1"/>
    <col min="11521" max="11521" width="5.140625" customWidth="1"/>
    <col min="11522" max="11522" width="3.7109375" customWidth="1"/>
    <col min="11523" max="11523" width="25.42578125" customWidth="1"/>
    <col min="11524" max="11524" width="3.7109375" customWidth="1"/>
    <col min="11525" max="11525" width="16" customWidth="1"/>
    <col min="11526" max="11526" width="3.7109375" customWidth="1"/>
    <col min="11528" max="11528" width="3.7109375" customWidth="1"/>
    <col min="11530" max="11530" width="3.7109375" customWidth="1"/>
    <col min="11531" max="11531" width="12.7109375" customWidth="1"/>
    <col min="11777" max="11777" width="5.140625" customWidth="1"/>
    <col min="11778" max="11778" width="3.7109375" customWidth="1"/>
    <col min="11779" max="11779" width="25.42578125" customWidth="1"/>
    <col min="11780" max="11780" width="3.7109375" customWidth="1"/>
    <col min="11781" max="11781" width="16" customWidth="1"/>
    <col min="11782" max="11782" width="3.7109375" customWidth="1"/>
    <col min="11784" max="11784" width="3.7109375" customWidth="1"/>
    <col min="11786" max="11786" width="3.7109375" customWidth="1"/>
    <col min="11787" max="11787" width="12.7109375" customWidth="1"/>
    <col min="12033" max="12033" width="5.140625" customWidth="1"/>
    <col min="12034" max="12034" width="3.7109375" customWidth="1"/>
    <col min="12035" max="12035" width="25.42578125" customWidth="1"/>
    <col min="12036" max="12036" width="3.7109375" customWidth="1"/>
    <col min="12037" max="12037" width="16" customWidth="1"/>
    <col min="12038" max="12038" width="3.7109375" customWidth="1"/>
    <col min="12040" max="12040" width="3.7109375" customWidth="1"/>
    <col min="12042" max="12042" width="3.7109375" customWidth="1"/>
    <col min="12043" max="12043" width="12.7109375" customWidth="1"/>
    <col min="12289" max="12289" width="5.140625" customWidth="1"/>
    <col min="12290" max="12290" width="3.7109375" customWidth="1"/>
    <col min="12291" max="12291" width="25.42578125" customWidth="1"/>
    <col min="12292" max="12292" width="3.7109375" customWidth="1"/>
    <col min="12293" max="12293" width="16" customWidth="1"/>
    <col min="12294" max="12294" width="3.7109375" customWidth="1"/>
    <col min="12296" max="12296" width="3.7109375" customWidth="1"/>
    <col min="12298" max="12298" width="3.7109375" customWidth="1"/>
    <col min="12299" max="12299" width="12.7109375" customWidth="1"/>
    <col min="12545" max="12545" width="5.140625" customWidth="1"/>
    <col min="12546" max="12546" width="3.7109375" customWidth="1"/>
    <col min="12547" max="12547" width="25.42578125" customWidth="1"/>
    <col min="12548" max="12548" width="3.7109375" customWidth="1"/>
    <col min="12549" max="12549" width="16" customWidth="1"/>
    <col min="12550" max="12550" width="3.7109375" customWidth="1"/>
    <col min="12552" max="12552" width="3.7109375" customWidth="1"/>
    <col min="12554" max="12554" width="3.7109375" customWidth="1"/>
    <col min="12555" max="12555" width="12.7109375" customWidth="1"/>
    <col min="12801" max="12801" width="5.140625" customWidth="1"/>
    <col min="12802" max="12802" width="3.7109375" customWidth="1"/>
    <col min="12803" max="12803" width="25.42578125" customWidth="1"/>
    <col min="12804" max="12804" width="3.7109375" customWidth="1"/>
    <col min="12805" max="12805" width="16" customWidth="1"/>
    <col min="12806" max="12806" width="3.7109375" customWidth="1"/>
    <col min="12808" max="12808" width="3.7109375" customWidth="1"/>
    <col min="12810" max="12810" width="3.7109375" customWidth="1"/>
    <col min="12811" max="12811" width="12.7109375" customWidth="1"/>
    <col min="13057" max="13057" width="5.140625" customWidth="1"/>
    <col min="13058" max="13058" width="3.7109375" customWidth="1"/>
    <col min="13059" max="13059" width="25.42578125" customWidth="1"/>
    <col min="13060" max="13060" width="3.7109375" customWidth="1"/>
    <col min="13061" max="13061" width="16" customWidth="1"/>
    <col min="13062" max="13062" width="3.7109375" customWidth="1"/>
    <col min="13064" max="13064" width="3.7109375" customWidth="1"/>
    <col min="13066" max="13066" width="3.7109375" customWidth="1"/>
    <col min="13067" max="13067" width="12.7109375" customWidth="1"/>
    <col min="13313" max="13313" width="5.140625" customWidth="1"/>
    <col min="13314" max="13314" width="3.7109375" customWidth="1"/>
    <col min="13315" max="13315" width="25.42578125" customWidth="1"/>
    <col min="13316" max="13316" width="3.7109375" customWidth="1"/>
    <col min="13317" max="13317" width="16" customWidth="1"/>
    <col min="13318" max="13318" width="3.7109375" customWidth="1"/>
    <col min="13320" max="13320" width="3.7109375" customWidth="1"/>
    <col min="13322" max="13322" width="3.7109375" customWidth="1"/>
    <col min="13323" max="13323" width="12.7109375" customWidth="1"/>
    <col min="13569" max="13569" width="5.140625" customWidth="1"/>
    <col min="13570" max="13570" width="3.7109375" customWidth="1"/>
    <col min="13571" max="13571" width="25.42578125" customWidth="1"/>
    <col min="13572" max="13572" width="3.7109375" customWidth="1"/>
    <col min="13573" max="13573" width="16" customWidth="1"/>
    <col min="13574" max="13574" width="3.7109375" customWidth="1"/>
    <col min="13576" max="13576" width="3.7109375" customWidth="1"/>
    <col min="13578" max="13578" width="3.7109375" customWidth="1"/>
    <col min="13579" max="13579" width="12.7109375" customWidth="1"/>
    <col min="13825" max="13825" width="5.140625" customWidth="1"/>
    <col min="13826" max="13826" width="3.7109375" customWidth="1"/>
    <col min="13827" max="13827" width="25.42578125" customWidth="1"/>
    <col min="13828" max="13828" width="3.7109375" customWidth="1"/>
    <col min="13829" max="13829" width="16" customWidth="1"/>
    <col min="13830" max="13830" width="3.7109375" customWidth="1"/>
    <col min="13832" max="13832" width="3.7109375" customWidth="1"/>
    <col min="13834" max="13834" width="3.7109375" customWidth="1"/>
    <col min="13835" max="13835" width="12.7109375" customWidth="1"/>
    <col min="14081" max="14081" width="5.140625" customWidth="1"/>
    <col min="14082" max="14082" width="3.7109375" customWidth="1"/>
    <col min="14083" max="14083" width="25.42578125" customWidth="1"/>
    <col min="14084" max="14084" width="3.7109375" customWidth="1"/>
    <col min="14085" max="14085" width="16" customWidth="1"/>
    <col min="14086" max="14086" width="3.7109375" customWidth="1"/>
    <col min="14088" max="14088" width="3.7109375" customWidth="1"/>
    <col min="14090" max="14090" width="3.7109375" customWidth="1"/>
    <col min="14091" max="14091" width="12.7109375" customWidth="1"/>
    <col min="14337" max="14337" width="5.140625" customWidth="1"/>
    <col min="14338" max="14338" width="3.7109375" customWidth="1"/>
    <col min="14339" max="14339" width="25.42578125" customWidth="1"/>
    <col min="14340" max="14340" width="3.7109375" customWidth="1"/>
    <col min="14341" max="14341" width="16" customWidth="1"/>
    <col min="14342" max="14342" width="3.7109375" customWidth="1"/>
    <col min="14344" max="14344" width="3.7109375" customWidth="1"/>
    <col min="14346" max="14346" width="3.7109375" customWidth="1"/>
    <col min="14347" max="14347" width="12.7109375" customWidth="1"/>
    <col min="14593" max="14593" width="5.140625" customWidth="1"/>
    <col min="14594" max="14594" width="3.7109375" customWidth="1"/>
    <col min="14595" max="14595" width="25.42578125" customWidth="1"/>
    <col min="14596" max="14596" width="3.7109375" customWidth="1"/>
    <col min="14597" max="14597" width="16" customWidth="1"/>
    <col min="14598" max="14598" width="3.7109375" customWidth="1"/>
    <col min="14600" max="14600" width="3.7109375" customWidth="1"/>
    <col min="14602" max="14602" width="3.7109375" customWidth="1"/>
    <col min="14603" max="14603" width="12.7109375" customWidth="1"/>
    <col min="14849" max="14849" width="5.140625" customWidth="1"/>
    <col min="14850" max="14850" width="3.7109375" customWidth="1"/>
    <col min="14851" max="14851" width="25.42578125" customWidth="1"/>
    <col min="14852" max="14852" width="3.7109375" customWidth="1"/>
    <col min="14853" max="14853" width="16" customWidth="1"/>
    <col min="14854" max="14854" width="3.7109375" customWidth="1"/>
    <col min="14856" max="14856" width="3.7109375" customWidth="1"/>
    <col min="14858" max="14858" width="3.7109375" customWidth="1"/>
    <col min="14859" max="14859" width="12.7109375" customWidth="1"/>
    <col min="15105" max="15105" width="5.140625" customWidth="1"/>
    <col min="15106" max="15106" width="3.7109375" customWidth="1"/>
    <col min="15107" max="15107" width="25.42578125" customWidth="1"/>
    <col min="15108" max="15108" width="3.7109375" customWidth="1"/>
    <col min="15109" max="15109" width="16" customWidth="1"/>
    <col min="15110" max="15110" width="3.7109375" customWidth="1"/>
    <col min="15112" max="15112" width="3.7109375" customWidth="1"/>
    <col min="15114" max="15114" width="3.7109375" customWidth="1"/>
    <col min="15115" max="15115" width="12.7109375" customWidth="1"/>
    <col min="15361" max="15361" width="5.140625" customWidth="1"/>
    <col min="15362" max="15362" width="3.7109375" customWidth="1"/>
    <col min="15363" max="15363" width="25.42578125" customWidth="1"/>
    <col min="15364" max="15364" width="3.7109375" customWidth="1"/>
    <col min="15365" max="15365" width="16" customWidth="1"/>
    <col min="15366" max="15366" width="3.7109375" customWidth="1"/>
    <col min="15368" max="15368" width="3.7109375" customWidth="1"/>
    <col min="15370" max="15370" width="3.7109375" customWidth="1"/>
    <col min="15371" max="15371" width="12.7109375" customWidth="1"/>
    <col min="15617" max="15617" width="5.140625" customWidth="1"/>
    <col min="15618" max="15618" width="3.7109375" customWidth="1"/>
    <col min="15619" max="15619" width="25.42578125" customWidth="1"/>
    <col min="15620" max="15620" width="3.7109375" customWidth="1"/>
    <col min="15621" max="15621" width="16" customWidth="1"/>
    <col min="15622" max="15622" width="3.7109375" customWidth="1"/>
    <col min="15624" max="15624" width="3.7109375" customWidth="1"/>
    <col min="15626" max="15626" width="3.7109375" customWidth="1"/>
    <col min="15627" max="15627" width="12.7109375" customWidth="1"/>
    <col min="15873" max="15873" width="5.140625" customWidth="1"/>
    <col min="15874" max="15874" width="3.7109375" customWidth="1"/>
    <col min="15875" max="15875" width="25.42578125" customWidth="1"/>
    <col min="15876" max="15876" width="3.7109375" customWidth="1"/>
    <col min="15877" max="15877" width="16" customWidth="1"/>
    <col min="15878" max="15878" width="3.7109375" customWidth="1"/>
    <col min="15880" max="15880" width="3.7109375" customWidth="1"/>
    <col min="15882" max="15882" width="3.7109375" customWidth="1"/>
    <col min="15883" max="15883" width="12.7109375" customWidth="1"/>
    <col min="16129" max="16129" width="5.140625" customWidth="1"/>
    <col min="16130" max="16130" width="3.7109375" customWidth="1"/>
    <col min="16131" max="16131" width="25.42578125" customWidth="1"/>
    <col min="16132" max="16132" width="3.7109375" customWidth="1"/>
    <col min="16133" max="16133" width="16" customWidth="1"/>
    <col min="16134" max="16134" width="3.7109375" customWidth="1"/>
    <col min="16136" max="16136" width="3.7109375" customWidth="1"/>
    <col min="16138" max="16138" width="3.7109375" customWidth="1"/>
    <col min="16139" max="16139" width="12.7109375" customWidth="1"/>
  </cols>
  <sheetData>
    <row r="1" spans="1:13">
      <c r="A1" s="1314" t="s">
        <v>37</v>
      </c>
      <c r="B1" s="1314"/>
      <c r="C1" s="1314"/>
      <c r="D1" s="1314"/>
      <c r="E1" s="1314"/>
      <c r="F1" s="1314"/>
      <c r="G1" s="1314"/>
      <c r="H1" s="1314"/>
      <c r="I1" s="1314"/>
      <c r="J1" s="1314"/>
      <c r="K1" s="1314"/>
      <c r="L1" s="238"/>
    </row>
    <row r="2" spans="1:13">
      <c r="A2" s="1314" t="s">
        <v>186</v>
      </c>
      <c r="B2" s="1314"/>
      <c r="C2" s="1314"/>
      <c r="D2" s="1314"/>
      <c r="E2" s="1314"/>
      <c r="F2" s="1314"/>
      <c r="G2" s="1314"/>
      <c r="H2" s="1314"/>
      <c r="I2" s="1314"/>
      <c r="J2" s="1314"/>
      <c r="K2" s="1314"/>
      <c r="L2" s="42"/>
    </row>
    <row r="3" spans="1:13">
      <c r="A3" s="1315" t="s">
        <v>178</v>
      </c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42"/>
    </row>
    <row r="4" spans="1:13">
      <c r="A4" s="1312" t="s">
        <v>870</v>
      </c>
      <c r="B4" s="1312"/>
      <c r="C4" s="1312"/>
      <c r="D4" s="1312"/>
      <c r="E4" s="1312"/>
      <c r="F4" s="1312"/>
      <c r="G4" s="1312"/>
      <c r="H4" s="1312"/>
      <c r="I4" s="1312"/>
      <c r="J4" s="1312"/>
      <c r="K4" s="1312"/>
    </row>
    <row r="5" spans="1:13">
      <c r="A5" s="1224"/>
      <c r="B5" s="1224"/>
      <c r="C5" s="1224"/>
      <c r="D5" s="1224"/>
      <c r="E5" s="1224"/>
      <c r="F5" s="1224"/>
      <c r="G5" s="1224"/>
      <c r="H5" s="1224"/>
      <c r="I5" s="1224"/>
      <c r="J5" s="1224"/>
      <c r="K5" s="1224"/>
    </row>
    <row r="6" spans="1:13" ht="51">
      <c r="A6" s="264" t="s">
        <v>94</v>
      </c>
      <c r="B6" s="264"/>
      <c r="C6" s="264" t="s">
        <v>187</v>
      </c>
      <c r="D6" s="264"/>
      <c r="E6" s="264" t="s">
        <v>188</v>
      </c>
      <c r="F6" s="264"/>
      <c r="G6" s="265" t="s">
        <v>189</v>
      </c>
      <c r="H6" s="264"/>
      <c r="I6" s="264" t="s">
        <v>190</v>
      </c>
      <c r="J6" s="264"/>
      <c r="K6" s="264" t="s">
        <v>191</v>
      </c>
    </row>
    <row r="7" spans="1:13">
      <c r="A7" s="266">
        <v>-1</v>
      </c>
      <c r="B7" s="266"/>
      <c r="C7" s="266">
        <v>-2</v>
      </c>
      <c r="D7" s="266"/>
      <c r="E7" s="266">
        <v>-3</v>
      </c>
      <c r="F7" s="266"/>
      <c r="G7" s="267">
        <v>-4</v>
      </c>
      <c r="H7" s="266"/>
      <c r="I7" s="266">
        <v>-5</v>
      </c>
      <c r="J7" s="268"/>
      <c r="K7" s="266">
        <v>-6</v>
      </c>
    </row>
    <row r="8" spans="1:13">
      <c r="A8" s="269"/>
      <c r="B8" s="269"/>
      <c r="C8" s="269"/>
      <c r="D8" s="269"/>
      <c r="E8" s="269"/>
      <c r="F8" s="269"/>
      <c r="G8" s="270"/>
      <c r="H8" s="269"/>
      <c r="I8" s="269"/>
      <c r="J8" s="268"/>
      <c r="K8" s="269"/>
    </row>
    <row r="9" spans="1:13">
      <c r="A9" s="271"/>
      <c r="B9" s="271"/>
      <c r="C9" s="271"/>
      <c r="D9" s="271"/>
      <c r="E9" s="271"/>
      <c r="F9" s="271"/>
      <c r="G9" s="272"/>
      <c r="H9" s="271"/>
      <c r="I9" s="271"/>
      <c r="J9" s="268"/>
      <c r="K9" s="273" t="s">
        <v>192</v>
      </c>
    </row>
    <row r="10" spans="1:13">
      <c r="A10" s="274">
        <v>1</v>
      </c>
      <c r="B10" s="268"/>
      <c r="C10" s="275" t="s">
        <v>193</v>
      </c>
      <c r="D10" s="268"/>
      <c r="E10" s="276">
        <v>903554</v>
      </c>
      <c r="F10" s="268"/>
      <c r="G10" s="277">
        <f>E34</f>
        <v>647</v>
      </c>
      <c r="H10" s="268"/>
      <c r="I10" s="278">
        <v>1</v>
      </c>
      <c r="J10" s="268"/>
      <c r="K10" s="276">
        <f>E10*I10</f>
        <v>903554</v>
      </c>
    </row>
    <row r="11" spans="1:13">
      <c r="A11" s="268"/>
      <c r="B11" s="268"/>
      <c r="C11" s="279"/>
      <c r="D11" s="268"/>
      <c r="E11" s="276"/>
      <c r="F11" s="268"/>
      <c r="G11" s="277"/>
      <c r="H11" s="268"/>
      <c r="I11" s="280"/>
      <c r="J11" s="268"/>
      <c r="K11" s="276"/>
    </row>
    <row r="12" spans="1:13">
      <c r="A12" s="274">
        <v>2</v>
      </c>
      <c r="B12" s="268"/>
      <c r="C12" s="275" t="s">
        <v>194</v>
      </c>
      <c r="D12" s="268"/>
      <c r="E12" s="276">
        <f>E30</f>
        <v>1625203</v>
      </c>
      <c r="F12" s="281" t="s">
        <v>195</v>
      </c>
      <c r="G12" s="277">
        <f>E35</f>
        <v>647</v>
      </c>
      <c r="H12" s="268"/>
      <c r="I12" s="278">
        <v>1</v>
      </c>
      <c r="J12" s="268"/>
      <c r="K12" s="276">
        <f>E12*I12</f>
        <v>1625203</v>
      </c>
    </row>
    <row r="13" spans="1:13">
      <c r="A13" s="268"/>
      <c r="B13" s="268"/>
      <c r="C13" s="279"/>
      <c r="D13" s="268"/>
      <c r="E13" s="276"/>
      <c r="F13" s="268"/>
      <c r="G13" s="277"/>
      <c r="H13" s="268"/>
      <c r="I13" s="278"/>
      <c r="J13" s="268"/>
      <c r="K13" s="276"/>
    </row>
    <row r="14" spans="1:13">
      <c r="A14" s="274">
        <v>3</v>
      </c>
      <c r="B14" s="268"/>
      <c r="C14" s="275" t="s">
        <v>196</v>
      </c>
      <c r="D14" s="268"/>
      <c r="E14" s="276">
        <v>1951970</v>
      </c>
      <c r="F14" s="268"/>
      <c r="G14" s="277">
        <f>E36</f>
        <v>641</v>
      </c>
      <c r="H14" s="268"/>
      <c r="I14" s="278">
        <v>1.01</v>
      </c>
      <c r="J14" s="268"/>
      <c r="K14" s="276">
        <f>E14*I14</f>
        <v>1971489.7</v>
      </c>
    </row>
    <row r="15" spans="1:13">
      <c r="A15" s="268"/>
      <c r="B15" s="268"/>
      <c r="C15" s="279"/>
      <c r="D15" s="268"/>
      <c r="E15" s="268"/>
      <c r="F15" s="268"/>
      <c r="G15" s="282"/>
      <c r="H15" s="268"/>
      <c r="I15" s="268"/>
      <c r="J15" s="268"/>
      <c r="K15" s="283"/>
      <c r="L15" s="268"/>
      <c r="M15" s="268"/>
    </row>
    <row r="16" spans="1:13" ht="15.75" thickBot="1">
      <c r="A16" s="274">
        <v>4</v>
      </c>
      <c r="B16" s="268"/>
      <c r="C16" s="275" t="s">
        <v>197</v>
      </c>
      <c r="D16" s="268"/>
      <c r="E16" s="268"/>
      <c r="F16" s="268"/>
      <c r="G16" s="268"/>
      <c r="H16" s="268"/>
      <c r="I16" s="268"/>
      <c r="J16" s="268"/>
      <c r="K16" s="284">
        <f>K10+K12+K14</f>
        <v>4500246.7</v>
      </c>
      <c r="L16" s="268"/>
      <c r="M16" s="268"/>
    </row>
    <row r="17" spans="1:13" ht="15.75" thickTop="1">
      <c r="A17" s="268"/>
      <c r="B17" s="268"/>
      <c r="C17" s="279"/>
      <c r="D17" s="268"/>
      <c r="E17" s="268"/>
      <c r="F17" s="268"/>
      <c r="G17" s="268"/>
      <c r="H17" s="268"/>
      <c r="I17" s="268"/>
      <c r="J17" s="268"/>
      <c r="K17" s="283"/>
      <c r="L17" s="268"/>
      <c r="M17" s="268"/>
    </row>
    <row r="18" spans="1:13">
      <c r="A18" s="274">
        <v>5</v>
      </c>
      <c r="B18" s="268"/>
      <c r="C18" s="275" t="s">
        <v>198</v>
      </c>
      <c r="D18" s="268"/>
      <c r="E18" s="268"/>
      <c r="F18" s="268"/>
      <c r="G18" s="268"/>
      <c r="H18" s="268"/>
      <c r="I18" s="268"/>
      <c r="J18" s="268"/>
      <c r="K18" s="285">
        <f>K16/3</f>
        <v>1500082.2333333334</v>
      </c>
      <c r="L18" s="268"/>
      <c r="M18" s="268"/>
    </row>
    <row r="19" spans="1:13">
      <c r="K19" s="286"/>
    </row>
    <row r="20" spans="1:13">
      <c r="A20" s="274">
        <v>6</v>
      </c>
      <c r="B20" s="268"/>
      <c r="C20" s="268" t="s">
        <v>199</v>
      </c>
      <c r="D20" s="268"/>
      <c r="E20" s="268"/>
      <c r="F20" s="268"/>
      <c r="G20" s="268"/>
      <c r="H20" s="268"/>
      <c r="I20" s="268"/>
      <c r="J20" s="268"/>
      <c r="K20" s="287">
        <v>903554</v>
      </c>
      <c r="L20" s="268"/>
      <c r="M20" s="268"/>
    </row>
    <row r="21" spans="1:13">
      <c r="K21" s="286"/>
    </row>
    <row r="22" spans="1:13" ht="15.75" thickBot="1">
      <c r="A22" s="274">
        <v>7</v>
      </c>
      <c r="B22" s="268"/>
      <c r="C22" s="288" t="s">
        <v>200</v>
      </c>
      <c r="D22" s="268"/>
      <c r="E22" s="268"/>
      <c r="F22" s="268"/>
      <c r="G22" s="268"/>
      <c r="H22" s="268"/>
      <c r="I22" s="268"/>
      <c r="J22" s="268"/>
      <c r="K22" s="284">
        <f>K18-K20</f>
        <v>596528.2333333334</v>
      </c>
      <c r="L22" s="268"/>
      <c r="M22" s="268"/>
    </row>
    <row r="23" spans="1:13" ht="15.75" thickTop="1">
      <c r="A23" s="268"/>
      <c r="B23" s="282"/>
      <c r="C23" s="282"/>
      <c r="D23" s="282"/>
      <c r="E23" s="282"/>
      <c r="F23" s="282"/>
      <c r="G23" s="282"/>
      <c r="H23" s="282"/>
      <c r="I23" s="282"/>
      <c r="J23" s="282"/>
      <c r="K23" s="289"/>
      <c r="L23" s="282"/>
      <c r="M23" s="282"/>
    </row>
    <row r="24" spans="1:13">
      <c r="A24" s="274">
        <v>8</v>
      </c>
      <c r="B24" s="282"/>
      <c r="C24" s="282" t="s">
        <v>201</v>
      </c>
      <c r="D24" s="282"/>
      <c r="E24" s="282"/>
      <c r="F24" s="282"/>
      <c r="G24" s="282"/>
      <c r="H24" s="282"/>
      <c r="I24" s="282"/>
      <c r="J24" s="282"/>
      <c r="K24" s="290">
        <v>0.999</v>
      </c>
      <c r="L24" s="282"/>
      <c r="M24" s="282"/>
    </row>
    <row r="25" spans="1:13">
      <c r="A25" s="268"/>
      <c r="B25" s="282"/>
      <c r="C25" s="282"/>
      <c r="D25" s="282"/>
      <c r="E25" s="282"/>
      <c r="F25" s="282"/>
      <c r="G25" s="282"/>
      <c r="H25" s="282"/>
      <c r="I25" s="282"/>
      <c r="J25" s="282"/>
      <c r="K25" s="289"/>
      <c r="L25" s="282"/>
      <c r="M25" s="282"/>
    </row>
    <row r="26" spans="1:13" ht="15.75" thickBot="1">
      <c r="A26" s="274">
        <v>9</v>
      </c>
      <c r="B26" s="282"/>
      <c r="C26" s="291" t="s">
        <v>202</v>
      </c>
      <c r="D26" s="282"/>
      <c r="E26" s="282"/>
      <c r="F26" s="282"/>
      <c r="G26" s="282"/>
      <c r="H26" s="282"/>
      <c r="I26" s="282"/>
      <c r="J26" s="282"/>
      <c r="K26" s="296">
        <f>K22*K24</f>
        <v>595931.70510000002</v>
      </c>
      <c r="L26" s="282"/>
      <c r="M26" s="282"/>
    </row>
    <row r="27" spans="1:13" ht="15.75" thickTop="1">
      <c r="A27" s="268"/>
      <c r="B27" s="282"/>
      <c r="C27" s="282"/>
      <c r="D27" s="282"/>
      <c r="E27" s="282"/>
      <c r="F27" s="282"/>
      <c r="G27" s="282"/>
      <c r="H27" s="282"/>
      <c r="I27" s="282"/>
      <c r="J27" s="282"/>
      <c r="K27" s="289"/>
      <c r="L27" s="282"/>
      <c r="M27" s="282"/>
    </row>
    <row r="28" spans="1:13">
      <c r="A28" s="268"/>
      <c r="B28" s="292" t="s">
        <v>195</v>
      </c>
      <c r="C28" s="282" t="s">
        <v>203</v>
      </c>
      <c r="D28" s="282"/>
      <c r="E28" s="293">
        <v>6002539</v>
      </c>
      <c r="F28" s="282"/>
      <c r="G28" s="282"/>
      <c r="H28" s="282"/>
      <c r="I28" s="282"/>
      <c r="J28" s="282"/>
      <c r="K28" s="282"/>
      <c r="L28" s="282"/>
      <c r="M28" s="282"/>
    </row>
    <row r="29" spans="1:13">
      <c r="A29" s="268"/>
      <c r="B29" s="282"/>
      <c r="C29" s="282" t="s">
        <v>204</v>
      </c>
      <c r="D29" s="282"/>
      <c r="E29" s="294">
        <v>4377336</v>
      </c>
      <c r="F29" s="282"/>
      <c r="G29" s="282"/>
      <c r="H29" s="282"/>
      <c r="I29" s="282"/>
      <c r="J29" s="282"/>
      <c r="L29" s="282"/>
      <c r="M29" t="s">
        <v>205</v>
      </c>
    </row>
    <row r="30" spans="1:13">
      <c r="A30" s="268"/>
      <c r="B30" s="282"/>
      <c r="C30" s="282"/>
      <c r="D30" s="282"/>
      <c r="E30" s="293">
        <f>E28-E29</f>
        <v>1625203</v>
      </c>
      <c r="F30" s="282"/>
      <c r="G30" s="282"/>
      <c r="H30" s="282"/>
      <c r="I30" s="282"/>
      <c r="J30" s="282"/>
      <c r="K30" s="282"/>
      <c r="L30" s="282"/>
      <c r="M30" s="282"/>
    </row>
    <row r="31" spans="1:13"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</row>
    <row r="32" spans="1:13">
      <c r="B32" s="292" t="s">
        <v>206</v>
      </c>
      <c r="C32" s="291" t="s">
        <v>207</v>
      </c>
      <c r="D32" s="291"/>
      <c r="E32" s="291"/>
      <c r="F32" s="282"/>
      <c r="G32" s="282"/>
      <c r="H32" s="282"/>
      <c r="I32" s="282"/>
      <c r="J32" s="282"/>
      <c r="K32" s="282"/>
      <c r="L32" s="282"/>
      <c r="M32" s="282"/>
    </row>
    <row r="33" spans="2:13">
      <c r="B33" s="282"/>
      <c r="C33" s="291" t="s">
        <v>208</v>
      </c>
      <c r="D33" s="291"/>
      <c r="E33" s="291"/>
      <c r="F33" s="282"/>
      <c r="G33" s="282"/>
      <c r="H33" s="282"/>
      <c r="I33" s="282"/>
      <c r="J33" s="282"/>
      <c r="K33" s="282"/>
      <c r="L33" s="282"/>
      <c r="M33" s="282"/>
    </row>
    <row r="34" spans="2:13">
      <c r="B34" s="282"/>
      <c r="C34" s="291" t="s">
        <v>209</v>
      </c>
      <c r="D34" s="291"/>
      <c r="E34" s="291">
        <v>647</v>
      </c>
      <c r="F34" s="282"/>
      <c r="G34" s="282"/>
      <c r="H34" s="282"/>
      <c r="I34" s="282"/>
      <c r="J34" s="282"/>
      <c r="K34" s="282"/>
      <c r="L34" s="282"/>
      <c r="M34" s="282"/>
    </row>
    <row r="35" spans="2:13">
      <c r="B35" s="282"/>
      <c r="C35" s="291" t="s">
        <v>210</v>
      </c>
      <c r="D35" s="291"/>
      <c r="E35" s="291">
        <v>647</v>
      </c>
      <c r="F35" s="282"/>
      <c r="G35" s="282"/>
      <c r="H35" s="282"/>
      <c r="I35" s="282"/>
      <c r="J35" s="282"/>
      <c r="K35" s="282"/>
      <c r="L35" s="282"/>
      <c r="M35" s="282"/>
    </row>
    <row r="36" spans="2:13">
      <c r="B36" s="282"/>
      <c r="C36" s="291" t="s">
        <v>211</v>
      </c>
      <c r="D36" s="291"/>
      <c r="E36" s="291">
        <v>641</v>
      </c>
      <c r="F36" s="282"/>
      <c r="G36" s="282"/>
      <c r="H36" s="282"/>
      <c r="I36" s="282"/>
      <c r="J36" s="282"/>
      <c r="K36" s="282"/>
      <c r="L36" s="282"/>
      <c r="M36" s="282"/>
    </row>
    <row r="37" spans="2:13">
      <c r="B37" s="282"/>
      <c r="C37" s="282"/>
      <c r="D37" s="282"/>
      <c r="E37" s="282"/>
      <c r="F37" s="282"/>
      <c r="G37" s="282"/>
      <c r="H37" s="282"/>
      <c r="I37" s="295"/>
      <c r="J37" s="282"/>
      <c r="K37" s="282"/>
      <c r="L37" s="282"/>
      <c r="M37" s="282"/>
    </row>
    <row r="38" spans="2:13"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2:13"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</row>
    <row r="40" spans="2:13">
      <c r="B40" s="268"/>
      <c r="C40" s="288" t="s">
        <v>212</v>
      </c>
      <c r="D40" s="268"/>
      <c r="E40" s="268"/>
      <c r="F40" s="268"/>
      <c r="G40" s="268"/>
      <c r="H40" s="268"/>
      <c r="I40" s="268"/>
      <c r="J40" s="268"/>
      <c r="K40" s="268"/>
      <c r="L40" s="268"/>
      <c r="M40" s="268"/>
    </row>
  </sheetData>
  <mergeCells count="4">
    <mergeCell ref="A1:K1"/>
    <mergeCell ref="A2:K2"/>
    <mergeCell ref="A3:K3"/>
    <mergeCell ref="A4:K4"/>
  </mergeCells>
  <pageMargins left="0.7" right="0.7" top="0.75" bottom="0.75" header="0.3" footer="0.3"/>
  <pageSetup scale="94" orientation="portrait" r:id="rId1"/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00"/>
  <sheetViews>
    <sheetView zoomScaleNormal="100" workbookViewId="0">
      <selection activeCell="H20" sqref="H20"/>
    </sheetView>
  </sheetViews>
  <sheetFormatPr defaultRowHeight="15"/>
  <cols>
    <col min="1" max="1" width="4.85546875" customWidth="1"/>
    <col min="2" max="2" width="2.28515625" customWidth="1"/>
    <col min="3" max="3" width="57.28515625" customWidth="1"/>
    <col min="4" max="4" width="3.7109375" customWidth="1"/>
    <col min="5" max="5" width="16.42578125" customWidth="1"/>
    <col min="6" max="6" width="16.42578125" bestFit="1" customWidth="1"/>
    <col min="257" max="257" width="4.85546875" customWidth="1"/>
    <col min="258" max="258" width="2.28515625" customWidth="1"/>
    <col min="259" max="259" width="57.28515625" customWidth="1"/>
    <col min="260" max="260" width="3.7109375" customWidth="1"/>
    <col min="261" max="261" width="16.42578125" customWidth="1"/>
    <col min="513" max="513" width="4.85546875" customWidth="1"/>
    <col min="514" max="514" width="2.28515625" customWidth="1"/>
    <col min="515" max="515" width="57.28515625" customWidth="1"/>
    <col min="516" max="516" width="3.7109375" customWidth="1"/>
    <col min="517" max="517" width="16.42578125" customWidth="1"/>
    <col min="769" max="769" width="4.85546875" customWidth="1"/>
    <col min="770" max="770" width="2.28515625" customWidth="1"/>
    <col min="771" max="771" width="57.28515625" customWidth="1"/>
    <col min="772" max="772" width="3.7109375" customWidth="1"/>
    <col min="773" max="773" width="16.42578125" customWidth="1"/>
    <col min="1025" max="1025" width="4.85546875" customWidth="1"/>
    <col min="1026" max="1026" width="2.28515625" customWidth="1"/>
    <col min="1027" max="1027" width="57.28515625" customWidth="1"/>
    <col min="1028" max="1028" width="3.7109375" customWidth="1"/>
    <col min="1029" max="1029" width="16.42578125" customWidth="1"/>
    <col min="1281" max="1281" width="4.85546875" customWidth="1"/>
    <col min="1282" max="1282" width="2.28515625" customWidth="1"/>
    <col min="1283" max="1283" width="57.28515625" customWidth="1"/>
    <col min="1284" max="1284" width="3.7109375" customWidth="1"/>
    <col min="1285" max="1285" width="16.42578125" customWidth="1"/>
    <col min="1537" max="1537" width="4.85546875" customWidth="1"/>
    <col min="1538" max="1538" width="2.28515625" customWidth="1"/>
    <col min="1539" max="1539" width="57.28515625" customWidth="1"/>
    <col min="1540" max="1540" width="3.7109375" customWidth="1"/>
    <col min="1541" max="1541" width="16.42578125" customWidth="1"/>
    <col min="1793" max="1793" width="4.85546875" customWidth="1"/>
    <col min="1794" max="1794" width="2.28515625" customWidth="1"/>
    <col min="1795" max="1795" width="57.28515625" customWidth="1"/>
    <col min="1796" max="1796" width="3.7109375" customWidth="1"/>
    <col min="1797" max="1797" width="16.42578125" customWidth="1"/>
    <col min="2049" max="2049" width="4.85546875" customWidth="1"/>
    <col min="2050" max="2050" width="2.28515625" customWidth="1"/>
    <col min="2051" max="2051" width="57.28515625" customWidth="1"/>
    <col min="2052" max="2052" width="3.7109375" customWidth="1"/>
    <col min="2053" max="2053" width="16.42578125" customWidth="1"/>
    <col min="2305" max="2305" width="4.85546875" customWidth="1"/>
    <col min="2306" max="2306" width="2.28515625" customWidth="1"/>
    <col min="2307" max="2307" width="57.28515625" customWidth="1"/>
    <col min="2308" max="2308" width="3.7109375" customWidth="1"/>
    <col min="2309" max="2309" width="16.42578125" customWidth="1"/>
    <col min="2561" max="2561" width="4.85546875" customWidth="1"/>
    <col min="2562" max="2562" width="2.28515625" customWidth="1"/>
    <col min="2563" max="2563" width="57.28515625" customWidth="1"/>
    <col min="2564" max="2564" width="3.7109375" customWidth="1"/>
    <col min="2565" max="2565" width="16.42578125" customWidth="1"/>
    <col min="2817" max="2817" width="4.85546875" customWidth="1"/>
    <col min="2818" max="2818" width="2.28515625" customWidth="1"/>
    <col min="2819" max="2819" width="57.28515625" customWidth="1"/>
    <col min="2820" max="2820" width="3.7109375" customWidth="1"/>
    <col min="2821" max="2821" width="16.42578125" customWidth="1"/>
    <col min="3073" max="3073" width="4.85546875" customWidth="1"/>
    <col min="3074" max="3074" width="2.28515625" customWidth="1"/>
    <col min="3075" max="3075" width="57.28515625" customWidth="1"/>
    <col min="3076" max="3076" width="3.7109375" customWidth="1"/>
    <col min="3077" max="3077" width="16.42578125" customWidth="1"/>
    <col min="3329" max="3329" width="4.85546875" customWidth="1"/>
    <col min="3330" max="3330" width="2.28515625" customWidth="1"/>
    <col min="3331" max="3331" width="57.28515625" customWidth="1"/>
    <col min="3332" max="3332" width="3.7109375" customWidth="1"/>
    <col min="3333" max="3333" width="16.42578125" customWidth="1"/>
    <col min="3585" max="3585" width="4.85546875" customWidth="1"/>
    <col min="3586" max="3586" width="2.28515625" customWidth="1"/>
    <col min="3587" max="3587" width="57.28515625" customWidth="1"/>
    <col min="3588" max="3588" width="3.7109375" customWidth="1"/>
    <col min="3589" max="3589" width="16.42578125" customWidth="1"/>
    <col min="3841" max="3841" width="4.85546875" customWidth="1"/>
    <col min="3842" max="3842" width="2.28515625" customWidth="1"/>
    <col min="3843" max="3843" width="57.28515625" customWidth="1"/>
    <col min="3844" max="3844" width="3.7109375" customWidth="1"/>
    <col min="3845" max="3845" width="16.42578125" customWidth="1"/>
    <col min="4097" max="4097" width="4.85546875" customWidth="1"/>
    <col min="4098" max="4098" width="2.28515625" customWidth="1"/>
    <col min="4099" max="4099" width="57.28515625" customWidth="1"/>
    <col min="4100" max="4100" width="3.7109375" customWidth="1"/>
    <col min="4101" max="4101" width="16.42578125" customWidth="1"/>
    <col min="4353" max="4353" width="4.85546875" customWidth="1"/>
    <col min="4354" max="4354" width="2.28515625" customWidth="1"/>
    <col min="4355" max="4355" width="57.28515625" customWidth="1"/>
    <col min="4356" max="4356" width="3.7109375" customWidth="1"/>
    <col min="4357" max="4357" width="16.42578125" customWidth="1"/>
    <col min="4609" max="4609" width="4.85546875" customWidth="1"/>
    <col min="4610" max="4610" width="2.28515625" customWidth="1"/>
    <col min="4611" max="4611" width="57.28515625" customWidth="1"/>
    <col min="4612" max="4612" width="3.7109375" customWidth="1"/>
    <col min="4613" max="4613" width="16.42578125" customWidth="1"/>
    <col min="4865" max="4865" width="4.85546875" customWidth="1"/>
    <col min="4866" max="4866" width="2.28515625" customWidth="1"/>
    <col min="4867" max="4867" width="57.28515625" customWidth="1"/>
    <col min="4868" max="4868" width="3.7109375" customWidth="1"/>
    <col min="4869" max="4869" width="16.42578125" customWidth="1"/>
    <col min="5121" max="5121" width="4.85546875" customWidth="1"/>
    <col min="5122" max="5122" width="2.28515625" customWidth="1"/>
    <col min="5123" max="5123" width="57.28515625" customWidth="1"/>
    <col min="5124" max="5124" width="3.7109375" customWidth="1"/>
    <col min="5125" max="5125" width="16.42578125" customWidth="1"/>
    <col min="5377" max="5377" width="4.85546875" customWidth="1"/>
    <col min="5378" max="5378" width="2.28515625" customWidth="1"/>
    <col min="5379" max="5379" width="57.28515625" customWidth="1"/>
    <col min="5380" max="5380" width="3.7109375" customWidth="1"/>
    <col min="5381" max="5381" width="16.42578125" customWidth="1"/>
    <col min="5633" max="5633" width="4.85546875" customWidth="1"/>
    <col min="5634" max="5634" width="2.28515625" customWidth="1"/>
    <col min="5635" max="5635" width="57.28515625" customWidth="1"/>
    <col min="5636" max="5636" width="3.7109375" customWidth="1"/>
    <col min="5637" max="5637" width="16.42578125" customWidth="1"/>
    <col min="5889" max="5889" width="4.85546875" customWidth="1"/>
    <col min="5890" max="5890" width="2.28515625" customWidth="1"/>
    <col min="5891" max="5891" width="57.28515625" customWidth="1"/>
    <col min="5892" max="5892" width="3.7109375" customWidth="1"/>
    <col min="5893" max="5893" width="16.42578125" customWidth="1"/>
    <col min="6145" max="6145" width="4.85546875" customWidth="1"/>
    <col min="6146" max="6146" width="2.28515625" customWidth="1"/>
    <col min="6147" max="6147" width="57.28515625" customWidth="1"/>
    <col min="6148" max="6148" width="3.7109375" customWidth="1"/>
    <col min="6149" max="6149" width="16.42578125" customWidth="1"/>
    <col min="6401" max="6401" width="4.85546875" customWidth="1"/>
    <col min="6402" max="6402" width="2.28515625" customWidth="1"/>
    <col min="6403" max="6403" width="57.28515625" customWidth="1"/>
    <col min="6404" max="6404" width="3.7109375" customWidth="1"/>
    <col min="6405" max="6405" width="16.42578125" customWidth="1"/>
    <col min="6657" max="6657" width="4.85546875" customWidth="1"/>
    <col min="6658" max="6658" width="2.28515625" customWidth="1"/>
    <col min="6659" max="6659" width="57.28515625" customWidth="1"/>
    <col min="6660" max="6660" width="3.7109375" customWidth="1"/>
    <col min="6661" max="6661" width="16.42578125" customWidth="1"/>
    <col min="6913" max="6913" width="4.85546875" customWidth="1"/>
    <col min="6914" max="6914" width="2.28515625" customWidth="1"/>
    <col min="6915" max="6915" width="57.28515625" customWidth="1"/>
    <col min="6916" max="6916" width="3.7109375" customWidth="1"/>
    <col min="6917" max="6917" width="16.42578125" customWidth="1"/>
    <col min="7169" max="7169" width="4.85546875" customWidth="1"/>
    <col min="7170" max="7170" width="2.28515625" customWidth="1"/>
    <col min="7171" max="7171" width="57.28515625" customWidth="1"/>
    <col min="7172" max="7172" width="3.7109375" customWidth="1"/>
    <col min="7173" max="7173" width="16.42578125" customWidth="1"/>
    <col min="7425" max="7425" width="4.85546875" customWidth="1"/>
    <col min="7426" max="7426" width="2.28515625" customWidth="1"/>
    <col min="7427" max="7427" width="57.28515625" customWidth="1"/>
    <col min="7428" max="7428" width="3.7109375" customWidth="1"/>
    <col min="7429" max="7429" width="16.42578125" customWidth="1"/>
    <col min="7681" max="7681" width="4.85546875" customWidth="1"/>
    <col min="7682" max="7682" width="2.28515625" customWidth="1"/>
    <col min="7683" max="7683" width="57.28515625" customWidth="1"/>
    <col min="7684" max="7684" width="3.7109375" customWidth="1"/>
    <col min="7685" max="7685" width="16.42578125" customWidth="1"/>
    <col min="7937" max="7937" width="4.85546875" customWidth="1"/>
    <col min="7938" max="7938" width="2.28515625" customWidth="1"/>
    <col min="7939" max="7939" width="57.28515625" customWidth="1"/>
    <col min="7940" max="7940" width="3.7109375" customWidth="1"/>
    <col min="7941" max="7941" width="16.42578125" customWidth="1"/>
    <col min="8193" max="8193" width="4.85546875" customWidth="1"/>
    <col min="8194" max="8194" width="2.28515625" customWidth="1"/>
    <col min="8195" max="8195" width="57.28515625" customWidth="1"/>
    <col min="8196" max="8196" width="3.7109375" customWidth="1"/>
    <col min="8197" max="8197" width="16.42578125" customWidth="1"/>
    <col min="8449" max="8449" width="4.85546875" customWidth="1"/>
    <col min="8450" max="8450" width="2.28515625" customWidth="1"/>
    <col min="8451" max="8451" width="57.28515625" customWidth="1"/>
    <col min="8452" max="8452" width="3.7109375" customWidth="1"/>
    <col min="8453" max="8453" width="16.42578125" customWidth="1"/>
    <col min="8705" max="8705" width="4.85546875" customWidth="1"/>
    <col min="8706" max="8706" width="2.28515625" customWidth="1"/>
    <col min="8707" max="8707" width="57.28515625" customWidth="1"/>
    <col min="8708" max="8708" width="3.7109375" customWidth="1"/>
    <col min="8709" max="8709" width="16.42578125" customWidth="1"/>
    <col min="8961" max="8961" width="4.85546875" customWidth="1"/>
    <col min="8962" max="8962" width="2.28515625" customWidth="1"/>
    <col min="8963" max="8963" width="57.28515625" customWidth="1"/>
    <col min="8964" max="8964" width="3.7109375" customWidth="1"/>
    <col min="8965" max="8965" width="16.42578125" customWidth="1"/>
    <col min="9217" max="9217" width="4.85546875" customWidth="1"/>
    <col min="9218" max="9218" width="2.28515625" customWidth="1"/>
    <col min="9219" max="9219" width="57.28515625" customWidth="1"/>
    <col min="9220" max="9220" width="3.7109375" customWidth="1"/>
    <col min="9221" max="9221" width="16.42578125" customWidth="1"/>
    <col min="9473" max="9473" width="4.85546875" customWidth="1"/>
    <col min="9474" max="9474" width="2.28515625" customWidth="1"/>
    <col min="9475" max="9475" width="57.28515625" customWidth="1"/>
    <col min="9476" max="9476" width="3.7109375" customWidth="1"/>
    <col min="9477" max="9477" width="16.42578125" customWidth="1"/>
    <col min="9729" max="9729" width="4.85546875" customWidth="1"/>
    <col min="9730" max="9730" width="2.28515625" customWidth="1"/>
    <col min="9731" max="9731" width="57.28515625" customWidth="1"/>
    <col min="9732" max="9732" width="3.7109375" customWidth="1"/>
    <col min="9733" max="9733" width="16.42578125" customWidth="1"/>
    <col min="9985" max="9985" width="4.85546875" customWidth="1"/>
    <col min="9986" max="9986" width="2.28515625" customWidth="1"/>
    <col min="9987" max="9987" width="57.28515625" customWidth="1"/>
    <col min="9988" max="9988" width="3.7109375" customWidth="1"/>
    <col min="9989" max="9989" width="16.42578125" customWidth="1"/>
    <col min="10241" max="10241" width="4.85546875" customWidth="1"/>
    <col min="10242" max="10242" width="2.28515625" customWidth="1"/>
    <col min="10243" max="10243" width="57.28515625" customWidth="1"/>
    <col min="10244" max="10244" width="3.7109375" customWidth="1"/>
    <col min="10245" max="10245" width="16.42578125" customWidth="1"/>
    <col min="10497" max="10497" width="4.85546875" customWidth="1"/>
    <col min="10498" max="10498" width="2.28515625" customWidth="1"/>
    <col min="10499" max="10499" width="57.28515625" customWidth="1"/>
    <col min="10500" max="10500" width="3.7109375" customWidth="1"/>
    <col min="10501" max="10501" width="16.42578125" customWidth="1"/>
    <col min="10753" max="10753" width="4.85546875" customWidth="1"/>
    <col min="10754" max="10754" width="2.28515625" customWidth="1"/>
    <col min="10755" max="10755" width="57.28515625" customWidth="1"/>
    <col min="10756" max="10756" width="3.7109375" customWidth="1"/>
    <col min="10757" max="10757" width="16.42578125" customWidth="1"/>
    <col min="11009" max="11009" width="4.85546875" customWidth="1"/>
    <col min="11010" max="11010" width="2.28515625" customWidth="1"/>
    <col min="11011" max="11011" width="57.28515625" customWidth="1"/>
    <col min="11012" max="11012" width="3.7109375" customWidth="1"/>
    <col min="11013" max="11013" width="16.42578125" customWidth="1"/>
    <col min="11265" max="11265" width="4.85546875" customWidth="1"/>
    <col min="11266" max="11266" width="2.28515625" customWidth="1"/>
    <col min="11267" max="11267" width="57.28515625" customWidth="1"/>
    <col min="11268" max="11268" width="3.7109375" customWidth="1"/>
    <col min="11269" max="11269" width="16.42578125" customWidth="1"/>
    <col min="11521" max="11521" width="4.85546875" customWidth="1"/>
    <col min="11522" max="11522" width="2.28515625" customWidth="1"/>
    <col min="11523" max="11523" width="57.28515625" customWidth="1"/>
    <col min="11524" max="11524" width="3.7109375" customWidth="1"/>
    <col min="11525" max="11525" width="16.42578125" customWidth="1"/>
    <col min="11777" max="11777" width="4.85546875" customWidth="1"/>
    <col min="11778" max="11778" width="2.28515625" customWidth="1"/>
    <col min="11779" max="11779" width="57.28515625" customWidth="1"/>
    <col min="11780" max="11780" width="3.7109375" customWidth="1"/>
    <col min="11781" max="11781" width="16.42578125" customWidth="1"/>
    <col min="12033" max="12033" width="4.85546875" customWidth="1"/>
    <col min="12034" max="12034" width="2.28515625" customWidth="1"/>
    <col min="12035" max="12035" width="57.28515625" customWidth="1"/>
    <col min="12036" max="12036" width="3.7109375" customWidth="1"/>
    <col min="12037" max="12037" width="16.42578125" customWidth="1"/>
    <col min="12289" max="12289" width="4.85546875" customWidth="1"/>
    <col min="12290" max="12290" width="2.28515625" customWidth="1"/>
    <col min="12291" max="12291" width="57.28515625" customWidth="1"/>
    <col min="12292" max="12292" width="3.7109375" customWidth="1"/>
    <col min="12293" max="12293" width="16.42578125" customWidth="1"/>
    <col min="12545" max="12545" width="4.85546875" customWidth="1"/>
    <col min="12546" max="12546" width="2.28515625" customWidth="1"/>
    <col min="12547" max="12547" width="57.28515625" customWidth="1"/>
    <col min="12548" max="12548" width="3.7109375" customWidth="1"/>
    <col min="12549" max="12549" width="16.42578125" customWidth="1"/>
    <col min="12801" max="12801" width="4.85546875" customWidth="1"/>
    <col min="12802" max="12802" width="2.28515625" customWidth="1"/>
    <col min="12803" max="12803" width="57.28515625" customWidth="1"/>
    <col min="12804" max="12804" width="3.7109375" customWidth="1"/>
    <col min="12805" max="12805" width="16.42578125" customWidth="1"/>
    <col min="13057" max="13057" width="4.85546875" customWidth="1"/>
    <col min="13058" max="13058" width="2.28515625" customWidth="1"/>
    <col min="13059" max="13059" width="57.28515625" customWidth="1"/>
    <col min="13060" max="13060" width="3.7109375" customWidth="1"/>
    <col min="13061" max="13061" width="16.42578125" customWidth="1"/>
    <col min="13313" max="13313" width="4.85546875" customWidth="1"/>
    <col min="13314" max="13314" width="2.28515625" customWidth="1"/>
    <col min="13315" max="13315" width="57.28515625" customWidth="1"/>
    <col min="13316" max="13316" width="3.7109375" customWidth="1"/>
    <col min="13317" max="13317" width="16.42578125" customWidth="1"/>
    <col min="13569" max="13569" width="4.85546875" customWidth="1"/>
    <col min="13570" max="13570" width="2.28515625" customWidth="1"/>
    <col min="13571" max="13571" width="57.28515625" customWidth="1"/>
    <col min="13572" max="13572" width="3.7109375" customWidth="1"/>
    <col min="13573" max="13573" width="16.42578125" customWidth="1"/>
    <col min="13825" max="13825" width="4.85546875" customWidth="1"/>
    <col min="13826" max="13826" width="2.28515625" customWidth="1"/>
    <col min="13827" max="13827" width="57.28515625" customWidth="1"/>
    <col min="13828" max="13828" width="3.7109375" customWidth="1"/>
    <col min="13829" max="13829" width="16.42578125" customWidth="1"/>
    <col min="14081" max="14081" width="4.85546875" customWidth="1"/>
    <col min="14082" max="14082" width="2.28515625" customWidth="1"/>
    <col min="14083" max="14083" width="57.28515625" customWidth="1"/>
    <col min="14084" max="14084" width="3.7109375" customWidth="1"/>
    <col min="14085" max="14085" width="16.42578125" customWidth="1"/>
    <col min="14337" max="14337" width="4.85546875" customWidth="1"/>
    <col min="14338" max="14338" width="2.28515625" customWidth="1"/>
    <col min="14339" max="14339" width="57.28515625" customWidth="1"/>
    <col min="14340" max="14340" width="3.7109375" customWidth="1"/>
    <col min="14341" max="14341" width="16.42578125" customWidth="1"/>
    <col min="14593" max="14593" width="4.85546875" customWidth="1"/>
    <col min="14594" max="14594" width="2.28515625" customWidth="1"/>
    <col min="14595" max="14595" width="57.28515625" customWidth="1"/>
    <col min="14596" max="14596" width="3.7109375" customWidth="1"/>
    <col min="14597" max="14597" width="16.42578125" customWidth="1"/>
    <col min="14849" max="14849" width="4.85546875" customWidth="1"/>
    <col min="14850" max="14850" width="2.28515625" customWidth="1"/>
    <col min="14851" max="14851" width="57.28515625" customWidth="1"/>
    <col min="14852" max="14852" width="3.7109375" customWidth="1"/>
    <col min="14853" max="14853" width="16.42578125" customWidth="1"/>
    <col min="15105" max="15105" width="4.85546875" customWidth="1"/>
    <col min="15106" max="15106" width="2.28515625" customWidth="1"/>
    <col min="15107" max="15107" width="57.28515625" customWidth="1"/>
    <col min="15108" max="15108" width="3.7109375" customWidth="1"/>
    <col min="15109" max="15109" width="16.42578125" customWidth="1"/>
    <col min="15361" max="15361" width="4.85546875" customWidth="1"/>
    <col min="15362" max="15362" width="2.28515625" customWidth="1"/>
    <col min="15363" max="15363" width="57.28515625" customWidth="1"/>
    <col min="15364" max="15364" width="3.7109375" customWidth="1"/>
    <col min="15365" max="15365" width="16.42578125" customWidth="1"/>
    <col min="15617" max="15617" width="4.85546875" customWidth="1"/>
    <col min="15618" max="15618" width="2.28515625" customWidth="1"/>
    <col min="15619" max="15619" width="57.28515625" customWidth="1"/>
    <col min="15620" max="15620" width="3.7109375" customWidth="1"/>
    <col min="15621" max="15621" width="16.42578125" customWidth="1"/>
    <col min="15873" max="15873" width="4.85546875" customWidth="1"/>
    <col min="15874" max="15874" width="2.28515625" customWidth="1"/>
    <col min="15875" max="15875" width="57.28515625" customWidth="1"/>
    <col min="15876" max="15876" width="3.7109375" customWidth="1"/>
    <col min="15877" max="15877" width="16.42578125" customWidth="1"/>
    <col min="16129" max="16129" width="4.85546875" customWidth="1"/>
    <col min="16130" max="16130" width="2.28515625" customWidth="1"/>
    <col min="16131" max="16131" width="57.28515625" customWidth="1"/>
    <col min="16132" max="16132" width="3.7109375" customWidth="1"/>
    <col min="16133" max="16133" width="16.42578125" customWidth="1"/>
  </cols>
  <sheetData>
    <row r="1" spans="1:6">
      <c r="A1" s="1316" t="s">
        <v>37</v>
      </c>
      <c r="B1" s="1316"/>
      <c r="C1" s="1316"/>
      <c r="D1" s="1316"/>
      <c r="E1" s="1316"/>
      <c r="F1" s="238"/>
    </row>
    <row r="2" spans="1:6">
      <c r="A2" s="1316" t="s">
        <v>213</v>
      </c>
      <c r="B2" s="1316"/>
      <c r="C2" s="1316"/>
      <c r="D2" s="1316"/>
      <c r="E2" s="1316"/>
      <c r="F2" s="42"/>
    </row>
    <row r="3" spans="1:6">
      <c r="A3" s="1317" t="s">
        <v>178</v>
      </c>
      <c r="B3" s="1317"/>
      <c r="C3" s="1317"/>
      <c r="D3" s="1317"/>
      <c r="E3" s="1317"/>
      <c r="F3" s="42"/>
    </row>
    <row r="4" spans="1:6">
      <c r="A4" s="1312" t="s">
        <v>871</v>
      </c>
      <c r="B4" s="1312"/>
      <c r="C4" s="1312"/>
      <c r="D4" s="1312"/>
      <c r="E4" s="1312"/>
    </row>
    <row r="5" spans="1:6">
      <c r="A5" s="298"/>
      <c r="B5" s="298"/>
      <c r="C5" s="299"/>
      <c r="D5" s="297"/>
      <c r="E5" s="300"/>
      <c r="F5" s="1213"/>
    </row>
    <row r="6" spans="1:6" ht="38.25">
      <c r="A6" s="301" t="s">
        <v>94</v>
      </c>
      <c r="B6" s="302"/>
      <c r="C6" s="302" t="s">
        <v>42</v>
      </c>
      <c r="D6" s="302"/>
      <c r="E6" s="302" t="s">
        <v>214</v>
      </c>
      <c r="F6" s="303"/>
    </row>
    <row r="7" spans="1:6">
      <c r="A7" s="304">
        <v>-1</v>
      </c>
      <c r="B7" s="304"/>
      <c r="C7" s="304">
        <v>-2</v>
      </c>
      <c r="D7" s="304"/>
      <c r="E7" s="304">
        <v>-3</v>
      </c>
      <c r="F7" s="305"/>
    </row>
    <row r="8" spans="1:6" ht="7.5" customHeight="1"/>
    <row r="9" spans="1:6" ht="27.75" customHeight="1">
      <c r="A9" s="306">
        <v>1</v>
      </c>
      <c r="B9" s="307"/>
      <c r="C9" s="308" t="s">
        <v>215</v>
      </c>
      <c r="D9" s="309"/>
      <c r="E9" s="310">
        <v>12146000</v>
      </c>
      <c r="F9" s="309"/>
    </row>
    <row r="10" spans="1:6" ht="15" customHeight="1">
      <c r="A10" s="306"/>
      <c r="B10" s="307"/>
      <c r="C10" s="311"/>
      <c r="D10" s="309"/>
      <c r="E10" s="312"/>
      <c r="F10" s="309"/>
    </row>
    <row r="11" spans="1:6" ht="15" customHeight="1">
      <c r="A11" s="306">
        <v>2</v>
      </c>
      <c r="B11" s="307"/>
      <c r="C11" s="309" t="s">
        <v>216</v>
      </c>
      <c r="D11" s="309"/>
      <c r="E11" s="313">
        <v>5</v>
      </c>
      <c r="F11" s="309"/>
    </row>
    <row r="12" spans="1:6" ht="15" customHeight="1">
      <c r="A12" s="306"/>
      <c r="B12" s="307"/>
      <c r="C12" s="314"/>
      <c r="D12" s="314"/>
      <c r="E12" s="315"/>
      <c r="F12" s="314"/>
    </row>
    <row r="13" spans="1:6" ht="15" customHeight="1" thickBot="1">
      <c r="A13" s="306">
        <v>3</v>
      </c>
      <c r="B13" s="316"/>
      <c r="C13" s="298" t="s">
        <v>217</v>
      </c>
      <c r="D13" s="298"/>
      <c r="E13" s="317">
        <f>E9/E11</f>
        <v>2429200</v>
      </c>
      <c r="F13" s="298"/>
    </row>
    <row r="14" spans="1:6" ht="7.5" customHeight="1" thickTop="1">
      <c r="A14" s="318"/>
      <c r="B14" s="316"/>
      <c r="C14" s="319"/>
      <c r="D14" s="314"/>
      <c r="E14" s="315"/>
      <c r="F14" s="314"/>
    </row>
    <row r="15" spans="1:6" ht="7.5" customHeight="1">
      <c r="A15" s="306"/>
      <c r="B15" s="316"/>
      <c r="C15" s="314"/>
      <c r="D15" s="314"/>
      <c r="E15" s="315"/>
      <c r="F15" s="314"/>
    </row>
    <row r="16" spans="1:6" ht="27.75" customHeight="1">
      <c r="A16" s="306">
        <v>4</v>
      </c>
      <c r="B16" s="316"/>
      <c r="C16" s="308" t="s">
        <v>218</v>
      </c>
      <c r="D16" s="314"/>
      <c r="E16" s="310">
        <v>4377336</v>
      </c>
      <c r="F16" s="314"/>
    </row>
    <row r="17" spans="1:6" ht="15" customHeight="1">
      <c r="A17" s="306"/>
      <c r="B17" s="316"/>
      <c r="C17" s="314"/>
      <c r="D17" s="314"/>
      <c r="E17" s="315"/>
      <c r="F17" s="314"/>
    </row>
    <row r="18" spans="1:6" ht="15" customHeight="1">
      <c r="A18" s="306">
        <v>5</v>
      </c>
      <c r="B18" s="316"/>
      <c r="C18" s="309" t="s">
        <v>216</v>
      </c>
      <c r="D18" s="309"/>
      <c r="E18" s="313">
        <v>5</v>
      </c>
      <c r="F18" s="314"/>
    </row>
    <row r="19" spans="1:6" ht="15" customHeight="1">
      <c r="A19" s="306"/>
      <c r="B19" s="316"/>
      <c r="C19" s="314"/>
      <c r="D19" s="314"/>
      <c r="E19" s="315"/>
      <c r="F19" s="314"/>
    </row>
    <row r="20" spans="1:6" ht="15" customHeight="1" thickBot="1">
      <c r="A20" s="306">
        <v>6</v>
      </c>
      <c r="B20" s="316"/>
      <c r="C20" s="298" t="s">
        <v>219</v>
      </c>
      <c r="D20" s="298"/>
      <c r="E20" s="317">
        <f>E16/E18</f>
        <v>875467.2</v>
      </c>
      <c r="F20" s="314"/>
    </row>
    <row r="21" spans="1:6" ht="7.5" customHeight="1" thickTop="1">
      <c r="A21" s="318"/>
      <c r="B21" s="316"/>
      <c r="C21" s="320"/>
      <c r="D21" s="298"/>
      <c r="E21" s="321"/>
      <c r="F21" s="314"/>
    </row>
    <row r="22" spans="1:6" ht="7.5" customHeight="1">
      <c r="A22" s="306"/>
      <c r="B22" s="316"/>
      <c r="C22" s="314"/>
      <c r="D22" s="314"/>
      <c r="E22" s="315"/>
      <c r="F22" s="314"/>
    </row>
    <row r="23" spans="1:6" ht="15" customHeight="1">
      <c r="A23" s="306">
        <v>7</v>
      </c>
      <c r="B23" s="307"/>
      <c r="C23" s="314" t="s">
        <v>220</v>
      </c>
      <c r="D23" s="314"/>
      <c r="E23" s="322">
        <f>E13+E20</f>
        <v>3304667.2</v>
      </c>
      <c r="F23" s="314"/>
    </row>
    <row r="24" spans="1:6" ht="15" customHeight="1">
      <c r="A24" s="306"/>
      <c r="B24" s="307"/>
      <c r="C24" s="314"/>
      <c r="D24" s="314"/>
      <c r="E24" s="315"/>
      <c r="F24" s="314"/>
    </row>
    <row r="25" spans="1:6" ht="15" customHeight="1">
      <c r="A25" s="306">
        <v>8</v>
      </c>
      <c r="B25" s="307"/>
      <c r="C25" s="323" t="s">
        <v>221</v>
      </c>
      <c r="D25" s="314"/>
      <c r="E25" s="324">
        <v>2429200</v>
      </c>
      <c r="F25" s="314"/>
    </row>
    <row r="26" spans="1:6" ht="15" customHeight="1">
      <c r="A26" s="306"/>
      <c r="B26" s="307"/>
      <c r="C26" s="314"/>
      <c r="D26" s="314"/>
      <c r="E26" s="315"/>
      <c r="F26" s="314"/>
    </row>
    <row r="27" spans="1:6" ht="15" customHeight="1">
      <c r="A27" s="306">
        <v>9</v>
      </c>
      <c r="B27" s="307"/>
      <c r="C27" s="323" t="s">
        <v>222</v>
      </c>
      <c r="D27" s="314"/>
      <c r="E27" s="322">
        <f>E23-E25</f>
        <v>875467.20000000019</v>
      </c>
      <c r="F27" s="314"/>
    </row>
    <row r="28" spans="1:6" ht="15" customHeight="1">
      <c r="A28" s="306"/>
      <c r="B28" s="307"/>
      <c r="C28" s="314"/>
      <c r="D28" s="314"/>
      <c r="E28" s="315"/>
      <c r="F28" s="314"/>
    </row>
    <row r="29" spans="1:6" ht="15" customHeight="1">
      <c r="A29" s="306">
        <v>10</v>
      </c>
      <c r="B29" s="307"/>
      <c r="C29" s="314" t="s">
        <v>201</v>
      </c>
      <c r="D29" s="314"/>
      <c r="E29" s="325">
        <v>0.999</v>
      </c>
      <c r="F29" s="314"/>
    </row>
    <row r="30" spans="1:6" ht="15" customHeight="1">
      <c r="A30" s="306"/>
      <c r="B30" s="307"/>
      <c r="C30" s="309"/>
      <c r="D30" s="309"/>
      <c r="E30" s="326"/>
      <c r="F30" s="309"/>
    </row>
    <row r="31" spans="1:6" ht="15" customHeight="1" thickBot="1">
      <c r="A31" s="306">
        <v>11</v>
      </c>
      <c r="B31" s="307"/>
      <c r="C31" s="314" t="s">
        <v>223</v>
      </c>
      <c r="D31" s="314"/>
      <c r="E31" s="328">
        <f>E27*E29</f>
        <v>874591.73280000023</v>
      </c>
      <c r="F31" s="314"/>
    </row>
    <row r="32" spans="1:6" ht="15.75" thickTop="1">
      <c r="A32" s="306"/>
      <c r="B32" s="307"/>
      <c r="C32" s="298"/>
      <c r="D32" s="298"/>
      <c r="E32" s="315"/>
      <c r="F32" s="298"/>
    </row>
    <row r="33" spans="1:10">
      <c r="A33" s="306"/>
      <c r="B33" s="307"/>
      <c r="C33" s="298"/>
      <c r="D33" s="298"/>
      <c r="E33" s="315"/>
      <c r="F33" s="298"/>
      <c r="J33" t="s">
        <v>205</v>
      </c>
    </row>
    <row r="34" spans="1:10">
      <c r="A34" s="306"/>
      <c r="B34" s="307"/>
      <c r="C34" s="314"/>
      <c r="D34" s="314"/>
      <c r="E34" s="327"/>
      <c r="F34" s="314"/>
    </row>
    <row r="35" spans="1:10">
      <c r="A35" s="307"/>
      <c r="B35" s="298" t="s">
        <v>224</v>
      </c>
      <c r="C35" s="298"/>
      <c r="D35" s="298"/>
      <c r="F35" s="298"/>
    </row>
    <row r="36" spans="1:10">
      <c r="A36" s="298"/>
      <c r="B36" s="298"/>
      <c r="C36" s="314"/>
      <c r="D36" s="314"/>
      <c r="E36" s="314"/>
      <c r="F36" s="314"/>
    </row>
    <row r="37" spans="1:10">
      <c r="A37" s="307"/>
      <c r="B37" s="307"/>
      <c r="C37" s="314"/>
      <c r="D37" s="314"/>
      <c r="E37" s="314"/>
      <c r="F37" s="314"/>
    </row>
    <row r="38" spans="1:10">
      <c r="A38" s="307"/>
      <c r="B38" s="307"/>
      <c r="C38" s="314"/>
      <c r="D38" s="314"/>
      <c r="E38" s="314"/>
      <c r="F38" s="314"/>
    </row>
    <row r="39" spans="1:10">
      <c r="A39" s="307"/>
      <c r="B39" s="307"/>
      <c r="C39" s="314"/>
      <c r="D39" s="314"/>
      <c r="E39" s="314"/>
      <c r="F39" s="314"/>
    </row>
    <row r="40" spans="1:10">
      <c r="A40" s="298"/>
      <c r="B40" s="298"/>
      <c r="C40" s="314"/>
      <c r="D40" s="314"/>
      <c r="E40" s="314"/>
      <c r="F40" s="314"/>
    </row>
    <row r="41" spans="1:10">
      <c r="A41" s="307"/>
      <c r="B41" s="307"/>
      <c r="C41" s="314"/>
      <c r="D41" s="314"/>
      <c r="E41" s="314"/>
      <c r="F41" s="314"/>
    </row>
    <row r="42" spans="1:10">
      <c r="A42" s="298"/>
      <c r="B42" s="298"/>
      <c r="C42" s="314"/>
      <c r="D42" s="314"/>
      <c r="E42" s="314"/>
      <c r="F42" s="314"/>
    </row>
    <row r="43" spans="1:10">
      <c r="A43" s="307"/>
      <c r="B43" s="307"/>
      <c r="C43" s="314"/>
      <c r="D43" s="314"/>
      <c r="E43" s="314"/>
      <c r="F43" s="314"/>
    </row>
    <row r="44" spans="1:10">
      <c r="A44" s="298"/>
      <c r="B44" s="298"/>
      <c r="C44" s="314"/>
      <c r="D44" s="314"/>
      <c r="E44" s="314"/>
      <c r="F44" s="314"/>
    </row>
    <row r="45" spans="1:10">
      <c r="A45" s="307"/>
      <c r="B45" s="307"/>
      <c r="C45" s="314"/>
      <c r="D45" s="314"/>
      <c r="E45" s="314"/>
      <c r="F45" s="314"/>
    </row>
    <row r="46" spans="1:10">
      <c r="A46" s="298"/>
      <c r="B46" s="298"/>
      <c r="C46" s="314"/>
      <c r="D46" s="314"/>
      <c r="E46" s="314"/>
      <c r="F46" s="314"/>
    </row>
    <row r="47" spans="1:10">
      <c r="A47" s="307"/>
      <c r="B47" s="307"/>
      <c r="C47" s="314"/>
      <c r="D47" s="314"/>
      <c r="E47" s="314"/>
      <c r="F47" s="314"/>
    </row>
    <row r="48" spans="1:10">
      <c r="A48" s="298"/>
      <c r="B48" s="298"/>
      <c r="C48" s="314"/>
      <c r="D48" s="314"/>
      <c r="E48" s="314"/>
      <c r="F48" s="314"/>
    </row>
    <row r="49" spans="1:6">
      <c r="A49" s="307"/>
      <c r="B49" s="307"/>
      <c r="C49" s="314"/>
      <c r="D49" s="314"/>
      <c r="E49" s="314"/>
      <c r="F49" s="314"/>
    </row>
    <row r="50" spans="1:6">
      <c r="A50" s="298"/>
      <c r="B50" s="298"/>
      <c r="C50" s="314"/>
      <c r="D50" s="314"/>
      <c r="E50" s="314"/>
      <c r="F50" s="314"/>
    </row>
    <row r="51" spans="1:6">
      <c r="A51" s="307"/>
      <c r="B51" s="307"/>
      <c r="C51" s="314"/>
      <c r="D51" s="314"/>
      <c r="E51" s="314"/>
      <c r="F51" s="314"/>
    </row>
    <row r="52" spans="1:6">
      <c r="A52" s="298"/>
      <c r="B52" s="298"/>
      <c r="C52" s="314"/>
      <c r="D52" s="314"/>
      <c r="E52" s="314"/>
      <c r="F52" s="314"/>
    </row>
    <row r="53" spans="1:6">
      <c r="A53" s="307"/>
      <c r="B53" s="307"/>
      <c r="C53" s="314"/>
      <c r="D53" s="314"/>
      <c r="E53" s="314"/>
      <c r="F53" s="314"/>
    </row>
    <row r="54" spans="1:6">
      <c r="A54" s="298"/>
      <c r="B54" s="298"/>
      <c r="C54" s="314"/>
      <c r="D54" s="314"/>
      <c r="E54" s="314"/>
      <c r="F54" s="314"/>
    </row>
    <row r="55" spans="1:6">
      <c r="A55" s="298"/>
      <c r="B55" s="298"/>
      <c r="C55" s="314"/>
      <c r="D55" s="314"/>
      <c r="E55" s="314"/>
      <c r="F55" s="314"/>
    </row>
    <row r="56" spans="1:6">
      <c r="A56" s="298"/>
      <c r="B56" s="298"/>
      <c r="C56" s="314"/>
      <c r="D56" s="314"/>
      <c r="E56" s="314"/>
      <c r="F56" s="314"/>
    </row>
    <row r="57" spans="1:6">
      <c r="A57" s="298"/>
      <c r="B57" s="298"/>
      <c r="C57" s="314"/>
      <c r="D57" s="314"/>
      <c r="E57" s="314"/>
      <c r="F57" s="314"/>
    </row>
    <row r="58" spans="1:6">
      <c r="A58" s="298"/>
      <c r="B58" s="298"/>
      <c r="C58" s="314"/>
      <c r="D58" s="314"/>
      <c r="E58" s="314"/>
      <c r="F58" s="314"/>
    </row>
    <row r="59" spans="1:6">
      <c r="A59" s="298"/>
      <c r="B59" s="298"/>
      <c r="C59" s="314"/>
      <c r="D59" s="314"/>
      <c r="E59" s="314"/>
      <c r="F59" s="314"/>
    </row>
    <row r="60" spans="1:6">
      <c r="A60" s="298"/>
      <c r="B60" s="298"/>
      <c r="C60" s="314"/>
      <c r="D60" s="314"/>
      <c r="E60" s="314"/>
      <c r="F60" s="314"/>
    </row>
    <row r="61" spans="1:6">
      <c r="A61" s="298"/>
      <c r="B61" s="298"/>
      <c r="C61" s="314"/>
      <c r="D61" s="314"/>
      <c r="E61" s="314"/>
      <c r="F61" s="314"/>
    </row>
    <row r="62" spans="1:6">
      <c r="A62" s="298"/>
      <c r="B62" s="298"/>
      <c r="C62" s="314"/>
      <c r="D62" s="314"/>
      <c r="E62" s="314"/>
      <c r="F62" s="314"/>
    </row>
    <row r="63" spans="1:6">
      <c r="A63" s="298"/>
      <c r="B63" s="298"/>
      <c r="C63" s="314"/>
      <c r="D63" s="314"/>
      <c r="E63" s="314"/>
      <c r="F63" s="314"/>
    </row>
    <row r="64" spans="1:6">
      <c r="C64" s="314"/>
      <c r="D64" s="314"/>
      <c r="E64" s="314"/>
      <c r="F64" s="314"/>
    </row>
    <row r="65" spans="3:6">
      <c r="C65" s="314"/>
      <c r="D65" s="314"/>
      <c r="E65" s="314"/>
      <c r="F65" s="314"/>
    </row>
    <row r="66" spans="3:6">
      <c r="C66" s="314"/>
      <c r="D66" s="314"/>
      <c r="E66" s="314"/>
      <c r="F66" s="314"/>
    </row>
    <row r="67" spans="3:6">
      <c r="C67" s="314"/>
      <c r="D67" s="314"/>
      <c r="E67" s="314"/>
      <c r="F67" s="314"/>
    </row>
    <row r="68" spans="3:6">
      <c r="C68" s="314"/>
      <c r="D68" s="314"/>
      <c r="E68" s="314"/>
      <c r="F68" s="314"/>
    </row>
    <row r="69" spans="3:6">
      <c r="C69" s="314"/>
      <c r="D69" s="314"/>
      <c r="E69" s="314"/>
      <c r="F69" s="314"/>
    </row>
    <row r="70" spans="3:6">
      <c r="C70" s="314"/>
      <c r="D70" s="314"/>
      <c r="E70" s="314"/>
      <c r="F70" s="314"/>
    </row>
    <row r="71" spans="3:6">
      <c r="C71" s="314"/>
      <c r="D71" s="314"/>
      <c r="E71" s="314"/>
      <c r="F71" s="314"/>
    </row>
    <row r="72" spans="3:6">
      <c r="C72" s="314"/>
      <c r="D72" s="314"/>
      <c r="E72" s="314"/>
      <c r="F72" s="314"/>
    </row>
    <row r="73" spans="3:6">
      <c r="C73" s="314"/>
      <c r="D73" s="314"/>
      <c r="E73" s="314"/>
      <c r="F73" s="314"/>
    </row>
    <row r="74" spans="3:6">
      <c r="C74" s="314"/>
      <c r="D74" s="314"/>
      <c r="E74" s="314"/>
      <c r="F74" s="314"/>
    </row>
    <row r="75" spans="3:6">
      <c r="C75" s="314"/>
      <c r="D75" s="314"/>
      <c r="E75" s="314"/>
      <c r="F75" s="314"/>
    </row>
    <row r="76" spans="3:6">
      <c r="C76" s="314"/>
      <c r="D76" s="314"/>
      <c r="E76" s="314"/>
      <c r="F76" s="314"/>
    </row>
    <row r="77" spans="3:6">
      <c r="C77" s="314"/>
      <c r="D77" s="314"/>
      <c r="E77" s="314"/>
      <c r="F77" s="314"/>
    </row>
    <row r="78" spans="3:6">
      <c r="C78" s="314"/>
      <c r="D78" s="314"/>
      <c r="E78" s="314"/>
      <c r="F78" s="314"/>
    </row>
    <row r="79" spans="3:6">
      <c r="C79" s="314"/>
      <c r="D79" s="314"/>
      <c r="E79" s="314"/>
      <c r="F79" s="314"/>
    </row>
    <row r="80" spans="3:6">
      <c r="C80" s="314"/>
      <c r="D80" s="314"/>
      <c r="E80" s="314"/>
      <c r="F80" s="314"/>
    </row>
    <row r="81" spans="3:6">
      <c r="C81" s="314"/>
      <c r="D81" s="314"/>
      <c r="E81" s="314"/>
      <c r="F81" s="314"/>
    </row>
    <row r="82" spans="3:6">
      <c r="C82" s="314"/>
      <c r="D82" s="314"/>
      <c r="E82" s="314"/>
      <c r="F82" s="314"/>
    </row>
    <row r="83" spans="3:6">
      <c r="C83" s="314"/>
      <c r="D83" s="314"/>
      <c r="E83" s="314"/>
      <c r="F83" s="314"/>
    </row>
    <row r="84" spans="3:6">
      <c r="C84" s="314"/>
      <c r="D84" s="314"/>
      <c r="E84" s="314"/>
      <c r="F84" s="314"/>
    </row>
    <row r="85" spans="3:6">
      <c r="C85" s="314"/>
      <c r="D85" s="314"/>
      <c r="E85" s="314"/>
      <c r="F85" s="314"/>
    </row>
    <row r="86" spans="3:6">
      <c r="C86" s="314"/>
      <c r="D86" s="314"/>
      <c r="E86" s="314"/>
      <c r="F86" s="314"/>
    </row>
    <row r="87" spans="3:6">
      <c r="C87" s="314"/>
      <c r="D87" s="314"/>
      <c r="E87" s="314"/>
      <c r="F87" s="314"/>
    </row>
    <row r="88" spans="3:6">
      <c r="C88" s="314"/>
      <c r="D88" s="314"/>
      <c r="E88" s="314"/>
      <c r="F88" s="314"/>
    </row>
    <row r="89" spans="3:6">
      <c r="C89" s="314"/>
      <c r="D89" s="314"/>
      <c r="E89" s="314"/>
      <c r="F89" s="314"/>
    </row>
    <row r="90" spans="3:6">
      <c r="C90" s="314"/>
      <c r="D90" s="314"/>
      <c r="E90" s="314"/>
      <c r="F90" s="314"/>
    </row>
    <row r="91" spans="3:6">
      <c r="C91" s="314"/>
      <c r="D91" s="314"/>
      <c r="E91" s="314"/>
      <c r="F91" s="314"/>
    </row>
    <row r="92" spans="3:6">
      <c r="C92" s="314"/>
      <c r="D92" s="314"/>
      <c r="E92" s="314"/>
      <c r="F92" s="314"/>
    </row>
    <row r="93" spans="3:6">
      <c r="C93" s="314"/>
      <c r="D93" s="314"/>
      <c r="E93" s="314"/>
      <c r="F93" s="314"/>
    </row>
    <row r="94" spans="3:6">
      <c r="C94" s="314"/>
      <c r="D94" s="314"/>
      <c r="E94" s="314"/>
      <c r="F94" s="314"/>
    </row>
    <row r="95" spans="3:6">
      <c r="C95" s="314"/>
      <c r="D95" s="314"/>
      <c r="E95" s="314"/>
      <c r="F95" s="314"/>
    </row>
    <row r="96" spans="3:6">
      <c r="C96" s="314"/>
      <c r="D96" s="314"/>
      <c r="E96" s="314"/>
      <c r="F96" s="314"/>
    </row>
    <row r="97" spans="3:6">
      <c r="C97" s="314"/>
      <c r="D97" s="314"/>
      <c r="E97" s="314"/>
      <c r="F97" s="314"/>
    </row>
    <row r="98" spans="3:6">
      <c r="C98" s="314"/>
      <c r="D98" s="314"/>
      <c r="E98" s="314"/>
      <c r="F98" s="314"/>
    </row>
    <row r="99" spans="3:6">
      <c r="C99" s="314"/>
      <c r="D99" s="314"/>
      <c r="E99" s="314"/>
      <c r="F99" s="314"/>
    </row>
    <row r="100" spans="3:6">
      <c r="C100" s="314"/>
      <c r="D100" s="314"/>
      <c r="E100" s="314"/>
      <c r="F100" s="31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9"/>
  <sheetViews>
    <sheetView zoomScaleNormal="100" workbookViewId="0">
      <selection activeCell="D10" sqref="D10"/>
    </sheetView>
  </sheetViews>
  <sheetFormatPr defaultColWidth="9.140625" defaultRowHeight="12.75"/>
  <cols>
    <col min="1" max="4" width="9.140625" style="153"/>
    <col min="5" max="5" width="15.42578125" style="153" customWidth="1"/>
    <col min="6" max="6" width="9.140625" style="153"/>
    <col min="7" max="7" width="17.42578125" style="153" customWidth="1"/>
    <col min="8" max="8" width="16.42578125" style="153" customWidth="1"/>
    <col min="9" max="9" width="24.7109375" style="153" customWidth="1"/>
    <col min="10" max="10" width="9.140625" style="153"/>
    <col min="11" max="11" width="11.7109375" style="153" customWidth="1"/>
    <col min="12" max="16384" width="9.140625" style="153"/>
  </cols>
  <sheetData>
    <row r="1" spans="1:10">
      <c r="A1" s="150"/>
      <c r="B1" s="150"/>
      <c r="C1" s="150"/>
      <c r="D1" s="150"/>
      <c r="E1" s="151"/>
      <c r="F1" s="151"/>
      <c r="G1" s="151"/>
      <c r="H1" s="151"/>
      <c r="I1" s="151"/>
      <c r="J1" s="152"/>
    </row>
    <row r="2" spans="1:10" ht="15.75">
      <c r="A2" s="150"/>
      <c r="B2" s="1281" t="s">
        <v>37</v>
      </c>
      <c r="C2" s="1281"/>
      <c r="D2" s="1281"/>
      <c r="E2" s="1281"/>
      <c r="F2" s="1281"/>
      <c r="G2" s="1281"/>
      <c r="H2" s="1281"/>
      <c r="I2" s="151"/>
      <c r="J2" s="152"/>
    </row>
    <row r="3" spans="1:10">
      <c r="A3" s="150"/>
      <c r="B3" s="1282" t="s">
        <v>36</v>
      </c>
      <c r="C3" s="1282"/>
      <c r="D3" s="1282"/>
      <c r="E3" s="1282"/>
      <c r="F3" s="1282"/>
      <c r="G3" s="1282"/>
      <c r="H3" s="1282"/>
      <c r="I3" s="151"/>
      <c r="J3" s="152"/>
    </row>
    <row r="4" spans="1:10">
      <c r="A4" s="150"/>
      <c r="B4" s="1284" t="s">
        <v>35</v>
      </c>
      <c r="C4" s="1284"/>
      <c r="D4" s="1284"/>
      <c r="E4" s="1284"/>
      <c r="F4" s="1284"/>
      <c r="G4" s="1284"/>
      <c r="H4" s="1284"/>
      <c r="I4" s="150"/>
    </row>
    <row r="5" spans="1:10">
      <c r="B5" s="1285" t="s">
        <v>854</v>
      </c>
      <c r="C5" s="1285"/>
      <c r="D5" s="1285"/>
      <c r="E5" s="1285"/>
      <c r="F5" s="1285"/>
      <c r="G5" s="1285"/>
      <c r="H5" s="1285"/>
    </row>
    <row r="7" spans="1:10" ht="38.25">
      <c r="A7" s="154" t="s">
        <v>34</v>
      </c>
      <c r="B7" s="1283" t="s">
        <v>33</v>
      </c>
      <c r="C7" s="1283"/>
      <c r="D7" s="1283"/>
      <c r="E7" s="154" t="s">
        <v>32</v>
      </c>
      <c r="F7" s="154"/>
      <c r="G7" s="154" t="s">
        <v>31</v>
      </c>
      <c r="H7" s="154" t="s">
        <v>30</v>
      </c>
      <c r="I7" s="146" t="s">
        <v>29</v>
      </c>
      <c r="J7" s="150"/>
    </row>
    <row r="8" spans="1:10">
      <c r="A8" s="155"/>
      <c r="B8" s="155"/>
      <c r="C8" s="155"/>
      <c r="D8" s="150"/>
      <c r="E8" s="156"/>
      <c r="F8" s="157"/>
      <c r="G8" s="157"/>
      <c r="H8" s="157"/>
      <c r="J8" s="150"/>
    </row>
    <row r="9" spans="1:10">
      <c r="A9" s="150"/>
      <c r="B9" s="150"/>
      <c r="C9" s="150"/>
      <c r="D9" s="150"/>
      <c r="E9" s="158"/>
      <c r="F9" s="150"/>
      <c r="G9" s="150"/>
      <c r="H9" s="150"/>
      <c r="J9" s="150"/>
    </row>
    <row r="10" spans="1:10">
      <c r="A10" s="150"/>
      <c r="B10" s="159"/>
      <c r="C10" s="159"/>
      <c r="D10" s="150"/>
      <c r="G10" s="150"/>
      <c r="H10" s="150"/>
      <c r="J10" s="150"/>
    </row>
    <row r="11" spans="1:10" ht="15">
      <c r="A11" s="155">
        <v>1</v>
      </c>
      <c r="B11" s="150" t="s">
        <v>28</v>
      </c>
      <c r="C11" s="150" t="s">
        <v>27</v>
      </c>
      <c r="D11" s="150"/>
      <c r="E11" s="160">
        <v>-6396831.7000000002</v>
      </c>
      <c r="G11" s="150" t="s">
        <v>26</v>
      </c>
      <c r="H11" s="161">
        <v>1</v>
      </c>
      <c r="I11" s="160">
        <f>E11</f>
        <v>-6396831.7000000002</v>
      </c>
      <c r="J11" s="162" t="s">
        <v>25</v>
      </c>
    </row>
    <row r="12" spans="1:10">
      <c r="A12" s="155"/>
      <c r="B12" s="150"/>
      <c r="C12" s="150"/>
      <c r="D12" s="150"/>
      <c r="E12" s="158"/>
      <c r="F12" s="150"/>
      <c r="G12" s="150"/>
      <c r="H12" s="150"/>
      <c r="J12" s="163"/>
    </row>
    <row r="19" spans="1:1">
      <c r="A19" s="99" t="s">
        <v>92</v>
      </c>
    </row>
  </sheetData>
  <mergeCells count="5">
    <mergeCell ref="B2:H2"/>
    <mergeCell ref="B3:H3"/>
    <mergeCell ref="B7:D7"/>
    <mergeCell ref="B4:H4"/>
    <mergeCell ref="B5:H5"/>
  </mergeCells>
  <pageMargins left="0.7" right="0.7" top="0.75" bottom="0.75" header="0.3" footer="0.3"/>
  <pageSetup scale="87" orientation="landscape" r:id="rId1"/>
  <colBreaks count="1" manualBreakCount="1">
    <brk id="1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39"/>
  <sheetViews>
    <sheetView topLeftCell="B1" zoomScaleNormal="100" workbookViewId="0">
      <selection activeCell="B5" sqref="B5:F5"/>
    </sheetView>
  </sheetViews>
  <sheetFormatPr defaultRowHeight="15"/>
  <cols>
    <col min="1" max="1" width="4.42578125" bestFit="1" customWidth="1"/>
    <col min="2" max="2" width="9.7109375" customWidth="1"/>
    <col min="3" max="3" width="5.28515625" customWidth="1"/>
    <col min="7" max="7" width="18.85546875" customWidth="1"/>
    <col min="8" max="8" width="11.7109375" bestFit="1" customWidth="1"/>
    <col min="13" max="13" width="10.85546875" bestFit="1" customWidth="1"/>
  </cols>
  <sheetData>
    <row r="1" spans="1:17">
      <c r="H1" s="1318"/>
      <c r="I1" s="1318"/>
      <c r="J1" s="329"/>
    </row>
    <row r="2" spans="1:17">
      <c r="D2" s="815" t="s">
        <v>37</v>
      </c>
      <c r="E2" s="330"/>
      <c r="F2" s="330"/>
      <c r="G2" s="331"/>
      <c r="H2" s="1319"/>
      <c r="I2" s="1319"/>
    </row>
    <row r="3" spans="1:17">
      <c r="D3" s="815" t="s">
        <v>225</v>
      </c>
      <c r="E3" s="330"/>
      <c r="F3" s="330"/>
      <c r="G3" s="331"/>
      <c r="H3" s="1320"/>
      <c r="I3" s="1320"/>
    </row>
    <row r="4" spans="1:17">
      <c r="D4" s="815" t="s">
        <v>40</v>
      </c>
      <c r="E4" s="330"/>
      <c r="F4" s="330"/>
      <c r="G4" s="331"/>
    </row>
    <row r="5" spans="1:17">
      <c r="B5" s="1321" t="s">
        <v>872</v>
      </c>
      <c r="C5" s="1321"/>
      <c r="D5" s="1321"/>
      <c r="E5" s="1321"/>
      <c r="F5" s="1321"/>
      <c r="G5" s="329"/>
      <c r="H5" s="329"/>
    </row>
    <row r="6" spans="1:17">
      <c r="D6" s="330"/>
      <c r="E6" s="330"/>
      <c r="F6" s="330"/>
    </row>
    <row r="8" spans="1:17">
      <c r="A8" s="816" t="s">
        <v>41</v>
      </c>
      <c r="B8" s="332"/>
      <c r="C8" s="332"/>
      <c r="D8" s="332"/>
      <c r="E8" s="332"/>
      <c r="F8" s="332"/>
      <c r="G8" s="332"/>
      <c r="H8" s="332"/>
    </row>
    <row r="9" spans="1:17">
      <c r="A9" s="333" t="s">
        <v>47</v>
      </c>
      <c r="B9" s="333"/>
      <c r="C9" s="333"/>
      <c r="D9" s="333" t="s">
        <v>42</v>
      </c>
      <c r="E9" s="333"/>
      <c r="F9" s="333"/>
      <c r="G9" s="333"/>
      <c r="H9" s="333" t="s">
        <v>43</v>
      </c>
    </row>
    <row r="10" spans="1:17">
      <c r="A10" s="334">
        <v>-1</v>
      </c>
      <c r="B10" s="334"/>
      <c r="C10" s="334"/>
      <c r="D10" s="334">
        <v>-2</v>
      </c>
      <c r="E10" s="334"/>
      <c r="F10" s="334"/>
      <c r="G10" s="334"/>
      <c r="H10" s="334">
        <v>-3</v>
      </c>
    </row>
    <row r="11" spans="1:17">
      <c r="A11" s="334"/>
      <c r="B11" s="334"/>
      <c r="C11" s="334"/>
      <c r="D11" s="334"/>
      <c r="E11" s="334"/>
      <c r="F11" s="334"/>
      <c r="G11" s="334"/>
      <c r="H11" s="334"/>
    </row>
    <row r="12" spans="1:17">
      <c r="C12" t="s">
        <v>226</v>
      </c>
      <c r="H12" s="335"/>
    </row>
    <row r="13" spans="1:17">
      <c r="H13" s="336"/>
      <c r="M13" s="286"/>
      <c r="N13" s="286"/>
      <c r="O13" s="286"/>
      <c r="P13" s="286"/>
      <c r="Q13" s="286"/>
    </row>
    <row r="14" spans="1:17">
      <c r="A14" s="332">
        <v>1</v>
      </c>
      <c r="D14" t="s">
        <v>227</v>
      </c>
      <c r="H14" s="337">
        <v>510000</v>
      </c>
      <c r="I14" s="201"/>
      <c r="J14" s="817"/>
      <c r="M14" s="818"/>
      <c r="N14" s="286"/>
      <c r="O14" s="286"/>
      <c r="P14" s="286"/>
      <c r="Q14" s="286"/>
    </row>
    <row r="15" spans="1:17">
      <c r="H15" s="337"/>
      <c r="I15" s="201"/>
      <c r="M15" s="818"/>
      <c r="N15" s="286"/>
      <c r="O15" s="286"/>
      <c r="P15" s="286"/>
      <c r="Q15" s="286"/>
    </row>
    <row r="16" spans="1:17">
      <c r="A16" s="332">
        <v>2</v>
      </c>
      <c r="D16" t="s">
        <v>228</v>
      </c>
      <c r="H16" s="337">
        <v>210000</v>
      </c>
      <c r="I16" s="201"/>
      <c r="J16" s="817"/>
      <c r="M16" s="818"/>
      <c r="N16" s="286"/>
      <c r="O16" s="286"/>
      <c r="P16" s="286"/>
      <c r="Q16" s="286"/>
    </row>
    <row r="17" spans="1:17">
      <c r="H17" s="337"/>
      <c r="I17" s="201"/>
      <c r="M17" s="818"/>
      <c r="N17" s="286"/>
      <c r="O17" s="286"/>
      <c r="P17" s="286"/>
      <c r="Q17" s="286"/>
    </row>
    <row r="18" spans="1:17">
      <c r="A18" s="332">
        <v>3</v>
      </c>
      <c r="D18" s="817" t="s">
        <v>812</v>
      </c>
      <c r="H18" s="337">
        <v>640000</v>
      </c>
      <c r="I18" s="201"/>
      <c r="J18" s="817"/>
      <c r="M18" s="818"/>
      <c r="N18" s="286"/>
      <c r="O18" s="286"/>
      <c r="P18" s="286"/>
      <c r="Q18" s="286"/>
    </row>
    <row r="19" spans="1:17">
      <c r="H19" s="337"/>
      <c r="I19" s="201"/>
      <c r="M19" s="818"/>
      <c r="N19" s="286"/>
      <c r="O19" s="286"/>
      <c r="P19" s="286"/>
      <c r="Q19" s="286"/>
    </row>
    <row r="20" spans="1:17">
      <c r="A20" s="332">
        <v>4</v>
      </c>
      <c r="D20" t="s">
        <v>229</v>
      </c>
      <c r="H20" s="819">
        <v>15000</v>
      </c>
      <c r="I20" s="201"/>
      <c r="M20" s="818"/>
      <c r="N20" s="286"/>
      <c r="O20" s="286"/>
      <c r="P20" s="286"/>
      <c r="Q20" s="286"/>
    </row>
    <row r="21" spans="1:17">
      <c r="A21" s="332" t="s">
        <v>78</v>
      </c>
      <c r="H21" s="337"/>
      <c r="I21" s="201"/>
      <c r="M21" s="818"/>
      <c r="N21" s="286"/>
      <c r="O21" s="286"/>
      <c r="P21" s="286"/>
      <c r="Q21" s="286"/>
    </row>
    <row r="22" spans="1:17">
      <c r="A22" s="332">
        <v>5</v>
      </c>
      <c r="D22" t="s">
        <v>230</v>
      </c>
      <c r="H22" s="337">
        <f>H20+H18+H16+H14</f>
        <v>1375000</v>
      </c>
      <c r="I22" s="201"/>
      <c r="M22" s="818"/>
      <c r="N22" s="286"/>
      <c r="O22" s="286"/>
      <c r="P22" s="286"/>
      <c r="Q22" s="286"/>
    </row>
    <row r="23" spans="1:17">
      <c r="A23" s="332" t="s">
        <v>78</v>
      </c>
      <c r="H23" s="337"/>
      <c r="I23" s="201"/>
      <c r="M23" s="818"/>
      <c r="N23" s="286"/>
      <c r="O23" s="286"/>
      <c r="P23" s="286"/>
      <c r="Q23" s="286"/>
    </row>
    <row r="24" spans="1:17">
      <c r="A24" s="332">
        <v>6</v>
      </c>
      <c r="D24" t="s">
        <v>231</v>
      </c>
      <c r="H24" s="338">
        <v>3</v>
      </c>
      <c r="I24" s="201"/>
      <c r="M24" s="818"/>
      <c r="N24" s="286"/>
      <c r="O24" s="286"/>
      <c r="P24" s="286"/>
      <c r="Q24" s="286"/>
    </row>
    <row r="25" spans="1:17">
      <c r="A25" s="332" t="s">
        <v>78</v>
      </c>
      <c r="H25" s="337"/>
      <c r="I25" s="201"/>
      <c r="M25" s="818"/>
      <c r="N25" s="286"/>
      <c r="O25" s="286"/>
      <c r="P25" s="286"/>
      <c r="Q25" s="286"/>
    </row>
    <row r="26" spans="1:17">
      <c r="A26" s="332">
        <v>7</v>
      </c>
      <c r="D26" t="s">
        <v>232</v>
      </c>
      <c r="H26" s="336">
        <f>ROUND(H22/H24,0)</f>
        <v>458333</v>
      </c>
      <c r="I26" s="201"/>
      <c r="M26" s="818"/>
      <c r="N26" s="286"/>
      <c r="O26" s="286"/>
      <c r="P26" s="286"/>
      <c r="Q26" s="286"/>
    </row>
    <row r="27" spans="1:17">
      <c r="A27" s="332" t="s">
        <v>78</v>
      </c>
      <c r="H27" s="336"/>
      <c r="I27" s="201"/>
      <c r="M27" s="286"/>
      <c r="N27" s="286"/>
      <c r="O27" s="286"/>
      <c r="P27" s="286"/>
      <c r="Q27" s="286"/>
    </row>
    <row r="28" spans="1:17">
      <c r="A28" s="332">
        <v>8</v>
      </c>
      <c r="D28" t="s">
        <v>233</v>
      </c>
      <c r="H28" s="339">
        <v>81734.2</v>
      </c>
      <c r="I28" s="201"/>
      <c r="J28" s="817"/>
      <c r="M28" s="286"/>
      <c r="N28" s="286"/>
      <c r="O28" s="820"/>
      <c r="P28" s="286"/>
      <c r="Q28" s="286"/>
    </row>
    <row r="29" spans="1:17">
      <c r="A29" s="332" t="s">
        <v>78</v>
      </c>
      <c r="H29" s="336"/>
      <c r="I29" s="201"/>
      <c r="J29" s="817"/>
      <c r="M29" s="286"/>
      <c r="N29" s="286"/>
      <c r="O29" s="286"/>
      <c r="P29" s="286"/>
      <c r="Q29" s="286"/>
    </row>
    <row r="30" spans="1:17">
      <c r="A30" s="332">
        <v>9</v>
      </c>
      <c r="D30" t="s">
        <v>234</v>
      </c>
      <c r="H30" s="336">
        <f>H26-H28</f>
        <v>376598.8</v>
      </c>
      <c r="I30" s="201"/>
      <c r="M30" s="818"/>
      <c r="N30" s="286"/>
      <c r="O30" s="286"/>
      <c r="P30" s="286"/>
      <c r="Q30" s="286"/>
    </row>
    <row r="31" spans="1:17">
      <c r="A31" s="332" t="s">
        <v>78</v>
      </c>
      <c r="H31" s="336"/>
      <c r="I31" s="201"/>
      <c r="M31" s="286"/>
      <c r="N31" s="286"/>
      <c r="O31" s="286"/>
      <c r="P31" s="286"/>
      <c r="Q31" s="286"/>
    </row>
    <row r="32" spans="1:17">
      <c r="A32" s="332">
        <v>10</v>
      </c>
      <c r="D32" s="340" t="s">
        <v>139</v>
      </c>
      <c r="H32" s="341">
        <v>1</v>
      </c>
      <c r="I32" s="201"/>
      <c r="M32" s="286"/>
      <c r="N32" s="286"/>
      <c r="O32" s="286"/>
      <c r="P32" s="286"/>
      <c r="Q32" s="286"/>
    </row>
    <row r="33" spans="1:17">
      <c r="A33" s="332" t="s">
        <v>78</v>
      </c>
      <c r="H33" s="336"/>
      <c r="I33" s="201"/>
      <c r="M33" s="286"/>
      <c r="N33" s="286"/>
      <c r="O33" s="286"/>
      <c r="P33" s="286"/>
      <c r="Q33" s="286"/>
    </row>
    <row r="34" spans="1:17" ht="15.75" thickBot="1">
      <c r="A34" s="332">
        <v>11</v>
      </c>
      <c r="D34" t="s">
        <v>235</v>
      </c>
      <c r="H34" s="342">
        <f>H30*H32</f>
        <v>376598.8</v>
      </c>
      <c r="J34" s="817" t="s">
        <v>236</v>
      </c>
      <c r="M34" s="818"/>
      <c r="N34" s="286"/>
      <c r="O34" s="286"/>
      <c r="P34" s="286"/>
      <c r="Q34" s="286"/>
    </row>
    <row r="35" spans="1:17" ht="15.75" thickTop="1">
      <c r="H35" s="335"/>
      <c r="J35" s="817" t="s">
        <v>9</v>
      </c>
      <c r="M35" s="286"/>
      <c r="N35" s="286"/>
      <c r="O35" s="286"/>
      <c r="P35" s="286"/>
      <c r="Q35" s="286"/>
    </row>
    <row r="36" spans="1:17">
      <c r="H36" s="335"/>
    </row>
    <row r="39" spans="1:17">
      <c r="D39" t="s">
        <v>140</v>
      </c>
    </row>
  </sheetData>
  <mergeCells count="4">
    <mergeCell ref="H1:I1"/>
    <mergeCell ref="H2:I2"/>
    <mergeCell ref="H3:I3"/>
    <mergeCell ref="B5:F5"/>
  </mergeCells>
  <pageMargins left="0.25" right="0.25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31"/>
  <sheetViews>
    <sheetView zoomScaleNormal="100" workbookViewId="0">
      <selection activeCell="C4" sqref="C4:D4"/>
    </sheetView>
  </sheetViews>
  <sheetFormatPr defaultRowHeight="15"/>
  <cols>
    <col min="1" max="1" width="5" customWidth="1"/>
    <col min="2" max="2" width="2.42578125" customWidth="1"/>
    <col min="3" max="3" width="51.28515625" customWidth="1"/>
    <col min="4" max="4" width="2.42578125" customWidth="1"/>
    <col min="5" max="5" width="19.42578125" customWidth="1"/>
    <col min="15" max="15" width="19.85546875" customWidth="1"/>
    <col min="16" max="16" width="13.28515625" bestFit="1" customWidth="1"/>
    <col min="17" max="17" width="12.5703125" bestFit="1" customWidth="1"/>
    <col min="257" max="257" width="5" customWidth="1"/>
    <col min="258" max="258" width="2.42578125" customWidth="1"/>
    <col min="259" max="259" width="51.28515625" customWidth="1"/>
    <col min="260" max="260" width="2.42578125" customWidth="1"/>
    <col min="261" max="261" width="19.42578125" customWidth="1"/>
    <col min="271" max="271" width="19.85546875" customWidth="1"/>
    <col min="272" max="272" width="13.28515625" bestFit="1" customWidth="1"/>
    <col min="273" max="273" width="12.5703125" bestFit="1" customWidth="1"/>
    <col min="513" max="513" width="5" customWidth="1"/>
    <col min="514" max="514" width="2.42578125" customWidth="1"/>
    <col min="515" max="515" width="51.28515625" customWidth="1"/>
    <col min="516" max="516" width="2.42578125" customWidth="1"/>
    <col min="517" max="517" width="19.42578125" customWidth="1"/>
    <col min="527" max="527" width="19.85546875" customWidth="1"/>
    <col min="528" max="528" width="13.28515625" bestFit="1" customWidth="1"/>
    <col min="529" max="529" width="12.5703125" bestFit="1" customWidth="1"/>
    <col min="769" max="769" width="5" customWidth="1"/>
    <col min="770" max="770" width="2.42578125" customWidth="1"/>
    <col min="771" max="771" width="51.28515625" customWidth="1"/>
    <col min="772" max="772" width="2.42578125" customWidth="1"/>
    <col min="773" max="773" width="19.42578125" customWidth="1"/>
    <col min="783" max="783" width="19.85546875" customWidth="1"/>
    <col min="784" max="784" width="13.28515625" bestFit="1" customWidth="1"/>
    <col min="785" max="785" width="12.5703125" bestFit="1" customWidth="1"/>
    <col min="1025" max="1025" width="5" customWidth="1"/>
    <col min="1026" max="1026" width="2.42578125" customWidth="1"/>
    <col min="1027" max="1027" width="51.28515625" customWidth="1"/>
    <col min="1028" max="1028" width="2.42578125" customWidth="1"/>
    <col min="1029" max="1029" width="19.42578125" customWidth="1"/>
    <col min="1039" max="1039" width="19.85546875" customWidth="1"/>
    <col min="1040" max="1040" width="13.28515625" bestFit="1" customWidth="1"/>
    <col min="1041" max="1041" width="12.5703125" bestFit="1" customWidth="1"/>
    <col min="1281" max="1281" width="5" customWidth="1"/>
    <col min="1282" max="1282" width="2.42578125" customWidth="1"/>
    <col min="1283" max="1283" width="51.28515625" customWidth="1"/>
    <col min="1284" max="1284" width="2.42578125" customWidth="1"/>
    <col min="1285" max="1285" width="19.42578125" customWidth="1"/>
    <col min="1295" max="1295" width="19.85546875" customWidth="1"/>
    <col min="1296" max="1296" width="13.28515625" bestFit="1" customWidth="1"/>
    <col min="1297" max="1297" width="12.5703125" bestFit="1" customWidth="1"/>
    <col min="1537" max="1537" width="5" customWidth="1"/>
    <col min="1538" max="1538" width="2.42578125" customWidth="1"/>
    <col min="1539" max="1539" width="51.28515625" customWidth="1"/>
    <col min="1540" max="1540" width="2.42578125" customWidth="1"/>
    <col min="1541" max="1541" width="19.42578125" customWidth="1"/>
    <col min="1551" max="1551" width="19.85546875" customWidth="1"/>
    <col min="1552" max="1552" width="13.28515625" bestFit="1" customWidth="1"/>
    <col min="1553" max="1553" width="12.5703125" bestFit="1" customWidth="1"/>
    <col min="1793" max="1793" width="5" customWidth="1"/>
    <col min="1794" max="1794" width="2.42578125" customWidth="1"/>
    <col min="1795" max="1795" width="51.28515625" customWidth="1"/>
    <col min="1796" max="1796" width="2.42578125" customWidth="1"/>
    <col min="1797" max="1797" width="19.42578125" customWidth="1"/>
    <col min="1807" max="1807" width="19.85546875" customWidth="1"/>
    <col min="1808" max="1808" width="13.28515625" bestFit="1" customWidth="1"/>
    <col min="1809" max="1809" width="12.5703125" bestFit="1" customWidth="1"/>
    <col min="2049" max="2049" width="5" customWidth="1"/>
    <col min="2050" max="2050" width="2.42578125" customWidth="1"/>
    <col min="2051" max="2051" width="51.28515625" customWidth="1"/>
    <col min="2052" max="2052" width="2.42578125" customWidth="1"/>
    <col min="2053" max="2053" width="19.42578125" customWidth="1"/>
    <col min="2063" max="2063" width="19.85546875" customWidth="1"/>
    <col min="2064" max="2064" width="13.28515625" bestFit="1" customWidth="1"/>
    <col min="2065" max="2065" width="12.5703125" bestFit="1" customWidth="1"/>
    <col min="2305" max="2305" width="5" customWidth="1"/>
    <col min="2306" max="2306" width="2.42578125" customWidth="1"/>
    <col min="2307" max="2307" width="51.28515625" customWidth="1"/>
    <col min="2308" max="2308" width="2.42578125" customWidth="1"/>
    <col min="2309" max="2309" width="19.42578125" customWidth="1"/>
    <col min="2319" max="2319" width="19.85546875" customWidth="1"/>
    <col min="2320" max="2320" width="13.28515625" bestFit="1" customWidth="1"/>
    <col min="2321" max="2321" width="12.5703125" bestFit="1" customWidth="1"/>
    <col min="2561" max="2561" width="5" customWidth="1"/>
    <col min="2562" max="2562" width="2.42578125" customWidth="1"/>
    <col min="2563" max="2563" width="51.28515625" customWidth="1"/>
    <col min="2564" max="2564" width="2.42578125" customWidth="1"/>
    <col min="2565" max="2565" width="19.42578125" customWidth="1"/>
    <col min="2575" max="2575" width="19.85546875" customWidth="1"/>
    <col min="2576" max="2576" width="13.28515625" bestFit="1" customWidth="1"/>
    <col min="2577" max="2577" width="12.5703125" bestFit="1" customWidth="1"/>
    <col min="2817" max="2817" width="5" customWidth="1"/>
    <col min="2818" max="2818" width="2.42578125" customWidth="1"/>
    <col min="2819" max="2819" width="51.28515625" customWidth="1"/>
    <col min="2820" max="2820" width="2.42578125" customWidth="1"/>
    <col min="2821" max="2821" width="19.42578125" customWidth="1"/>
    <col min="2831" max="2831" width="19.85546875" customWidth="1"/>
    <col min="2832" max="2832" width="13.28515625" bestFit="1" customWidth="1"/>
    <col min="2833" max="2833" width="12.5703125" bestFit="1" customWidth="1"/>
    <col min="3073" max="3073" width="5" customWidth="1"/>
    <col min="3074" max="3074" width="2.42578125" customWidth="1"/>
    <col min="3075" max="3075" width="51.28515625" customWidth="1"/>
    <col min="3076" max="3076" width="2.42578125" customWidth="1"/>
    <col min="3077" max="3077" width="19.42578125" customWidth="1"/>
    <col min="3087" max="3087" width="19.85546875" customWidth="1"/>
    <col min="3088" max="3088" width="13.28515625" bestFit="1" customWidth="1"/>
    <col min="3089" max="3089" width="12.5703125" bestFit="1" customWidth="1"/>
    <col min="3329" max="3329" width="5" customWidth="1"/>
    <col min="3330" max="3330" width="2.42578125" customWidth="1"/>
    <col min="3331" max="3331" width="51.28515625" customWidth="1"/>
    <col min="3332" max="3332" width="2.42578125" customWidth="1"/>
    <col min="3333" max="3333" width="19.42578125" customWidth="1"/>
    <col min="3343" max="3343" width="19.85546875" customWidth="1"/>
    <col min="3344" max="3344" width="13.28515625" bestFit="1" customWidth="1"/>
    <col min="3345" max="3345" width="12.5703125" bestFit="1" customWidth="1"/>
    <col min="3585" max="3585" width="5" customWidth="1"/>
    <col min="3586" max="3586" width="2.42578125" customWidth="1"/>
    <col min="3587" max="3587" width="51.28515625" customWidth="1"/>
    <col min="3588" max="3588" width="2.42578125" customWidth="1"/>
    <col min="3589" max="3589" width="19.42578125" customWidth="1"/>
    <col min="3599" max="3599" width="19.85546875" customWidth="1"/>
    <col min="3600" max="3600" width="13.28515625" bestFit="1" customWidth="1"/>
    <col min="3601" max="3601" width="12.5703125" bestFit="1" customWidth="1"/>
    <col min="3841" max="3841" width="5" customWidth="1"/>
    <col min="3842" max="3842" width="2.42578125" customWidth="1"/>
    <col min="3843" max="3843" width="51.28515625" customWidth="1"/>
    <col min="3844" max="3844" width="2.42578125" customWidth="1"/>
    <col min="3845" max="3845" width="19.42578125" customWidth="1"/>
    <col min="3855" max="3855" width="19.85546875" customWidth="1"/>
    <col min="3856" max="3856" width="13.28515625" bestFit="1" customWidth="1"/>
    <col min="3857" max="3857" width="12.5703125" bestFit="1" customWidth="1"/>
    <col min="4097" max="4097" width="5" customWidth="1"/>
    <col min="4098" max="4098" width="2.42578125" customWidth="1"/>
    <col min="4099" max="4099" width="51.28515625" customWidth="1"/>
    <col min="4100" max="4100" width="2.42578125" customWidth="1"/>
    <col min="4101" max="4101" width="19.42578125" customWidth="1"/>
    <col min="4111" max="4111" width="19.85546875" customWidth="1"/>
    <col min="4112" max="4112" width="13.28515625" bestFit="1" customWidth="1"/>
    <col min="4113" max="4113" width="12.5703125" bestFit="1" customWidth="1"/>
    <col min="4353" max="4353" width="5" customWidth="1"/>
    <col min="4354" max="4354" width="2.42578125" customWidth="1"/>
    <col min="4355" max="4355" width="51.28515625" customWidth="1"/>
    <col min="4356" max="4356" width="2.42578125" customWidth="1"/>
    <col min="4357" max="4357" width="19.42578125" customWidth="1"/>
    <col min="4367" max="4367" width="19.85546875" customWidth="1"/>
    <col min="4368" max="4368" width="13.28515625" bestFit="1" customWidth="1"/>
    <col min="4369" max="4369" width="12.5703125" bestFit="1" customWidth="1"/>
    <col min="4609" max="4609" width="5" customWidth="1"/>
    <col min="4610" max="4610" width="2.42578125" customWidth="1"/>
    <col min="4611" max="4611" width="51.28515625" customWidth="1"/>
    <col min="4612" max="4612" width="2.42578125" customWidth="1"/>
    <col min="4613" max="4613" width="19.42578125" customWidth="1"/>
    <col min="4623" max="4623" width="19.85546875" customWidth="1"/>
    <col min="4624" max="4624" width="13.28515625" bestFit="1" customWidth="1"/>
    <col min="4625" max="4625" width="12.5703125" bestFit="1" customWidth="1"/>
    <col min="4865" max="4865" width="5" customWidth="1"/>
    <col min="4866" max="4866" width="2.42578125" customWidth="1"/>
    <col min="4867" max="4867" width="51.28515625" customWidth="1"/>
    <col min="4868" max="4868" width="2.42578125" customWidth="1"/>
    <col min="4869" max="4869" width="19.42578125" customWidth="1"/>
    <col min="4879" max="4879" width="19.85546875" customWidth="1"/>
    <col min="4880" max="4880" width="13.28515625" bestFit="1" customWidth="1"/>
    <col min="4881" max="4881" width="12.5703125" bestFit="1" customWidth="1"/>
    <col min="5121" max="5121" width="5" customWidth="1"/>
    <col min="5122" max="5122" width="2.42578125" customWidth="1"/>
    <col min="5123" max="5123" width="51.28515625" customWidth="1"/>
    <col min="5124" max="5124" width="2.42578125" customWidth="1"/>
    <col min="5125" max="5125" width="19.42578125" customWidth="1"/>
    <col min="5135" max="5135" width="19.85546875" customWidth="1"/>
    <col min="5136" max="5136" width="13.28515625" bestFit="1" customWidth="1"/>
    <col min="5137" max="5137" width="12.5703125" bestFit="1" customWidth="1"/>
    <col min="5377" max="5377" width="5" customWidth="1"/>
    <col min="5378" max="5378" width="2.42578125" customWidth="1"/>
    <col min="5379" max="5379" width="51.28515625" customWidth="1"/>
    <col min="5380" max="5380" width="2.42578125" customWidth="1"/>
    <col min="5381" max="5381" width="19.42578125" customWidth="1"/>
    <col min="5391" max="5391" width="19.85546875" customWidth="1"/>
    <col min="5392" max="5392" width="13.28515625" bestFit="1" customWidth="1"/>
    <col min="5393" max="5393" width="12.5703125" bestFit="1" customWidth="1"/>
    <col min="5633" max="5633" width="5" customWidth="1"/>
    <col min="5634" max="5634" width="2.42578125" customWidth="1"/>
    <col min="5635" max="5635" width="51.28515625" customWidth="1"/>
    <col min="5636" max="5636" width="2.42578125" customWidth="1"/>
    <col min="5637" max="5637" width="19.42578125" customWidth="1"/>
    <col min="5647" max="5647" width="19.85546875" customWidth="1"/>
    <col min="5648" max="5648" width="13.28515625" bestFit="1" customWidth="1"/>
    <col min="5649" max="5649" width="12.5703125" bestFit="1" customWidth="1"/>
    <col min="5889" max="5889" width="5" customWidth="1"/>
    <col min="5890" max="5890" width="2.42578125" customWidth="1"/>
    <col min="5891" max="5891" width="51.28515625" customWidth="1"/>
    <col min="5892" max="5892" width="2.42578125" customWidth="1"/>
    <col min="5893" max="5893" width="19.42578125" customWidth="1"/>
    <col min="5903" max="5903" width="19.85546875" customWidth="1"/>
    <col min="5904" max="5904" width="13.28515625" bestFit="1" customWidth="1"/>
    <col min="5905" max="5905" width="12.5703125" bestFit="1" customWidth="1"/>
    <col min="6145" max="6145" width="5" customWidth="1"/>
    <col min="6146" max="6146" width="2.42578125" customWidth="1"/>
    <col min="6147" max="6147" width="51.28515625" customWidth="1"/>
    <col min="6148" max="6148" width="2.42578125" customWidth="1"/>
    <col min="6149" max="6149" width="19.42578125" customWidth="1"/>
    <col min="6159" max="6159" width="19.85546875" customWidth="1"/>
    <col min="6160" max="6160" width="13.28515625" bestFit="1" customWidth="1"/>
    <col min="6161" max="6161" width="12.5703125" bestFit="1" customWidth="1"/>
    <col min="6401" max="6401" width="5" customWidth="1"/>
    <col min="6402" max="6402" width="2.42578125" customWidth="1"/>
    <col min="6403" max="6403" width="51.28515625" customWidth="1"/>
    <col min="6404" max="6404" width="2.42578125" customWidth="1"/>
    <col min="6405" max="6405" width="19.42578125" customWidth="1"/>
    <col min="6415" max="6415" width="19.85546875" customWidth="1"/>
    <col min="6416" max="6416" width="13.28515625" bestFit="1" customWidth="1"/>
    <col min="6417" max="6417" width="12.5703125" bestFit="1" customWidth="1"/>
    <col min="6657" max="6657" width="5" customWidth="1"/>
    <col min="6658" max="6658" width="2.42578125" customWidth="1"/>
    <col min="6659" max="6659" width="51.28515625" customWidth="1"/>
    <col min="6660" max="6660" width="2.42578125" customWidth="1"/>
    <col min="6661" max="6661" width="19.42578125" customWidth="1"/>
    <col min="6671" max="6671" width="19.85546875" customWidth="1"/>
    <col min="6672" max="6672" width="13.28515625" bestFit="1" customWidth="1"/>
    <col min="6673" max="6673" width="12.5703125" bestFit="1" customWidth="1"/>
    <col min="6913" max="6913" width="5" customWidth="1"/>
    <col min="6914" max="6914" width="2.42578125" customWidth="1"/>
    <col min="6915" max="6915" width="51.28515625" customWidth="1"/>
    <col min="6916" max="6916" width="2.42578125" customWidth="1"/>
    <col min="6917" max="6917" width="19.42578125" customWidth="1"/>
    <col min="6927" max="6927" width="19.85546875" customWidth="1"/>
    <col min="6928" max="6928" width="13.28515625" bestFit="1" customWidth="1"/>
    <col min="6929" max="6929" width="12.5703125" bestFit="1" customWidth="1"/>
    <col min="7169" max="7169" width="5" customWidth="1"/>
    <col min="7170" max="7170" width="2.42578125" customWidth="1"/>
    <col min="7171" max="7171" width="51.28515625" customWidth="1"/>
    <col min="7172" max="7172" width="2.42578125" customWidth="1"/>
    <col min="7173" max="7173" width="19.42578125" customWidth="1"/>
    <col min="7183" max="7183" width="19.85546875" customWidth="1"/>
    <col min="7184" max="7184" width="13.28515625" bestFit="1" customWidth="1"/>
    <col min="7185" max="7185" width="12.5703125" bestFit="1" customWidth="1"/>
    <col min="7425" max="7425" width="5" customWidth="1"/>
    <col min="7426" max="7426" width="2.42578125" customWidth="1"/>
    <col min="7427" max="7427" width="51.28515625" customWidth="1"/>
    <col min="7428" max="7428" width="2.42578125" customWidth="1"/>
    <col min="7429" max="7429" width="19.42578125" customWidth="1"/>
    <col min="7439" max="7439" width="19.85546875" customWidth="1"/>
    <col min="7440" max="7440" width="13.28515625" bestFit="1" customWidth="1"/>
    <col min="7441" max="7441" width="12.5703125" bestFit="1" customWidth="1"/>
    <col min="7681" max="7681" width="5" customWidth="1"/>
    <col min="7682" max="7682" width="2.42578125" customWidth="1"/>
    <col min="7683" max="7683" width="51.28515625" customWidth="1"/>
    <col min="7684" max="7684" width="2.42578125" customWidth="1"/>
    <col min="7685" max="7685" width="19.42578125" customWidth="1"/>
    <col min="7695" max="7695" width="19.85546875" customWidth="1"/>
    <col min="7696" max="7696" width="13.28515625" bestFit="1" customWidth="1"/>
    <col min="7697" max="7697" width="12.5703125" bestFit="1" customWidth="1"/>
    <col min="7937" max="7937" width="5" customWidth="1"/>
    <col min="7938" max="7938" width="2.42578125" customWidth="1"/>
    <col min="7939" max="7939" width="51.28515625" customWidth="1"/>
    <col min="7940" max="7940" width="2.42578125" customWidth="1"/>
    <col min="7941" max="7941" width="19.42578125" customWidth="1"/>
    <col min="7951" max="7951" width="19.85546875" customWidth="1"/>
    <col min="7952" max="7952" width="13.28515625" bestFit="1" customWidth="1"/>
    <col min="7953" max="7953" width="12.5703125" bestFit="1" customWidth="1"/>
    <col min="8193" max="8193" width="5" customWidth="1"/>
    <col min="8194" max="8194" width="2.42578125" customWidth="1"/>
    <col min="8195" max="8195" width="51.28515625" customWidth="1"/>
    <col min="8196" max="8196" width="2.42578125" customWidth="1"/>
    <col min="8197" max="8197" width="19.42578125" customWidth="1"/>
    <col min="8207" max="8207" width="19.85546875" customWidth="1"/>
    <col min="8208" max="8208" width="13.28515625" bestFit="1" customWidth="1"/>
    <col min="8209" max="8209" width="12.5703125" bestFit="1" customWidth="1"/>
    <col min="8449" max="8449" width="5" customWidth="1"/>
    <col min="8450" max="8450" width="2.42578125" customWidth="1"/>
    <col min="8451" max="8451" width="51.28515625" customWidth="1"/>
    <col min="8452" max="8452" width="2.42578125" customWidth="1"/>
    <col min="8453" max="8453" width="19.42578125" customWidth="1"/>
    <col min="8463" max="8463" width="19.85546875" customWidth="1"/>
    <col min="8464" max="8464" width="13.28515625" bestFit="1" customWidth="1"/>
    <col min="8465" max="8465" width="12.5703125" bestFit="1" customWidth="1"/>
    <col min="8705" max="8705" width="5" customWidth="1"/>
    <col min="8706" max="8706" width="2.42578125" customWidth="1"/>
    <col min="8707" max="8707" width="51.28515625" customWidth="1"/>
    <col min="8708" max="8708" width="2.42578125" customWidth="1"/>
    <col min="8709" max="8709" width="19.42578125" customWidth="1"/>
    <col min="8719" max="8719" width="19.85546875" customWidth="1"/>
    <col min="8720" max="8720" width="13.28515625" bestFit="1" customWidth="1"/>
    <col min="8721" max="8721" width="12.5703125" bestFit="1" customWidth="1"/>
    <col min="8961" max="8961" width="5" customWidth="1"/>
    <col min="8962" max="8962" width="2.42578125" customWidth="1"/>
    <col min="8963" max="8963" width="51.28515625" customWidth="1"/>
    <col min="8964" max="8964" width="2.42578125" customWidth="1"/>
    <col min="8965" max="8965" width="19.42578125" customWidth="1"/>
    <col min="8975" max="8975" width="19.85546875" customWidth="1"/>
    <col min="8976" max="8976" width="13.28515625" bestFit="1" customWidth="1"/>
    <col min="8977" max="8977" width="12.5703125" bestFit="1" customWidth="1"/>
    <col min="9217" max="9217" width="5" customWidth="1"/>
    <col min="9218" max="9218" width="2.42578125" customWidth="1"/>
    <col min="9219" max="9219" width="51.28515625" customWidth="1"/>
    <col min="9220" max="9220" width="2.42578125" customWidth="1"/>
    <col min="9221" max="9221" width="19.42578125" customWidth="1"/>
    <col min="9231" max="9231" width="19.85546875" customWidth="1"/>
    <col min="9232" max="9232" width="13.28515625" bestFit="1" customWidth="1"/>
    <col min="9233" max="9233" width="12.5703125" bestFit="1" customWidth="1"/>
    <col min="9473" max="9473" width="5" customWidth="1"/>
    <col min="9474" max="9474" width="2.42578125" customWidth="1"/>
    <col min="9475" max="9475" width="51.28515625" customWidth="1"/>
    <col min="9476" max="9476" width="2.42578125" customWidth="1"/>
    <col min="9477" max="9477" width="19.42578125" customWidth="1"/>
    <col min="9487" max="9487" width="19.85546875" customWidth="1"/>
    <col min="9488" max="9488" width="13.28515625" bestFit="1" customWidth="1"/>
    <col min="9489" max="9489" width="12.5703125" bestFit="1" customWidth="1"/>
    <col min="9729" max="9729" width="5" customWidth="1"/>
    <col min="9730" max="9730" width="2.42578125" customWidth="1"/>
    <col min="9731" max="9731" width="51.28515625" customWidth="1"/>
    <col min="9732" max="9732" width="2.42578125" customWidth="1"/>
    <col min="9733" max="9733" width="19.42578125" customWidth="1"/>
    <col min="9743" max="9743" width="19.85546875" customWidth="1"/>
    <col min="9744" max="9744" width="13.28515625" bestFit="1" customWidth="1"/>
    <col min="9745" max="9745" width="12.5703125" bestFit="1" customWidth="1"/>
    <col min="9985" max="9985" width="5" customWidth="1"/>
    <col min="9986" max="9986" width="2.42578125" customWidth="1"/>
    <col min="9987" max="9987" width="51.28515625" customWidth="1"/>
    <col min="9988" max="9988" width="2.42578125" customWidth="1"/>
    <col min="9989" max="9989" width="19.42578125" customWidth="1"/>
    <col min="9999" max="9999" width="19.85546875" customWidth="1"/>
    <col min="10000" max="10000" width="13.28515625" bestFit="1" customWidth="1"/>
    <col min="10001" max="10001" width="12.5703125" bestFit="1" customWidth="1"/>
    <col min="10241" max="10241" width="5" customWidth="1"/>
    <col min="10242" max="10242" width="2.42578125" customWidth="1"/>
    <col min="10243" max="10243" width="51.28515625" customWidth="1"/>
    <col min="10244" max="10244" width="2.42578125" customWidth="1"/>
    <col min="10245" max="10245" width="19.42578125" customWidth="1"/>
    <col min="10255" max="10255" width="19.85546875" customWidth="1"/>
    <col min="10256" max="10256" width="13.28515625" bestFit="1" customWidth="1"/>
    <col min="10257" max="10257" width="12.5703125" bestFit="1" customWidth="1"/>
    <col min="10497" max="10497" width="5" customWidth="1"/>
    <col min="10498" max="10498" width="2.42578125" customWidth="1"/>
    <col min="10499" max="10499" width="51.28515625" customWidth="1"/>
    <col min="10500" max="10500" width="2.42578125" customWidth="1"/>
    <col min="10501" max="10501" width="19.42578125" customWidth="1"/>
    <col min="10511" max="10511" width="19.85546875" customWidth="1"/>
    <col min="10512" max="10512" width="13.28515625" bestFit="1" customWidth="1"/>
    <col min="10513" max="10513" width="12.5703125" bestFit="1" customWidth="1"/>
    <col min="10753" max="10753" width="5" customWidth="1"/>
    <col min="10754" max="10754" width="2.42578125" customWidth="1"/>
    <col min="10755" max="10755" width="51.28515625" customWidth="1"/>
    <col min="10756" max="10756" width="2.42578125" customWidth="1"/>
    <col min="10757" max="10757" width="19.42578125" customWidth="1"/>
    <col min="10767" max="10767" width="19.85546875" customWidth="1"/>
    <col min="10768" max="10768" width="13.28515625" bestFit="1" customWidth="1"/>
    <col min="10769" max="10769" width="12.5703125" bestFit="1" customWidth="1"/>
    <col min="11009" max="11009" width="5" customWidth="1"/>
    <col min="11010" max="11010" width="2.42578125" customWidth="1"/>
    <col min="11011" max="11011" width="51.28515625" customWidth="1"/>
    <col min="11012" max="11012" width="2.42578125" customWidth="1"/>
    <col min="11013" max="11013" width="19.42578125" customWidth="1"/>
    <col min="11023" max="11023" width="19.85546875" customWidth="1"/>
    <col min="11024" max="11024" width="13.28515625" bestFit="1" customWidth="1"/>
    <col min="11025" max="11025" width="12.5703125" bestFit="1" customWidth="1"/>
    <col min="11265" max="11265" width="5" customWidth="1"/>
    <col min="11266" max="11266" width="2.42578125" customWidth="1"/>
    <col min="11267" max="11267" width="51.28515625" customWidth="1"/>
    <col min="11268" max="11268" width="2.42578125" customWidth="1"/>
    <col min="11269" max="11269" width="19.42578125" customWidth="1"/>
    <col min="11279" max="11279" width="19.85546875" customWidth="1"/>
    <col min="11280" max="11280" width="13.28515625" bestFit="1" customWidth="1"/>
    <col min="11281" max="11281" width="12.5703125" bestFit="1" customWidth="1"/>
    <col min="11521" max="11521" width="5" customWidth="1"/>
    <col min="11522" max="11522" width="2.42578125" customWidth="1"/>
    <col min="11523" max="11523" width="51.28515625" customWidth="1"/>
    <col min="11524" max="11524" width="2.42578125" customWidth="1"/>
    <col min="11525" max="11525" width="19.42578125" customWidth="1"/>
    <col min="11535" max="11535" width="19.85546875" customWidth="1"/>
    <col min="11536" max="11536" width="13.28515625" bestFit="1" customWidth="1"/>
    <col min="11537" max="11537" width="12.5703125" bestFit="1" customWidth="1"/>
    <col min="11777" max="11777" width="5" customWidth="1"/>
    <col min="11778" max="11778" width="2.42578125" customWidth="1"/>
    <col min="11779" max="11779" width="51.28515625" customWidth="1"/>
    <col min="11780" max="11780" width="2.42578125" customWidth="1"/>
    <col min="11781" max="11781" width="19.42578125" customWidth="1"/>
    <col min="11791" max="11791" width="19.85546875" customWidth="1"/>
    <col min="11792" max="11792" width="13.28515625" bestFit="1" customWidth="1"/>
    <col min="11793" max="11793" width="12.5703125" bestFit="1" customWidth="1"/>
    <col min="12033" max="12033" width="5" customWidth="1"/>
    <col min="12034" max="12034" width="2.42578125" customWidth="1"/>
    <col min="12035" max="12035" width="51.28515625" customWidth="1"/>
    <col min="12036" max="12036" width="2.42578125" customWidth="1"/>
    <col min="12037" max="12037" width="19.42578125" customWidth="1"/>
    <col min="12047" max="12047" width="19.85546875" customWidth="1"/>
    <col min="12048" max="12048" width="13.28515625" bestFit="1" customWidth="1"/>
    <col min="12049" max="12049" width="12.5703125" bestFit="1" customWidth="1"/>
    <col min="12289" max="12289" width="5" customWidth="1"/>
    <col min="12290" max="12290" width="2.42578125" customWidth="1"/>
    <col min="12291" max="12291" width="51.28515625" customWidth="1"/>
    <col min="12292" max="12292" width="2.42578125" customWidth="1"/>
    <col min="12293" max="12293" width="19.42578125" customWidth="1"/>
    <col min="12303" max="12303" width="19.85546875" customWidth="1"/>
    <col min="12304" max="12304" width="13.28515625" bestFit="1" customWidth="1"/>
    <col min="12305" max="12305" width="12.5703125" bestFit="1" customWidth="1"/>
    <col min="12545" max="12545" width="5" customWidth="1"/>
    <col min="12546" max="12546" width="2.42578125" customWidth="1"/>
    <col min="12547" max="12547" width="51.28515625" customWidth="1"/>
    <col min="12548" max="12548" width="2.42578125" customWidth="1"/>
    <col min="12549" max="12549" width="19.42578125" customWidth="1"/>
    <col min="12559" max="12559" width="19.85546875" customWidth="1"/>
    <col min="12560" max="12560" width="13.28515625" bestFit="1" customWidth="1"/>
    <col min="12561" max="12561" width="12.5703125" bestFit="1" customWidth="1"/>
    <col min="12801" max="12801" width="5" customWidth="1"/>
    <col min="12802" max="12802" width="2.42578125" customWidth="1"/>
    <col min="12803" max="12803" width="51.28515625" customWidth="1"/>
    <col min="12804" max="12804" width="2.42578125" customWidth="1"/>
    <col min="12805" max="12805" width="19.42578125" customWidth="1"/>
    <col min="12815" max="12815" width="19.85546875" customWidth="1"/>
    <col min="12816" max="12816" width="13.28515625" bestFit="1" customWidth="1"/>
    <col min="12817" max="12817" width="12.5703125" bestFit="1" customWidth="1"/>
    <col min="13057" max="13057" width="5" customWidth="1"/>
    <col min="13058" max="13058" width="2.42578125" customWidth="1"/>
    <col min="13059" max="13059" width="51.28515625" customWidth="1"/>
    <col min="13060" max="13060" width="2.42578125" customWidth="1"/>
    <col min="13061" max="13061" width="19.42578125" customWidth="1"/>
    <col min="13071" max="13071" width="19.85546875" customWidth="1"/>
    <col min="13072" max="13072" width="13.28515625" bestFit="1" customWidth="1"/>
    <col min="13073" max="13073" width="12.5703125" bestFit="1" customWidth="1"/>
    <col min="13313" max="13313" width="5" customWidth="1"/>
    <col min="13314" max="13314" width="2.42578125" customWidth="1"/>
    <col min="13315" max="13315" width="51.28515625" customWidth="1"/>
    <col min="13316" max="13316" width="2.42578125" customWidth="1"/>
    <col min="13317" max="13317" width="19.42578125" customWidth="1"/>
    <col min="13327" max="13327" width="19.85546875" customWidth="1"/>
    <col min="13328" max="13328" width="13.28515625" bestFit="1" customWidth="1"/>
    <col min="13329" max="13329" width="12.5703125" bestFit="1" customWidth="1"/>
    <col min="13569" max="13569" width="5" customWidth="1"/>
    <col min="13570" max="13570" width="2.42578125" customWidth="1"/>
    <col min="13571" max="13571" width="51.28515625" customWidth="1"/>
    <col min="13572" max="13572" width="2.42578125" customWidth="1"/>
    <col min="13573" max="13573" width="19.42578125" customWidth="1"/>
    <col min="13583" max="13583" width="19.85546875" customWidth="1"/>
    <col min="13584" max="13584" width="13.28515625" bestFit="1" customWidth="1"/>
    <col min="13585" max="13585" width="12.5703125" bestFit="1" customWidth="1"/>
    <col min="13825" max="13825" width="5" customWidth="1"/>
    <col min="13826" max="13826" width="2.42578125" customWidth="1"/>
    <col min="13827" max="13827" width="51.28515625" customWidth="1"/>
    <col min="13828" max="13828" width="2.42578125" customWidth="1"/>
    <col min="13829" max="13829" width="19.42578125" customWidth="1"/>
    <col min="13839" max="13839" width="19.85546875" customWidth="1"/>
    <col min="13840" max="13840" width="13.28515625" bestFit="1" customWidth="1"/>
    <col min="13841" max="13841" width="12.5703125" bestFit="1" customWidth="1"/>
    <col min="14081" max="14081" width="5" customWidth="1"/>
    <col min="14082" max="14082" width="2.42578125" customWidth="1"/>
    <col min="14083" max="14083" width="51.28515625" customWidth="1"/>
    <col min="14084" max="14084" width="2.42578125" customWidth="1"/>
    <col min="14085" max="14085" width="19.42578125" customWidth="1"/>
    <col min="14095" max="14095" width="19.85546875" customWidth="1"/>
    <col min="14096" max="14096" width="13.28515625" bestFit="1" customWidth="1"/>
    <col min="14097" max="14097" width="12.5703125" bestFit="1" customWidth="1"/>
    <col min="14337" max="14337" width="5" customWidth="1"/>
    <col min="14338" max="14338" width="2.42578125" customWidth="1"/>
    <col min="14339" max="14339" width="51.28515625" customWidth="1"/>
    <col min="14340" max="14340" width="2.42578125" customWidth="1"/>
    <col min="14341" max="14341" width="19.42578125" customWidth="1"/>
    <col min="14351" max="14351" width="19.85546875" customWidth="1"/>
    <col min="14352" max="14352" width="13.28515625" bestFit="1" customWidth="1"/>
    <col min="14353" max="14353" width="12.5703125" bestFit="1" customWidth="1"/>
    <col min="14593" max="14593" width="5" customWidth="1"/>
    <col min="14594" max="14594" width="2.42578125" customWidth="1"/>
    <col min="14595" max="14595" width="51.28515625" customWidth="1"/>
    <col min="14596" max="14596" width="2.42578125" customWidth="1"/>
    <col min="14597" max="14597" width="19.42578125" customWidth="1"/>
    <col min="14607" max="14607" width="19.85546875" customWidth="1"/>
    <col min="14608" max="14608" width="13.28515625" bestFit="1" customWidth="1"/>
    <col min="14609" max="14609" width="12.5703125" bestFit="1" customWidth="1"/>
    <col min="14849" max="14849" width="5" customWidth="1"/>
    <col min="14850" max="14850" width="2.42578125" customWidth="1"/>
    <col min="14851" max="14851" width="51.28515625" customWidth="1"/>
    <col min="14852" max="14852" width="2.42578125" customWidth="1"/>
    <col min="14853" max="14853" width="19.42578125" customWidth="1"/>
    <col min="14863" max="14863" width="19.85546875" customWidth="1"/>
    <col min="14864" max="14864" width="13.28515625" bestFit="1" customWidth="1"/>
    <col min="14865" max="14865" width="12.5703125" bestFit="1" customWidth="1"/>
    <col min="15105" max="15105" width="5" customWidth="1"/>
    <col min="15106" max="15106" width="2.42578125" customWidth="1"/>
    <col min="15107" max="15107" width="51.28515625" customWidth="1"/>
    <col min="15108" max="15108" width="2.42578125" customWidth="1"/>
    <col min="15109" max="15109" width="19.42578125" customWidth="1"/>
    <col min="15119" max="15119" width="19.85546875" customWidth="1"/>
    <col min="15120" max="15120" width="13.28515625" bestFit="1" customWidth="1"/>
    <col min="15121" max="15121" width="12.5703125" bestFit="1" customWidth="1"/>
    <col min="15361" max="15361" width="5" customWidth="1"/>
    <col min="15362" max="15362" width="2.42578125" customWidth="1"/>
    <col min="15363" max="15363" width="51.28515625" customWidth="1"/>
    <col min="15364" max="15364" width="2.42578125" customWidth="1"/>
    <col min="15365" max="15365" width="19.42578125" customWidth="1"/>
    <col min="15375" max="15375" width="19.85546875" customWidth="1"/>
    <col min="15376" max="15376" width="13.28515625" bestFit="1" customWidth="1"/>
    <col min="15377" max="15377" width="12.5703125" bestFit="1" customWidth="1"/>
    <col min="15617" max="15617" width="5" customWidth="1"/>
    <col min="15618" max="15618" width="2.42578125" customWidth="1"/>
    <col min="15619" max="15619" width="51.28515625" customWidth="1"/>
    <col min="15620" max="15620" width="2.42578125" customWidth="1"/>
    <col min="15621" max="15621" width="19.42578125" customWidth="1"/>
    <col min="15631" max="15631" width="19.85546875" customWidth="1"/>
    <col min="15632" max="15632" width="13.28515625" bestFit="1" customWidth="1"/>
    <col min="15633" max="15633" width="12.5703125" bestFit="1" customWidth="1"/>
    <col min="15873" max="15873" width="5" customWidth="1"/>
    <col min="15874" max="15874" width="2.42578125" customWidth="1"/>
    <col min="15875" max="15875" width="51.28515625" customWidth="1"/>
    <col min="15876" max="15876" width="2.42578125" customWidth="1"/>
    <col min="15877" max="15877" width="19.42578125" customWidth="1"/>
    <col min="15887" max="15887" width="19.85546875" customWidth="1"/>
    <col min="15888" max="15888" width="13.28515625" bestFit="1" customWidth="1"/>
    <col min="15889" max="15889" width="12.5703125" bestFit="1" customWidth="1"/>
    <col min="16129" max="16129" width="5" customWidth="1"/>
    <col min="16130" max="16130" width="2.42578125" customWidth="1"/>
    <col min="16131" max="16131" width="51.28515625" customWidth="1"/>
    <col min="16132" max="16132" width="2.42578125" customWidth="1"/>
    <col min="16133" max="16133" width="19.42578125" customWidth="1"/>
    <col min="16143" max="16143" width="19.85546875" customWidth="1"/>
    <col min="16144" max="16144" width="13.28515625" bestFit="1" customWidth="1"/>
    <col min="16145" max="16145" width="12.5703125" bestFit="1" customWidth="1"/>
  </cols>
  <sheetData>
    <row r="1" spans="1:7">
      <c r="A1" s="821"/>
      <c r="B1" s="821"/>
      <c r="C1" s="822" t="s">
        <v>37</v>
      </c>
      <c r="D1" s="821"/>
      <c r="E1" s="823"/>
      <c r="F1" s="1318"/>
      <c r="G1" s="1318"/>
    </row>
    <row r="2" spans="1:7">
      <c r="A2" s="821"/>
      <c r="B2" s="821"/>
      <c r="C2" s="822" t="s">
        <v>240</v>
      </c>
      <c r="D2" s="821"/>
      <c r="E2" s="824"/>
      <c r="F2" s="1319"/>
      <c r="G2" s="1319"/>
    </row>
    <row r="3" spans="1:7">
      <c r="A3" s="821"/>
      <c r="B3" s="821"/>
      <c r="C3" s="825" t="s">
        <v>241</v>
      </c>
      <c r="D3" s="821"/>
      <c r="E3" s="824"/>
      <c r="F3" s="1320"/>
      <c r="G3" s="1320"/>
    </row>
    <row r="4" spans="1:7">
      <c r="A4" s="821"/>
      <c r="B4" s="821"/>
      <c r="C4" s="1225" t="s">
        <v>873</v>
      </c>
      <c r="D4" s="1225"/>
      <c r="E4" s="821"/>
    </row>
    <row r="6" spans="1:7" ht="26.25">
      <c r="A6" s="826" t="s">
        <v>94</v>
      </c>
      <c r="B6" s="827"/>
      <c r="C6" s="827" t="s">
        <v>42</v>
      </c>
      <c r="D6" s="821"/>
      <c r="E6" s="827" t="s">
        <v>43</v>
      </c>
    </row>
    <row r="7" spans="1:7">
      <c r="A7" s="828">
        <v>-1</v>
      </c>
      <c r="B7" s="828"/>
      <c r="C7" s="828">
        <v>-2</v>
      </c>
      <c r="D7" s="829"/>
      <c r="E7" s="828">
        <v>-3</v>
      </c>
    </row>
    <row r="8" spans="1:7">
      <c r="A8" s="822"/>
      <c r="B8" s="822"/>
      <c r="C8" s="821"/>
      <c r="D8" s="821"/>
      <c r="E8" s="821"/>
    </row>
    <row r="9" spans="1:7" ht="28.5" customHeight="1">
      <c r="A9" s="822">
        <v>1</v>
      </c>
      <c r="B9" s="822"/>
      <c r="C9" s="830" t="s">
        <v>242</v>
      </c>
      <c r="D9" s="821"/>
      <c r="E9" s="831">
        <v>1584750</v>
      </c>
    </row>
    <row r="10" spans="1:7" ht="15" customHeight="1">
      <c r="A10" s="822"/>
      <c r="B10" s="822"/>
      <c r="C10" s="832"/>
      <c r="D10" s="821"/>
      <c r="E10" s="833"/>
    </row>
    <row r="11" spans="1:7" ht="15" customHeight="1">
      <c r="A11" s="822">
        <v>2</v>
      </c>
      <c r="B11" s="822"/>
      <c r="C11" s="834" t="s">
        <v>243</v>
      </c>
      <c r="D11" s="821"/>
      <c r="E11" s="835">
        <v>-4.1999999999999997E-3</v>
      </c>
    </row>
    <row r="12" spans="1:7" ht="15" customHeight="1">
      <c r="A12" s="822"/>
      <c r="B12" s="822"/>
      <c r="C12" s="832"/>
      <c r="D12" s="821"/>
      <c r="E12" s="836"/>
    </row>
    <row r="13" spans="1:7" ht="15" customHeight="1">
      <c r="A13" s="822">
        <v>3</v>
      </c>
      <c r="B13" s="822"/>
      <c r="C13" s="832" t="s">
        <v>244</v>
      </c>
      <c r="D13" s="821"/>
      <c r="E13" s="837">
        <f>E9*E11</f>
        <v>-6655.95</v>
      </c>
    </row>
    <row r="14" spans="1:7" ht="15" customHeight="1">
      <c r="A14" s="822"/>
      <c r="B14" s="822"/>
      <c r="C14" s="832"/>
      <c r="D14" s="821"/>
      <c r="E14" s="833"/>
    </row>
    <row r="15" spans="1:7" ht="15" customHeight="1">
      <c r="A15" s="822">
        <v>4</v>
      </c>
      <c r="B15" s="822"/>
      <c r="C15" s="821" t="s">
        <v>139</v>
      </c>
      <c r="D15" s="821"/>
      <c r="E15" s="838">
        <v>1</v>
      </c>
    </row>
    <row r="16" spans="1:7" ht="15" customHeight="1">
      <c r="A16" s="822"/>
      <c r="B16" s="822"/>
      <c r="C16" s="832"/>
      <c r="D16" s="821"/>
      <c r="E16" s="839"/>
    </row>
    <row r="17" spans="1:5" ht="15" customHeight="1" thickBot="1">
      <c r="A17" s="822">
        <v>5</v>
      </c>
      <c r="B17" s="822"/>
      <c r="C17" s="832" t="s">
        <v>245</v>
      </c>
      <c r="D17" s="821"/>
      <c r="E17" s="840">
        <f>E13*E15</f>
        <v>-6655.95</v>
      </c>
    </row>
    <row r="18" spans="1:5" ht="15.75" thickTop="1">
      <c r="A18" s="822"/>
      <c r="B18" s="822"/>
      <c r="C18" s="834"/>
      <c r="D18" s="821"/>
      <c r="E18" s="841"/>
    </row>
    <row r="19" spans="1:5">
      <c r="A19" s="822"/>
      <c r="B19" s="822"/>
      <c r="C19" s="834"/>
      <c r="D19" s="821"/>
      <c r="E19" s="841"/>
    </row>
    <row r="20" spans="1:5">
      <c r="A20" s="822"/>
      <c r="B20" s="822"/>
      <c r="C20" s="842"/>
      <c r="D20" s="821"/>
      <c r="E20" s="843"/>
    </row>
    <row r="21" spans="1:5">
      <c r="A21" s="821"/>
      <c r="B21" s="822"/>
      <c r="C21" s="844"/>
      <c r="D21" s="821"/>
      <c r="E21" s="841"/>
    </row>
    <row r="22" spans="1:5">
      <c r="B22" s="845" t="s">
        <v>48</v>
      </c>
      <c r="C22" s="846" t="s">
        <v>246</v>
      </c>
      <c r="D22" s="821"/>
      <c r="E22" s="847"/>
    </row>
    <row r="23" spans="1:5">
      <c r="A23" s="822"/>
      <c r="B23" s="822"/>
      <c r="C23" s="846" t="s">
        <v>813</v>
      </c>
      <c r="D23" s="821"/>
      <c r="E23" s="841"/>
    </row>
    <row r="24" spans="1:5">
      <c r="A24" s="822"/>
      <c r="B24" s="822"/>
      <c r="C24" s="846" t="s">
        <v>814</v>
      </c>
      <c r="D24" s="821"/>
      <c r="E24" s="848"/>
    </row>
    <row r="25" spans="1:5">
      <c r="A25" s="822"/>
      <c r="B25" s="822"/>
      <c r="C25" s="844"/>
      <c r="D25" s="821"/>
      <c r="E25" s="849"/>
    </row>
    <row r="26" spans="1:5">
      <c r="A26" s="822"/>
      <c r="B26" s="822"/>
      <c r="C26" s="832"/>
      <c r="D26" s="821"/>
      <c r="E26" s="848"/>
    </row>
    <row r="27" spans="1:5">
      <c r="A27" s="822"/>
      <c r="B27" s="822"/>
      <c r="C27" s="821"/>
      <c r="D27" s="821"/>
      <c r="E27" s="850"/>
    </row>
    <row r="28" spans="1:5">
      <c r="A28" s="822"/>
      <c r="B28" s="822"/>
      <c r="C28" s="821"/>
      <c r="D28" s="821"/>
      <c r="E28" s="849"/>
    </row>
    <row r="29" spans="1:5">
      <c r="A29" s="821"/>
      <c r="B29" s="821"/>
      <c r="C29" s="832"/>
      <c r="D29" s="821"/>
      <c r="E29" s="849"/>
    </row>
    <row r="30" spans="1:5">
      <c r="A30" s="822"/>
      <c r="B30" s="822"/>
      <c r="C30" s="832"/>
      <c r="D30" s="821"/>
      <c r="E30" s="849"/>
    </row>
    <row r="31" spans="1:5">
      <c r="A31" s="822"/>
      <c r="B31" s="822"/>
      <c r="C31" s="851" t="s">
        <v>247</v>
      </c>
      <c r="D31" s="821"/>
      <c r="E31" s="849"/>
    </row>
  </sheetData>
  <mergeCells count="3">
    <mergeCell ref="F1:G1"/>
    <mergeCell ref="F2:G2"/>
    <mergeCell ref="F3:G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8"/>
  <sheetViews>
    <sheetView zoomScaleNormal="100" workbookViewId="0">
      <selection activeCell="J42" sqref="J42"/>
    </sheetView>
  </sheetViews>
  <sheetFormatPr defaultRowHeight="15"/>
  <cols>
    <col min="1" max="1" width="5" customWidth="1"/>
    <col min="2" max="2" width="1.7109375" customWidth="1"/>
    <col min="3" max="3" width="57.42578125" customWidth="1"/>
    <col min="4" max="4" width="1.7109375" customWidth="1"/>
    <col min="5" max="5" width="16.5703125" customWidth="1"/>
    <col min="6" max="6" width="8.7109375" bestFit="1" customWidth="1"/>
    <col min="7" max="7" width="12.85546875" customWidth="1"/>
    <col min="8" max="8" width="22.85546875" bestFit="1" customWidth="1"/>
    <col min="9" max="9" width="14.5703125" bestFit="1" customWidth="1"/>
    <col min="10" max="10" width="16" bestFit="1" customWidth="1"/>
    <col min="14" max="16" width="9.140625" customWidth="1"/>
    <col min="17" max="17" width="9" customWidth="1"/>
    <col min="18" max="18" width="29" customWidth="1"/>
    <col min="19" max="19" width="25" customWidth="1"/>
    <col min="20" max="20" width="15" customWidth="1"/>
    <col min="21" max="21" width="13.85546875" customWidth="1"/>
    <col min="257" max="257" width="5" customWidth="1"/>
    <col min="258" max="258" width="1.7109375" customWidth="1"/>
    <col min="259" max="259" width="57.42578125" customWidth="1"/>
    <col min="260" max="260" width="1.7109375" customWidth="1"/>
    <col min="261" max="261" width="16.5703125" customWidth="1"/>
    <col min="262" max="262" width="8.7109375" bestFit="1" customWidth="1"/>
    <col min="263" max="263" width="33.28515625" bestFit="1" customWidth="1"/>
    <col min="264" max="264" width="22.85546875" bestFit="1" customWidth="1"/>
    <col min="265" max="265" width="14.5703125" bestFit="1" customWidth="1"/>
    <col min="266" max="266" width="16" bestFit="1" customWidth="1"/>
    <col min="270" max="272" width="9.140625" customWidth="1"/>
    <col min="273" max="273" width="9" customWidth="1"/>
    <col min="274" max="274" width="29" customWidth="1"/>
    <col min="275" max="275" width="25" customWidth="1"/>
    <col min="276" max="276" width="15" customWidth="1"/>
    <col min="277" max="277" width="13.85546875" customWidth="1"/>
    <col min="513" max="513" width="5" customWidth="1"/>
    <col min="514" max="514" width="1.7109375" customWidth="1"/>
    <col min="515" max="515" width="57.42578125" customWidth="1"/>
    <col min="516" max="516" width="1.7109375" customWidth="1"/>
    <col min="517" max="517" width="16.5703125" customWidth="1"/>
    <col min="518" max="518" width="8.7109375" bestFit="1" customWidth="1"/>
    <col min="519" max="519" width="33.28515625" bestFit="1" customWidth="1"/>
    <col min="520" max="520" width="22.85546875" bestFit="1" customWidth="1"/>
    <col min="521" max="521" width="14.5703125" bestFit="1" customWidth="1"/>
    <col min="522" max="522" width="16" bestFit="1" customWidth="1"/>
    <col min="526" max="528" width="9.140625" customWidth="1"/>
    <col min="529" max="529" width="9" customWidth="1"/>
    <col min="530" max="530" width="29" customWidth="1"/>
    <col min="531" max="531" width="25" customWidth="1"/>
    <col min="532" max="532" width="15" customWidth="1"/>
    <col min="533" max="533" width="13.85546875" customWidth="1"/>
    <col min="769" max="769" width="5" customWidth="1"/>
    <col min="770" max="770" width="1.7109375" customWidth="1"/>
    <col min="771" max="771" width="57.42578125" customWidth="1"/>
    <col min="772" max="772" width="1.7109375" customWidth="1"/>
    <col min="773" max="773" width="16.5703125" customWidth="1"/>
    <col min="774" max="774" width="8.7109375" bestFit="1" customWidth="1"/>
    <col min="775" max="775" width="33.28515625" bestFit="1" customWidth="1"/>
    <col min="776" max="776" width="22.85546875" bestFit="1" customWidth="1"/>
    <col min="777" max="777" width="14.5703125" bestFit="1" customWidth="1"/>
    <col min="778" max="778" width="16" bestFit="1" customWidth="1"/>
    <col min="782" max="784" width="9.140625" customWidth="1"/>
    <col min="785" max="785" width="9" customWidth="1"/>
    <col min="786" max="786" width="29" customWidth="1"/>
    <col min="787" max="787" width="25" customWidth="1"/>
    <col min="788" max="788" width="15" customWidth="1"/>
    <col min="789" max="789" width="13.85546875" customWidth="1"/>
    <col min="1025" max="1025" width="5" customWidth="1"/>
    <col min="1026" max="1026" width="1.7109375" customWidth="1"/>
    <col min="1027" max="1027" width="57.42578125" customWidth="1"/>
    <col min="1028" max="1028" width="1.7109375" customWidth="1"/>
    <col min="1029" max="1029" width="16.5703125" customWidth="1"/>
    <col min="1030" max="1030" width="8.7109375" bestFit="1" customWidth="1"/>
    <col min="1031" max="1031" width="33.28515625" bestFit="1" customWidth="1"/>
    <col min="1032" max="1032" width="22.85546875" bestFit="1" customWidth="1"/>
    <col min="1033" max="1033" width="14.5703125" bestFit="1" customWidth="1"/>
    <col min="1034" max="1034" width="16" bestFit="1" customWidth="1"/>
    <col min="1038" max="1040" width="9.140625" customWidth="1"/>
    <col min="1041" max="1041" width="9" customWidth="1"/>
    <col min="1042" max="1042" width="29" customWidth="1"/>
    <col min="1043" max="1043" width="25" customWidth="1"/>
    <col min="1044" max="1044" width="15" customWidth="1"/>
    <col min="1045" max="1045" width="13.85546875" customWidth="1"/>
    <col min="1281" max="1281" width="5" customWidth="1"/>
    <col min="1282" max="1282" width="1.7109375" customWidth="1"/>
    <col min="1283" max="1283" width="57.42578125" customWidth="1"/>
    <col min="1284" max="1284" width="1.7109375" customWidth="1"/>
    <col min="1285" max="1285" width="16.5703125" customWidth="1"/>
    <col min="1286" max="1286" width="8.7109375" bestFit="1" customWidth="1"/>
    <col min="1287" max="1287" width="33.28515625" bestFit="1" customWidth="1"/>
    <col min="1288" max="1288" width="22.85546875" bestFit="1" customWidth="1"/>
    <col min="1289" max="1289" width="14.5703125" bestFit="1" customWidth="1"/>
    <col min="1290" max="1290" width="16" bestFit="1" customWidth="1"/>
    <col min="1294" max="1296" width="9.140625" customWidth="1"/>
    <col min="1297" max="1297" width="9" customWidth="1"/>
    <col min="1298" max="1298" width="29" customWidth="1"/>
    <col min="1299" max="1299" width="25" customWidth="1"/>
    <col min="1300" max="1300" width="15" customWidth="1"/>
    <col min="1301" max="1301" width="13.85546875" customWidth="1"/>
    <col min="1537" max="1537" width="5" customWidth="1"/>
    <col min="1538" max="1538" width="1.7109375" customWidth="1"/>
    <col min="1539" max="1539" width="57.42578125" customWidth="1"/>
    <col min="1540" max="1540" width="1.7109375" customWidth="1"/>
    <col min="1541" max="1541" width="16.5703125" customWidth="1"/>
    <col min="1542" max="1542" width="8.7109375" bestFit="1" customWidth="1"/>
    <col min="1543" max="1543" width="33.28515625" bestFit="1" customWidth="1"/>
    <col min="1544" max="1544" width="22.85546875" bestFit="1" customWidth="1"/>
    <col min="1545" max="1545" width="14.5703125" bestFit="1" customWidth="1"/>
    <col min="1546" max="1546" width="16" bestFit="1" customWidth="1"/>
    <col min="1550" max="1552" width="9.140625" customWidth="1"/>
    <col min="1553" max="1553" width="9" customWidth="1"/>
    <col min="1554" max="1554" width="29" customWidth="1"/>
    <col min="1555" max="1555" width="25" customWidth="1"/>
    <col min="1556" max="1556" width="15" customWidth="1"/>
    <col min="1557" max="1557" width="13.85546875" customWidth="1"/>
    <col min="1793" max="1793" width="5" customWidth="1"/>
    <col min="1794" max="1794" width="1.7109375" customWidth="1"/>
    <col min="1795" max="1795" width="57.42578125" customWidth="1"/>
    <col min="1796" max="1796" width="1.7109375" customWidth="1"/>
    <col min="1797" max="1797" width="16.5703125" customWidth="1"/>
    <col min="1798" max="1798" width="8.7109375" bestFit="1" customWidth="1"/>
    <col min="1799" max="1799" width="33.28515625" bestFit="1" customWidth="1"/>
    <col min="1800" max="1800" width="22.85546875" bestFit="1" customWidth="1"/>
    <col min="1801" max="1801" width="14.5703125" bestFit="1" customWidth="1"/>
    <col min="1802" max="1802" width="16" bestFit="1" customWidth="1"/>
    <col min="1806" max="1808" width="9.140625" customWidth="1"/>
    <col min="1809" max="1809" width="9" customWidth="1"/>
    <col min="1810" max="1810" width="29" customWidth="1"/>
    <col min="1811" max="1811" width="25" customWidth="1"/>
    <col min="1812" max="1812" width="15" customWidth="1"/>
    <col min="1813" max="1813" width="13.85546875" customWidth="1"/>
    <col min="2049" max="2049" width="5" customWidth="1"/>
    <col min="2050" max="2050" width="1.7109375" customWidth="1"/>
    <col min="2051" max="2051" width="57.42578125" customWidth="1"/>
    <col min="2052" max="2052" width="1.7109375" customWidth="1"/>
    <col min="2053" max="2053" width="16.5703125" customWidth="1"/>
    <col min="2054" max="2054" width="8.7109375" bestFit="1" customWidth="1"/>
    <col min="2055" max="2055" width="33.28515625" bestFit="1" customWidth="1"/>
    <col min="2056" max="2056" width="22.85546875" bestFit="1" customWidth="1"/>
    <col min="2057" max="2057" width="14.5703125" bestFit="1" customWidth="1"/>
    <col min="2058" max="2058" width="16" bestFit="1" customWidth="1"/>
    <col min="2062" max="2064" width="9.140625" customWidth="1"/>
    <col min="2065" max="2065" width="9" customWidth="1"/>
    <col min="2066" max="2066" width="29" customWidth="1"/>
    <col min="2067" max="2067" width="25" customWidth="1"/>
    <col min="2068" max="2068" width="15" customWidth="1"/>
    <col min="2069" max="2069" width="13.85546875" customWidth="1"/>
    <col min="2305" max="2305" width="5" customWidth="1"/>
    <col min="2306" max="2306" width="1.7109375" customWidth="1"/>
    <col min="2307" max="2307" width="57.42578125" customWidth="1"/>
    <col min="2308" max="2308" width="1.7109375" customWidth="1"/>
    <col min="2309" max="2309" width="16.5703125" customWidth="1"/>
    <col min="2310" max="2310" width="8.7109375" bestFit="1" customWidth="1"/>
    <col min="2311" max="2311" width="33.28515625" bestFit="1" customWidth="1"/>
    <col min="2312" max="2312" width="22.85546875" bestFit="1" customWidth="1"/>
    <col min="2313" max="2313" width="14.5703125" bestFit="1" customWidth="1"/>
    <col min="2314" max="2314" width="16" bestFit="1" customWidth="1"/>
    <col min="2318" max="2320" width="9.140625" customWidth="1"/>
    <col min="2321" max="2321" width="9" customWidth="1"/>
    <col min="2322" max="2322" width="29" customWidth="1"/>
    <col min="2323" max="2323" width="25" customWidth="1"/>
    <col min="2324" max="2324" width="15" customWidth="1"/>
    <col min="2325" max="2325" width="13.85546875" customWidth="1"/>
    <col min="2561" max="2561" width="5" customWidth="1"/>
    <col min="2562" max="2562" width="1.7109375" customWidth="1"/>
    <col min="2563" max="2563" width="57.42578125" customWidth="1"/>
    <col min="2564" max="2564" width="1.7109375" customWidth="1"/>
    <col min="2565" max="2565" width="16.5703125" customWidth="1"/>
    <col min="2566" max="2566" width="8.7109375" bestFit="1" customWidth="1"/>
    <col min="2567" max="2567" width="33.28515625" bestFit="1" customWidth="1"/>
    <col min="2568" max="2568" width="22.85546875" bestFit="1" customWidth="1"/>
    <col min="2569" max="2569" width="14.5703125" bestFit="1" customWidth="1"/>
    <col min="2570" max="2570" width="16" bestFit="1" customWidth="1"/>
    <col min="2574" max="2576" width="9.140625" customWidth="1"/>
    <col min="2577" max="2577" width="9" customWidth="1"/>
    <col min="2578" max="2578" width="29" customWidth="1"/>
    <col min="2579" max="2579" width="25" customWidth="1"/>
    <col min="2580" max="2580" width="15" customWidth="1"/>
    <col min="2581" max="2581" width="13.85546875" customWidth="1"/>
    <col min="2817" max="2817" width="5" customWidth="1"/>
    <col min="2818" max="2818" width="1.7109375" customWidth="1"/>
    <col min="2819" max="2819" width="57.42578125" customWidth="1"/>
    <col min="2820" max="2820" width="1.7109375" customWidth="1"/>
    <col min="2821" max="2821" width="16.5703125" customWidth="1"/>
    <col min="2822" max="2822" width="8.7109375" bestFit="1" customWidth="1"/>
    <col min="2823" max="2823" width="33.28515625" bestFit="1" customWidth="1"/>
    <col min="2824" max="2824" width="22.85546875" bestFit="1" customWidth="1"/>
    <col min="2825" max="2825" width="14.5703125" bestFit="1" customWidth="1"/>
    <col min="2826" max="2826" width="16" bestFit="1" customWidth="1"/>
    <col min="2830" max="2832" width="9.140625" customWidth="1"/>
    <col min="2833" max="2833" width="9" customWidth="1"/>
    <col min="2834" max="2834" width="29" customWidth="1"/>
    <col min="2835" max="2835" width="25" customWidth="1"/>
    <col min="2836" max="2836" width="15" customWidth="1"/>
    <col min="2837" max="2837" width="13.85546875" customWidth="1"/>
    <col min="3073" max="3073" width="5" customWidth="1"/>
    <col min="3074" max="3074" width="1.7109375" customWidth="1"/>
    <col min="3075" max="3075" width="57.42578125" customWidth="1"/>
    <col min="3076" max="3076" width="1.7109375" customWidth="1"/>
    <col min="3077" max="3077" width="16.5703125" customWidth="1"/>
    <col min="3078" max="3078" width="8.7109375" bestFit="1" customWidth="1"/>
    <col min="3079" max="3079" width="33.28515625" bestFit="1" customWidth="1"/>
    <col min="3080" max="3080" width="22.85546875" bestFit="1" customWidth="1"/>
    <col min="3081" max="3081" width="14.5703125" bestFit="1" customWidth="1"/>
    <col min="3082" max="3082" width="16" bestFit="1" customWidth="1"/>
    <col min="3086" max="3088" width="9.140625" customWidth="1"/>
    <col min="3089" max="3089" width="9" customWidth="1"/>
    <col min="3090" max="3090" width="29" customWidth="1"/>
    <col min="3091" max="3091" width="25" customWidth="1"/>
    <col min="3092" max="3092" width="15" customWidth="1"/>
    <col min="3093" max="3093" width="13.85546875" customWidth="1"/>
    <col min="3329" max="3329" width="5" customWidth="1"/>
    <col min="3330" max="3330" width="1.7109375" customWidth="1"/>
    <col min="3331" max="3331" width="57.42578125" customWidth="1"/>
    <col min="3332" max="3332" width="1.7109375" customWidth="1"/>
    <col min="3333" max="3333" width="16.5703125" customWidth="1"/>
    <col min="3334" max="3334" width="8.7109375" bestFit="1" customWidth="1"/>
    <col min="3335" max="3335" width="33.28515625" bestFit="1" customWidth="1"/>
    <col min="3336" max="3336" width="22.85546875" bestFit="1" customWidth="1"/>
    <col min="3337" max="3337" width="14.5703125" bestFit="1" customWidth="1"/>
    <col min="3338" max="3338" width="16" bestFit="1" customWidth="1"/>
    <col min="3342" max="3344" width="9.140625" customWidth="1"/>
    <col min="3345" max="3345" width="9" customWidth="1"/>
    <col min="3346" max="3346" width="29" customWidth="1"/>
    <col min="3347" max="3347" width="25" customWidth="1"/>
    <col min="3348" max="3348" width="15" customWidth="1"/>
    <col min="3349" max="3349" width="13.85546875" customWidth="1"/>
    <col min="3585" max="3585" width="5" customWidth="1"/>
    <col min="3586" max="3586" width="1.7109375" customWidth="1"/>
    <col min="3587" max="3587" width="57.42578125" customWidth="1"/>
    <col min="3588" max="3588" width="1.7109375" customWidth="1"/>
    <col min="3589" max="3589" width="16.5703125" customWidth="1"/>
    <col min="3590" max="3590" width="8.7109375" bestFit="1" customWidth="1"/>
    <col min="3591" max="3591" width="33.28515625" bestFit="1" customWidth="1"/>
    <col min="3592" max="3592" width="22.85546875" bestFit="1" customWidth="1"/>
    <col min="3593" max="3593" width="14.5703125" bestFit="1" customWidth="1"/>
    <col min="3594" max="3594" width="16" bestFit="1" customWidth="1"/>
    <col min="3598" max="3600" width="9.140625" customWidth="1"/>
    <col min="3601" max="3601" width="9" customWidth="1"/>
    <col min="3602" max="3602" width="29" customWidth="1"/>
    <col min="3603" max="3603" width="25" customWidth="1"/>
    <col min="3604" max="3604" width="15" customWidth="1"/>
    <col min="3605" max="3605" width="13.85546875" customWidth="1"/>
    <col min="3841" max="3841" width="5" customWidth="1"/>
    <col min="3842" max="3842" width="1.7109375" customWidth="1"/>
    <col min="3843" max="3843" width="57.42578125" customWidth="1"/>
    <col min="3844" max="3844" width="1.7109375" customWidth="1"/>
    <col min="3845" max="3845" width="16.5703125" customWidth="1"/>
    <col min="3846" max="3846" width="8.7109375" bestFit="1" customWidth="1"/>
    <col min="3847" max="3847" width="33.28515625" bestFit="1" customWidth="1"/>
    <col min="3848" max="3848" width="22.85546875" bestFit="1" customWidth="1"/>
    <col min="3849" max="3849" width="14.5703125" bestFit="1" customWidth="1"/>
    <col min="3850" max="3850" width="16" bestFit="1" customWidth="1"/>
    <col min="3854" max="3856" width="9.140625" customWidth="1"/>
    <col min="3857" max="3857" width="9" customWidth="1"/>
    <col min="3858" max="3858" width="29" customWidth="1"/>
    <col min="3859" max="3859" width="25" customWidth="1"/>
    <col min="3860" max="3860" width="15" customWidth="1"/>
    <col min="3861" max="3861" width="13.85546875" customWidth="1"/>
    <col min="4097" max="4097" width="5" customWidth="1"/>
    <col min="4098" max="4098" width="1.7109375" customWidth="1"/>
    <col min="4099" max="4099" width="57.42578125" customWidth="1"/>
    <col min="4100" max="4100" width="1.7109375" customWidth="1"/>
    <col min="4101" max="4101" width="16.5703125" customWidth="1"/>
    <col min="4102" max="4102" width="8.7109375" bestFit="1" customWidth="1"/>
    <col min="4103" max="4103" width="33.28515625" bestFit="1" customWidth="1"/>
    <col min="4104" max="4104" width="22.85546875" bestFit="1" customWidth="1"/>
    <col min="4105" max="4105" width="14.5703125" bestFit="1" customWidth="1"/>
    <col min="4106" max="4106" width="16" bestFit="1" customWidth="1"/>
    <col min="4110" max="4112" width="9.140625" customWidth="1"/>
    <col min="4113" max="4113" width="9" customWidth="1"/>
    <col min="4114" max="4114" width="29" customWidth="1"/>
    <col min="4115" max="4115" width="25" customWidth="1"/>
    <col min="4116" max="4116" width="15" customWidth="1"/>
    <col min="4117" max="4117" width="13.85546875" customWidth="1"/>
    <col min="4353" max="4353" width="5" customWidth="1"/>
    <col min="4354" max="4354" width="1.7109375" customWidth="1"/>
    <col min="4355" max="4355" width="57.42578125" customWidth="1"/>
    <col min="4356" max="4356" width="1.7109375" customWidth="1"/>
    <col min="4357" max="4357" width="16.5703125" customWidth="1"/>
    <col min="4358" max="4358" width="8.7109375" bestFit="1" customWidth="1"/>
    <col min="4359" max="4359" width="33.28515625" bestFit="1" customWidth="1"/>
    <col min="4360" max="4360" width="22.85546875" bestFit="1" customWidth="1"/>
    <col min="4361" max="4361" width="14.5703125" bestFit="1" customWidth="1"/>
    <col min="4362" max="4362" width="16" bestFit="1" customWidth="1"/>
    <col min="4366" max="4368" width="9.140625" customWidth="1"/>
    <col min="4369" max="4369" width="9" customWidth="1"/>
    <col min="4370" max="4370" width="29" customWidth="1"/>
    <col min="4371" max="4371" width="25" customWidth="1"/>
    <col min="4372" max="4372" width="15" customWidth="1"/>
    <col min="4373" max="4373" width="13.85546875" customWidth="1"/>
    <col min="4609" max="4609" width="5" customWidth="1"/>
    <col min="4610" max="4610" width="1.7109375" customWidth="1"/>
    <col min="4611" max="4611" width="57.42578125" customWidth="1"/>
    <col min="4612" max="4612" width="1.7109375" customWidth="1"/>
    <col min="4613" max="4613" width="16.5703125" customWidth="1"/>
    <col min="4614" max="4614" width="8.7109375" bestFit="1" customWidth="1"/>
    <col min="4615" max="4615" width="33.28515625" bestFit="1" customWidth="1"/>
    <col min="4616" max="4616" width="22.85546875" bestFit="1" customWidth="1"/>
    <col min="4617" max="4617" width="14.5703125" bestFit="1" customWidth="1"/>
    <col min="4618" max="4618" width="16" bestFit="1" customWidth="1"/>
    <col min="4622" max="4624" width="9.140625" customWidth="1"/>
    <col min="4625" max="4625" width="9" customWidth="1"/>
    <col min="4626" max="4626" width="29" customWidth="1"/>
    <col min="4627" max="4627" width="25" customWidth="1"/>
    <col min="4628" max="4628" width="15" customWidth="1"/>
    <col min="4629" max="4629" width="13.85546875" customWidth="1"/>
    <col min="4865" max="4865" width="5" customWidth="1"/>
    <col min="4866" max="4866" width="1.7109375" customWidth="1"/>
    <col min="4867" max="4867" width="57.42578125" customWidth="1"/>
    <col min="4868" max="4868" width="1.7109375" customWidth="1"/>
    <col min="4869" max="4869" width="16.5703125" customWidth="1"/>
    <col min="4870" max="4870" width="8.7109375" bestFit="1" customWidth="1"/>
    <col min="4871" max="4871" width="33.28515625" bestFit="1" customWidth="1"/>
    <col min="4872" max="4872" width="22.85546875" bestFit="1" customWidth="1"/>
    <col min="4873" max="4873" width="14.5703125" bestFit="1" customWidth="1"/>
    <col min="4874" max="4874" width="16" bestFit="1" customWidth="1"/>
    <col min="4878" max="4880" width="9.140625" customWidth="1"/>
    <col min="4881" max="4881" width="9" customWidth="1"/>
    <col min="4882" max="4882" width="29" customWidth="1"/>
    <col min="4883" max="4883" width="25" customWidth="1"/>
    <col min="4884" max="4884" width="15" customWidth="1"/>
    <col min="4885" max="4885" width="13.85546875" customWidth="1"/>
    <col min="5121" max="5121" width="5" customWidth="1"/>
    <col min="5122" max="5122" width="1.7109375" customWidth="1"/>
    <col min="5123" max="5123" width="57.42578125" customWidth="1"/>
    <col min="5124" max="5124" width="1.7109375" customWidth="1"/>
    <col min="5125" max="5125" width="16.5703125" customWidth="1"/>
    <col min="5126" max="5126" width="8.7109375" bestFit="1" customWidth="1"/>
    <col min="5127" max="5127" width="33.28515625" bestFit="1" customWidth="1"/>
    <col min="5128" max="5128" width="22.85546875" bestFit="1" customWidth="1"/>
    <col min="5129" max="5129" width="14.5703125" bestFit="1" customWidth="1"/>
    <col min="5130" max="5130" width="16" bestFit="1" customWidth="1"/>
    <col min="5134" max="5136" width="9.140625" customWidth="1"/>
    <col min="5137" max="5137" width="9" customWidth="1"/>
    <col min="5138" max="5138" width="29" customWidth="1"/>
    <col min="5139" max="5139" width="25" customWidth="1"/>
    <col min="5140" max="5140" width="15" customWidth="1"/>
    <col min="5141" max="5141" width="13.85546875" customWidth="1"/>
    <col min="5377" max="5377" width="5" customWidth="1"/>
    <col min="5378" max="5378" width="1.7109375" customWidth="1"/>
    <col min="5379" max="5379" width="57.42578125" customWidth="1"/>
    <col min="5380" max="5380" width="1.7109375" customWidth="1"/>
    <col min="5381" max="5381" width="16.5703125" customWidth="1"/>
    <col min="5382" max="5382" width="8.7109375" bestFit="1" customWidth="1"/>
    <col min="5383" max="5383" width="33.28515625" bestFit="1" customWidth="1"/>
    <col min="5384" max="5384" width="22.85546875" bestFit="1" customWidth="1"/>
    <col min="5385" max="5385" width="14.5703125" bestFit="1" customWidth="1"/>
    <col min="5386" max="5386" width="16" bestFit="1" customWidth="1"/>
    <col min="5390" max="5392" width="9.140625" customWidth="1"/>
    <col min="5393" max="5393" width="9" customWidth="1"/>
    <col min="5394" max="5394" width="29" customWidth="1"/>
    <col min="5395" max="5395" width="25" customWidth="1"/>
    <col min="5396" max="5396" width="15" customWidth="1"/>
    <col min="5397" max="5397" width="13.85546875" customWidth="1"/>
    <col min="5633" max="5633" width="5" customWidth="1"/>
    <col min="5634" max="5634" width="1.7109375" customWidth="1"/>
    <col min="5635" max="5635" width="57.42578125" customWidth="1"/>
    <col min="5636" max="5636" width="1.7109375" customWidth="1"/>
    <col min="5637" max="5637" width="16.5703125" customWidth="1"/>
    <col min="5638" max="5638" width="8.7109375" bestFit="1" customWidth="1"/>
    <col min="5639" max="5639" width="33.28515625" bestFit="1" customWidth="1"/>
    <col min="5640" max="5640" width="22.85546875" bestFit="1" customWidth="1"/>
    <col min="5641" max="5641" width="14.5703125" bestFit="1" customWidth="1"/>
    <col min="5642" max="5642" width="16" bestFit="1" customWidth="1"/>
    <col min="5646" max="5648" width="9.140625" customWidth="1"/>
    <col min="5649" max="5649" width="9" customWidth="1"/>
    <col min="5650" max="5650" width="29" customWidth="1"/>
    <col min="5651" max="5651" width="25" customWidth="1"/>
    <col min="5652" max="5652" width="15" customWidth="1"/>
    <col min="5653" max="5653" width="13.85546875" customWidth="1"/>
    <col min="5889" max="5889" width="5" customWidth="1"/>
    <col min="5890" max="5890" width="1.7109375" customWidth="1"/>
    <col min="5891" max="5891" width="57.42578125" customWidth="1"/>
    <col min="5892" max="5892" width="1.7109375" customWidth="1"/>
    <col min="5893" max="5893" width="16.5703125" customWidth="1"/>
    <col min="5894" max="5894" width="8.7109375" bestFit="1" customWidth="1"/>
    <col min="5895" max="5895" width="33.28515625" bestFit="1" customWidth="1"/>
    <col min="5896" max="5896" width="22.85546875" bestFit="1" customWidth="1"/>
    <col min="5897" max="5897" width="14.5703125" bestFit="1" customWidth="1"/>
    <col min="5898" max="5898" width="16" bestFit="1" customWidth="1"/>
    <col min="5902" max="5904" width="9.140625" customWidth="1"/>
    <col min="5905" max="5905" width="9" customWidth="1"/>
    <col min="5906" max="5906" width="29" customWidth="1"/>
    <col min="5907" max="5907" width="25" customWidth="1"/>
    <col min="5908" max="5908" width="15" customWidth="1"/>
    <col min="5909" max="5909" width="13.85546875" customWidth="1"/>
    <col min="6145" max="6145" width="5" customWidth="1"/>
    <col min="6146" max="6146" width="1.7109375" customWidth="1"/>
    <col min="6147" max="6147" width="57.42578125" customWidth="1"/>
    <col min="6148" max="6148" width="1.7109375" customWidth="1"/>
    <col min="6149" max="6149" width="16.5703125" customWidth="1"/>
    <col min="6150" max="6150" width="8.7109375" bestFit="1" customWidth="1"/>
    <col min="6151" max="6151" width="33.28515625" bestFit="1" customWidth="1"/>
    <col min="6152" max="6152" width="22.85546875" bestFit="1" customWidth="1"/>
    <col min="6153" max="6153" width="14.5703125" bestFit="1" customWidth="1"/>
    <col min="6154" max="6154" width="16" bestFit="1" customWidth="1"/>
    <col min="6158" max="6160" width="9.140625" customWidth="1"/>
    <col min="6161" max="6161" width="9" customWidth="1"/>
    <col min="6162" max="6162" width="29" customWidth="1"/>
    <col min="6163" max="6163" width="25" customWidth="1"/>
    <col min="6164" max="6164" width="15" customWidth="1"/>
    <col min="6165" max="6165" width="13.85546875" customWidth="1"/>
    <col min="6401" max="6401" width="5" customWidth="1"/>
    <col min="6402" max="6402" width="1.7109375" customWidth="1"/>
    <col min="6403" max="6403" width="57.42578125" customWidth="1"/>
    <col min="6404" max="6404" width="1.7109375" customWidth="1"/>
    <col min="6405" max="6405" width="16.5703125" customWidth="1"/>
    <col min="6406" max="6406" width="8.7109375" bestFit="1" customWidth="1"/>
    <col min="6407" max="6407" width="33.28515625" bestFit="1" customWidth="1"/>
    <col min="6408" max="6408" width="22.85546875" bestFit="1" customWidth="1"/>
    <col min="6409" max="6409" width="14.5703125" bestFit="1" customWidth="1"/>
    <col min="6410" max="6410" width="16" bestFit="1" customWidth="1"/>
    <col min="6414" max="6416" width="9.140625" customWidth="1"/>
    <col min="6417" max="6417" width="9" customWidth="1"/>
    <col min="6418" max="6418" width="29" customWidth="1"/>
    <col min="6419" max="6419" width="25" customWidth="1"/>
    <col min="6420" max="6420" width="15" customWidth="1"/>
    <col min="6421" max="6421" width="13.85546875" customWidth="1"/>
    <col min="6657" max="6657" width="5" customWidth="1"/>
    <col min="6658" max="6658" width="1.7109375" customWidth="1"/>
    <col min="6659" max="6659" width="57.42578125" customWidth="1"/>
    <col min="6660" max="6660" width="1.7109375" customWidth="1"/>
    <col min="6661" max="6661" width="16.5703125" customWidth="1"/>
    <col min="6662" max="6662" width="8.7109375" bestFit="1" customWidth="1"/>
    <col min="6663" max="6663" width="33.28515625" bestFit="1" customWidth="1"/>
    <col min="6664" max="6664" width="22.85546875" bestFit="1" customWidth="1"/>
    <col min="6665" max="6665" width="14.5703125" bestFit="1" customWidth="1"/>
    <col min="6666" max="6666" width="16" bestFit="1" customWidth="1"/>
    <col min="6670" max="6672" width="9.140625" customWidth="1"/>
    <col min="6673" max="6673" width="9" customWidth="1"/>
    <col min="6674" max="6674" width="29" customWidth="1"/>
    <col min="6675" max="6675" width="25" customWidth="1"/>
    <col min="6676" max="6676" width="15" customWidth="1"/>
    <col min="6677" max="6677" width="13.85546875" customWidth="1"/>
    <col min="6913" max="6913" width="5" customWidth="1"/>
    <col min="6914" max="6914" width="1.7109375" customWidth="1"/>
    <col min="6915" max="6915" width="57.42578125" customWidth="1"/>
    <col min="6916" max="6916" width="1.7109375" customWidth="1"/>
    <col min="6917" max="6917" width="16.5703125" customWidth="1"/>
    <col min="6918" max="6918" width="8.7109375" bestFit="1" customWidth="1"/>
    <col min="6919" max="6919" width="33.28515625" bestFit="1" customWidth="1"/>
    <col min="6920" max="6920" width="22.85546875" bestFit="1" customWidth="1"/>
    <col min="6921" max="6921" width="14.5703125" bestFit="1" customWidth="1"/>
    <col min="6922" max="6922" width="16" bestFit="1" customWidth="1"/>
    <col min="6926" max="6928" width="9.140625" customWidth="1"/>
    <col min="6929" max="6929" width="9" customWidth="1"/>
    <col min="6930" max="6930" width="29" customWidth="1"/>
    <col min="6931" max="6931" width="25" customWidth="1"/>
    <col min="6932" max="6932" width="15" customWidth="1"/>
    <col min="6933" max="6933" width="13.85546875" customWidth="1"/>
    <col min="7169" max="7169" width="5" customWidth="1"/>
    <col min="7170" max="7170" width="1.7109375" customWidth="1"/>
    <col min="7171" max="7171" width="57.42578125" customWidth="1"/>
    <col min="7172" max="7172" width="1.7109375" customWidth="1"/>
    <col min="7173" max="7173" width="16.5703125" customWidth="1"/>
    <col min="7174" max="7174" width="8.7109375" bestFit="1" customWidth="1"/>
    <col min="7175" max="7175" width="33.28515625" bestFit="1" customWidth="1"/>
    <col min="7176" max="7176" width="22.85546875" bestFit="1" customWidth="1"/>
    <col min="7177" max="7177" width="14.5703125" bestFit="1" customWidth="1"/>
    <col min="7178" max="7178" width="16" bestFit="1" customWidth="1"/>
    <col min="7182" max="7184" width="9.140625" customWidth="1"/>
    <col min="7185" max="7185" width="9" customWidth="1"/>
    <col min="7186" max="7186" width="29" customWidth="1"/>
    <col min="7187" max="7187" width="25" customWidth="1"/>
    <col min="7188" max="7188" width="15" customWidth="1"/>
    <col min="7189" max="7189" width="13.85546875" customWidth="1"/>
    <col min="7425" max="7425" width="5" customWidth="1"/>
    <col min="7426" max="7426" width="1.7109375" customWidth="1"/>
    <col min="7427" max="7427" width="57.42578125" customWidth="1"/>
    <col min="7428" max="7428" width="1.7109375" customWidth="1"/>
    <col min="7429" max="7429" width="16.5703125" customWidth="1"/>
    <col min="7430" max="7430" width="8.7109375" bestFit="1" customWidth="1"/>
    <col min="7431" max="7431" width="33.28515625" bestFit="1" customWidth="1"/>
    <col min="7432" max="7432" width="22.85546875" bestFit="1" customWidth="1"/>
    <col min="7433" max="7433" width="14.5703125" bestFit="1" customWidth="1"/>
    <col min="7434" max="7434" width="16" bestFit="1" customWidth="1"/>
    <col min="7438" max="7440" width="9.140625" customWidth="1"/>
    <col min="7441" max="7441" width="9" customWidth="1"/>
    <col min="7442" max="7442" width="29" customWidth="1"/>
    <col min="7443" max="7443" width="25" customWidth="1"/>
    <col min="7444" max="7444" width="15" customWidth="1"/>
    <col min="7445" max="7445" width="13.85546875" customWidth="1"/>
    <col min="7681" max="7681" width="5" customWidth="1"/>
    <col min="7682" max="7682" width="1.7109375" customWidth="1"/>
    <col min="7683" max="7683" width="57.42578125" customWidth="1"/>
    <col min="7684" max="7684" width="1.7109375" customWidth="1"/>
    <col min="7685" max="7685" width="16.5703125" customWidth="1"/>
    <col min="7686" max="7686" width="8.7109375" bestFit="1" customWidth="1"/>
    <col min="7687" max="7687" width="33.28515625" bestFit="1" customWidth="1"/>
    <col min="7688" max="7688" width="22.85546875" bestFit="1" customWidth="1"/>
    <col min="7689" max="7689" width="14.5703125" bestFit="1" customWidth="1"/>
    <col min="7690" max="7690" width="16" bestFit="1" customWidth="1"/>
    <col min="7694" max="7696" width="9.140625" customWidth="1"/>
    <col min="7697" max="7697" width="9" customWidth="1"/>
    <col min="7698" max="7698" width="29" customWidth="1"/>
    <col min="7699" max="7699" width="25" customWidth="1"/>
    <col min="7700" max="7700" width="15" customWidth="1"/>
    <col min="7701" max="7701" width="13.85546875" customWidth="1"/>
    <col min="7937" max="7937" width="5" customWidth="1"/>
    <col min="7938" max="7938" width="1.7109375" customWidth="1"/>
    <col min="7939" max="7939" width="57.42578125" customWidth="1"/>
    <col min="7940" max="7940" width="1.7109375" customWidth="1"/>
    <col min="7941" max="7941" width="16.5703125" customWidth="1"/>
    <col min="7942" max="7942" width="8.7109375" bestFit="1" customWidth="1"/>
    <col min="7943" max="7943" width="33.28515625" bestFit="1" customWidth="1"/>
    <col min="7944" max="7944" width="22.85546875" bestFit="1" customWidth="1"/>
    <col min="7945" max="7945" width="14.5703125" bestFit="1" customWidth="1"/>
    <col min="7946" max="7946" width="16" bestFit="1" customWidth="1"/>
    <col min="7950" max="7952" width="9.140625" customWidth="1"/>
    <col min="7953" max="7953" width="9" customWidth="1"/>
    <col min="7954" max="7954" width="29" customWidth="1"/>
    <col min="7955" max="7955" width="25" customWidth="1"/>
    <col min="7956" max="7956" width="15" customWidth="1"/>
    <col min="7957" max="7957" width="13.85546875" customWidth="1"/>
    <col min="8193" max="8193" width="5" customWidth="1"/>
    <col min="8194" max="8194" width="1.7109375" customWidth="1"/>
    <col min="8195" max="8195" width="57.42578125" customWidth="1"/>
    <col min="8196" max="8196" width="1.7109375" customWidth="1"/>
    <col min="8197" max="8197" width="16.5703125" customWidth="1"/>
    <col min="8198" max="8198" width="8.7109375" bestFit="1" customWidth="1"/>
    <col min="8199" max="8199" width="33.28515625" bestFit="1" customWidth="1"/>
    <col min="8200" max="8200" width="22.85546875" bestFit="1" customWidth="1"/>
    <col min="8201" max="8201" width="14.5703125" bestFit="1" customWidth="1"/>
    <col min="8202" max="8202" width="16" bestFit="1" customWidth="1"/>
    <col min="8206" max="8208" width="9.140625" customWidth="1"/>
    <col min="8209" max="8209" width="9" customWidth="1"/>
    <col min="8210" max="8210" width="29" customWidth="1"/>
    <col min="8211" max="8211" width="25" customWidth="1"/>
    <col min="8212" max="8212" width="15" customWidth="1"/>
    <col min="8213" max="8213" width="13.85546875" customWidth="1"/>
    <col min="8449" max="8449" width="5" customWidth="1"/>
    <col min="8450" max="8450" width="1.7109375" customWidth="1"/>
    <col min="8451" max="8451" width="57.42578125" customWidth="1"/>
    <col min="8452" max="8452" width="1.7109375" customWidth="1"/>
    <col min="8453" max="8453" width="16.5703125" customWidth="1"/>
    <col min="8454" max="8454" width="8.7109375" bestFit="1" customWidth="1"/>
    <col min="8455" max="8455" width="33.28515625" bestFit="1" customWidth="1"/>
    <col min="8456" max="8456" width="22.85546875" bestFit="1" customWidth="1"/>
    <col min="8457" max="8457" width="14.5703125" bestFit="1" customWidth="1"/>
    <col min="8458" max="8458" width="16" bestFit="1" customWidth="1"/>
    <col min="8462" max="8464" width="9.140625" customWidth="1"/>
    <col min="8465" max="8465" width="9" customWidth="1"/>
    <col min="8466" max="8466" width="29" customWidth="1"/>
    <col min="8467" max="8467" width="25" customWidth="1"/>
    <col min="8468" max="8468" width="15" customWidth="1"/>
    <col min="8469" max="8469" width="13.85546875" customWidth="1"/>
    <col min="8705" max="8705" width="5" customWidth="1"/>
    <col min="8706" max="8706" width="1.7109375" customWidth="1"/>
    <col min="8707" max="8707" width="57.42578125" customWidth="1"/>
    <col min="8708" max="8708" width="1.7109375" customWidth="1"/>
    <col min="8709" max="8709" width="16.5703125" customWidth="1"/>
    <col min="8710" max="8710" width="8.7109375" bestFit="1" customWidth="1"/>
    <col min="8711" max="8711" width="33.28515625" bestFit="1" customWidth="1"/>
    <col min="8712" max="8712" width="22.85546875" bestFit="1" customWidth="1"/>
    <col min="8713" max="8713" width="14.5703125" bestFit="1" customWidth="1"/>
    <col min="8714" max="8714" width="16" bestFit="1" customWidth="1"/>
    <col min="8718" max="8720" width="9.140625" customWidth="1"/>
    <col min="8721" max="8721" width="9" customWidth="1"/>
    <col min="8722" max="8722" width="29" customWidth="1"/>
    <col min="8723" max="8723" width="25" customWidth="1"/>
    <col min="8724" max="8724" width="15" customWidth="1"/>
    <col min="8725" max="8725" width="13.85546875" customWidth="1"/>
    <col min="8961" max="8961" width="5" customWidth="1"/>
    <col min="8962" max="8962" width="1.7109375" customWidth="1"/>
    <col min="8963" max="8963" width="57.42578125" customWidth="1"/>
    <col min="8964" max="8964" width="1.7109375" customWidth="1"/>
    <col min="8965" max="8965" width="16.5703125" customWidth="1"/>
    <col min="8966" max="8966" width="8.7109375" bestFit="1" customWidth="1"/>
    <col min="8967" max="8967" width="33.28515625" bestFit="1" customWidth="1"/>
    <col min="8968" max="8968" width="22.85546875" bestFit="1" customWidth="1"/>
    <col min="8969" max="8969" width="14.5703125" bestFit="1" customWidth="1"/>
    <col min="8970" max="8970" width="16" bestFit="1" customWidth="1"/>
    <col min="8974" max="8976" width="9.140625" customWidth="1"/>
    <col min="8977" max="8977" width="9" customWidth="1"/>
    <col min="8978" max="8978" width="29" customWidth="1"/>
    <col min="8979" max="8979" width="25" customWidth="1"/>
    <col min="8980" max="8980" width="15" customWidth="1"/>
    <col min="8981" max="8981" width="13.85546875" customWidth="1"/>
    <col min="9217" max="9217" width="5" customWidth="1"/>
    <col min="9218" max="9218" width="1.7109375" customWidth="1"/>
    <col min="9219" max="9219" width="57.42578125" customWidth="1"/>
    <col min="9220" max="9220" width="1.7109375" customWidth="1"/>
    <col min="9221" max="9221" width="16.5703125" customWidth="1"/>
    <col min="9222" max="9222" width="8.7109375" bestFit="1" customWidth="1"/>
    <col min="9223" max="9223" width="33.28515625" bestFit="1" customWidth="1"/>
    <col min="9224" max="9224" width="22.85546875" bestFit="1" customWidth="1"/>
    <col min="9225" max="9225" width="14.5703125" bestFit="1" customWidth="1"/>
    <col min="9226" max="9226" width="16" bestFit="1" customWidth="1"/>
    <col min="9230" max="9232" width="9.140625" customWidth="1"/>
    <col min="9233" max="9233" width="9" customWidth="1"/>
    <col min="9234" max="9234" width="29" customWidth="1"/>
    <col min="9235" max="9235" width="25" customWidth="1"/>
    <col min="9236" max="9236" width="15" customWidth="1"/>
    <col min="9237" max="9237" width="13.85546875" customWidth="1"/>
    <col min="9473" max="9473" width="5" customWidth="1"/>
    <col min="9474" max="9474" width="1.7109375" customWidth="1"/>
    <col min="9475" max="9475" width="57.42578125" customWidth="1"/>
    <col min="9476" max="9476" width="1.7109375" customWidth="1"/>
    <col min="9477" max="9477" width="16.5703125" customWidth="1"/>
    <col min="9478" max="9478" width="8.7109375" bestFit="1" customWidth="1"/>
    <col min="9479" max="9479" width="33.28515625" bestFit="1" customWidth="1"/>
    <col min="9480" max="9480" width="22.85546875" bestFit="1" customWidth="1"/>
    <col min="9481" max="9481" width="14.5703125" bestFit="1" customWidth="1"/>
    <col min="9482" max="9482" width="16" bestFit="1" customWidth="1"/>
    <col min="9486" max="9488" width="9.140625" customWidth="1"/>
    <col min="9489" max="9489" width="9" customWidth="1"/>
    <col min="9490" max="9490" width="29" customWidth="1"/>
    <col min="9491" max="9491" width="25" customWidth="1"/>
    <col min="9492" max="9492" width="15" customWidth="1"/>
    <col min="9493" max="9493" width="13.85546875" customWidth="1"/>
    <col min="9729" max="9729" width="5" customWidth="1"/>
    <col min="9730" max="9730" width="1.7109375" customWidth="1"/>
    <col min="9731" max="9731" width="57.42578125" customWidth="1"/>
    <col min="9732" max="9732" width="1.7109375" customWidth="1"/>
    <col min="9733" max="9733" width="16.5703125" customWidth="1"/>
    <col min="9734" max="9734" width="8.7109375" bestFit="1" customWidth="1"/>
    <col min="9735" max="9735" width="33.28515625" bestFit="1" customWidth="1"/>
    <col min="9736" max="9736" width="22.85546875" bestFit="1" customWidth="1"/>
    <col min="9737" max="9737" width="14.5703125" bestFit="1" customWidth="1"/>
    <col min="9738" max="9738" width="16" bestFit="1" customWidth="1"/>
    <col min="9742" max="9744" width="9.140625" customWidth="1"/>
    <col min="9745" max="9745" width="9" customWidth="1"/>
    <col min="9746" max="9746" width="29" customWidth="1"/>
    <col min="9747" max="9747" width="25" customWidth="1"/>
    <col min="9748" max="9748" width="15" customWidth="1"/>
    <col min="9749" max="9749" width="13.85546875" customWidth="1"/>
    <col min="9985" max="9985" width="5" customWidth="1"/>
    <col min="9986" max="9986" width="1.7109375" customWidth="1"/>
    <col min="9987" max="9987" width="57.42578125" customWidth="1"/>
    <col min="9988" max="9988" width="1.7109375" customWidth="1"/>
    <col min="9989" max="9989" width="16.5703125" customWidth="1"/>
    <col min="9990" max="9990" width="8.7109375" bestFit="1" customWidth="1"/>
    <col min="9991" max="9991" width="33.28515625" bestFit="1" customWidth="1"/>
    <col min="9992" max="9992" width="22.85546875" bestFit="1" customWidth="1"/>
    <col min="9993" max="9993" width="14.5703125" bestFit="1" customWidth="1"/>
    <col min="9994" max="9994" width="16" bestFit="1" customWidth="1"/>
    <col min="9998" max="10000" width="9.140625" customWidth="1"/>
    <col min="10001" max="10001" width="9" customWidth="1"/>
    <col min="10002" max="10002" width="29" customWidth="1"/>
    <col min="10003" max="10003" width="25" customWidth="1"/>
    <col min="10004" max="10004" width="15" customWidth="1"/>
    <col min="10005" max="10005" width="13.85546875" customWidth="1"/>
    <col min="10241" max="10241" width="5" customWidth="1"/>
    <col min="10242" max="10242" width="1.7109375" customWidth="1"/>
    <col min="10243" max="10243" width="57.42578125" customWidth="1"/>
    <col min="10244" max="10244" width="1.7109375" customWidth="1"/>
    <col min="10245" max="10245" width="16.5703125" customWidth="1"/>
    <col min="10246" max="10246" width="8.7109375" bestFit="1" customWidth="1"/>
    <col min="10247" max="10247" width="33.28515625" bestFit="1" customWidth="1"/>
    <col min="10248" max="10248" width="22.85546875" bestFit="1" customWidth="1"/>
    <col min="10249" max="10249" width="14.5703125" bestFit="1" customWidth="1"/>
    <col min="10250" max="10250" width="16" bestFit="1" customWidth="1"/>
    <col min="10254" max="10256" width="9.140625" customWidth="1"/>
    <col min="10257" max="10257" width="9" customWidth="1"/>
    <col min="10258" max="10258" width="29" customWidth="1"/>
    <col min="10259" max="10259" width="25" customWidth="1"/>
    <col min="10260" max="10260" width="15" customWidth="1"/>
    <col min="10261" max="10261" width="13.85546875" customWidth="1"/>
    <col min="10497" max="10497" width="5" customWidth="1"/>
    <col min="10498" max="10498" width="1.7109375" customWidth="1"/>
    <col min="10499" max="10499" width="57.42578125" customWidth="1"/>
    <col min="10500" max="10500" width="1.7109375" customWidth="1"/>
    <col min="10501" max="10501" width="16.5703125" customWidth="1"/>
    <col min="10502" max="10502" width="8.7109375" bestFit="1" customWidth="1"/>
    <col min="10503" max="10503" width="33.28515625" bestFit="1" customWidth="1"/>
    <col min="10504" max="10504" width="22.85546875" bestFit="1" customWidth="1"/>
    <col min="10505" max="10505" width="14.5703125" bestFit="1" customWidth="1"/>
    <col min="10506" max="10506" width="16" bestFit="1" customWidth="1"/>
    <col min="10510" max="10512" width="9.140625" customWidth="1"/>
    <col min="10513" max="10513" width="9" customWidth="1"/>
    <col min="10514" max="10514" width="29" customWidth="1"/>
    <col min="10515" max="10515" width="25" customWidth="1"/>
    <col min="10516" max="10516" width="15" customWidth="1"/>
    <col min="10517" max="10517" width="13.85546875" customWidth="1"/>
    <col min="10753" max="10753" width="5" customWidth="1"/>
    <col min="10754" max="10754" width="1.7109375" customWidth="1"/>
    <col min="10755" max="10755" width="57.42578125" customWidth="1"/>
    <col min="10756" max="10756" width="1.7109375" customWidth="1"/>
    <col min="10757" max="10757" width="16.5703125" customWidth="1"/>
    <col min="10758" max="10758" width="8.7109375" bestFit="1" customWidth="1"/>
    <col min="10759" max="10759" width="33.28515625" bestFit="1" customWidth="1"/>
    <col min="10760" max="10760" width="22.85546875" bestFit="1" customWidth="1"/>
    <col min="10761" max="10761" width="14.5703125" bestFit="1" customWidth="1"/>
    <col min="10762" max="10762" width="16" bestFit="1" customWidth="1"/>
    <col min="10766" max="10768" width="9.140625" customWidth="1"/>
    <col min="10769" max="10769" width="9" customWidth="1"/>
    <col min="10770" max="10770" width="29" customWidth="1"/>
    <col min="10771" max="10771" width="25" customWidth="1"/>
    <col min="10772" max="10772" width="15" customWidth="1"/>
    <col min="10773" max="10773" width="13.85546875" customWidth="1"/>
    <col min="11009" max="11009" width="5" customWidth="1"/>
    <col min="11010" max="11010" width="1.7109375" customWidth="1"/>
    <col min="11011" max="11011" width="57.42578125" customWidth="1"/>
    <col min="11012" max="11012" width="1.7109375" customWidth="1"/>
    <col min="11013" max="11013" width="16.5703125" customWidth="1"/>
    <col min="11014" max="11014" width="8.7109375" bestFit="1" customWidth="1"/>
    <col min="11015" max="11015" width="33.28515625" bestFit="1" customWidth="1"/>
    <col min="11016" max="11016" width="22.85546875" bestFit="1" customWidth="1"/>
    <col min="11017" max="11017" width="14.5703125" bestFit="1" customWidth="1"/>
    <col min="11018" max="11018" width="16" bestFit="1" customWidth="1"/>
    <col min="11022" max="11024" width="9.140625" customWidth="1"/>
    <col min="11025" max="11025" width="9" customWidth="1"/>
    <col min="11026" max="11026" width="29" customWidth="1"/>
    <col min="11027" max="11027" width="25" customWidth="1"/>
    <col min="11028" max="11028" width="15" customWidth="1"/>
    <col min="11029" max="11029" width="13.85546875" customWidth="1"/>
    <col min="11265" max="11265" width="5" customWidth="1"/>
    <col min="11266" max="11266" width="1.7109375" customWidth="1"/>
    <col min="11267" max="11267" width="57.42578125" customWidth="1"/>
    <col min="11268" max="11268" width="1.7109375" customWidth="1"/>
    <col min="11269" max="11269" width="16.5703125" customWidth="1"/>
    <col min="11270" max="11270" width="8.7109375" bestFit="1" customWidth="1"/>
    <col min="11271" max="11271" width="33.28515625" bestFit="1" customWidth="1"/>
    <col min="11272" max="11272" width="22.85546875" bestFit="1" customWidth="1"/>
    <col min="11273" max="11273" width="14.5703125" bestFit="1" customWidth="1"/>
    <col min="11274" max="11274" width="16" bestFit="1" customWidth="1"/>
    <col min="11278" max="11280" width="9.140625" customWidth="1"/>
    <col min="11281" max="11281" width="9" customWidth="1"/>
    <col min="11282" max="11282" width="29" customWidth="1"/>
    <col min="11283" max="11283" width="25" customWidth="1"/>
    <col min="11284" max="11284" width="15" customWidth="1"/>
    <col min="11285" max="11285" width="13.85546875" customWidth="1"/>
    <col min="11521" max="11521" width="5" customWidth="1"/>
    <col min="11522" max="11522" width="1.7109375" customWidth="1"/>
    <col min="11523" max="11523" width="57.42578125" customWidth="1"/>
    <col min="11524" max="11524" width="1.7109375" customWidth="1"/>
    <col min="11525" max="11525" width="16.5703125" customWidth="1"/>
    <col min="11526" max="11526" width="8.7109375" bestFit="1" customWidth="1"/>
    <col min="11527" max="11527" width="33.28515625" bestFit="1" customWidth="1"/>
    <col min="11528" max="11528" width="22.85546875" bestFit="1" customWidth="1"/>
    <col min="11529" max="11529" width="14.5703125" bestFit="1" customWidth="1"/>
    <col min="11530" max="11530" width="16" bestFit="1" customWidth="1"/>
    <col min="11534" max="11536" width="9.140625" customWidth="1"/>
    <col min="11537" max="11537" width="9" customWidth="1"/>
    <col min="11538" max="11538" width="29" customWidth="1"/>
    <col min="11539" max="11539" width="25" customWidth="1"/>
    <col min="11540" max="11540" width="15" customWidth="1"/>
    <col min="11541" max="11541" width="13.85546875" customWidth="1"/>
    <col min="11777" max="11777" width="5" customWidth="1"/>
    <col min="11778" max="11778" width="1.7109375" customWidth="1"/>
    <col min="11779" max="11779" width="57.42578125" customWidth="1"/>
    <col min="11780" max="11780" width="1.7109375" customWidth="1"/>
    <col min="11781" max="11781" width="16.5703125" customWidth="1"/>
    <col min="11782" max="11782" width="8.7109375" bestFit="1" customWidth="1"/>
    <col min="11783" max="11783" width="33.28515625" bestFit="1" customWidth="1"/>
    <col min="11784" max="11784" width="22.85546875" bestFit="1" customWidth="1"/>
    <col min="11785" max="11785" width="14.5703125" bestFit="1" customWidth="1"/>
    <col min="11786" max="11786" width="16" bestFit="1" customWidth="1"/>
    <col min="11790" max="11792" width="9.140625" customWidth="1"/>
    <col min="11793" max="11793" width="9" customWidth="1"/>
    <col min="11794" max="11794" width="29" customWidth="1"/>
    <col min="11795" max="11795" width="25" customWidth="1"/>
    <col min="11796" max="11796" width="15" customWidth="1"/>
    <col min="11797" max="11797" width="13.85546875" customWidth="1"/>
    <col min="12033" max="12033" width="5" customWidth="1"/>
    <col min="12034" max="12034" width="1.7109375" customWidth="1"/>
    <col min="12035" max="12035" width="57.42578125" customWidth="1"/>
    <col min="12036" max="12036" width="1.7109375" customWidth="1"/>
    <col min="12037" max="12037" width="16.5703125" customWidth="1"/>
    <col min="12038" max="12038" width="8.7109375" bestFit="1" customWidth="1"/>
    <col min="12039" max="12039" width="33.28515625" bestFit="1" customWidth="1"/>
    <col min="12040" max="12040" width="22.85546875" bestFit="1" customWidth="1"/>
    <col min="12041" max="12041" width="14.5703125" bestFit="1" customWidth="1"/>
    <col min="12042" max="12042" width="16" bestFit="1" customWidth="1"/>
    <col min="12046" max="12048" width="9.140625" customWidth="1"/>
    <col min="12049" max="12049" width="9" customWidth="1"/>
    <col min="12050" max="12050" width="29" customWidth="1"/>
    <col min="12051" max="12051" width="25" customWidth="1"/>
    <col min="12052" max="12052" width="15" customWidth="1"/>
    <col min="12053" max="12053" width="13.85546875" customWidth="1"/>
    <col min="12289" max="12289" width="5" customWidth="1"/>
    <col min="12290" max="12290" width="1.7109375" customWidth="1"/>
    <col min="12291" max="12291" width="57.42578125" customWidth="1"/>
    <col min="12292" max="12292" width="1.7109375" customWidth="1"/>
    <col min="12293" max="12293" width="16.5703125" customWidth="1"/>
    <col min="12294" max="12294" width="8.7109375" bestFit="1" customWidth="1"/>
    <col min="12295" max="12295" width="33.28515625" bestFit="1" customWidth="1"/>
    <col min="12296" max="12296" width="22.85546875" bestFit="1" customWidth="1"/>
    <col min="12297" max="12297" width="14.5703125" bestFit="1" customWidth="1"/>
    <col min="12298" max="12298" width="16" bestFit="1" customWidth="1"/>
    <col min="12302" max="12304" width="9.140625" customWidth="1"/>
    <col min="12305" max="12305" width="9" customWidth="1"/>
    <col min="12306" max="12306" width="29" customWidth="1"/>
    <col min="12307" max="12307" width="25" customWidth="1"/>
    <col min="12308" max="12308" width="15" customWidth="1"/>
    <col min="12309" max="12309" width="13.85546875" customWidth="1"/>
    <col min="12545" max="12545" width="5" customWidth="1"/>
    <col min="12546" max="12546" width="1.7109375" customWidth="1"/>
    <col min="12547" max="12547" width="57.42578125" customWidth="1"/>
    <col min="12548" max="12548" width="1.7109375" customWidth="1"/>
    <col min="12549" max="12549" width="16.5703125" customWidth="1"/>
    <col min="12550" max="12550" width="8.7109375" bestFit="1" customWidth="1"/>
    <col min="12551" max="12551" width="33.28515625" bestFit="1" customWidth="1"/>
    <col min="12552" max="12552" width="22.85546875" bestFit="1" customWidth="1"/>
    <col min="12553" max="12553" width="14.5703125" bestFit="1" customWidth="1"/>
    <col min="12554" max="12554" width="16" bestFit="1" customWidth="1"/>
    <col min="12558" max="12560" width="9.140625" customWidth="1"/>
    <col min="12561" max="12561" width="9" customWidth="1"/>
    <col min="12562" max="12562" width="29" customWidth="1"/>
    <col min="12563" max="12563" width="25" customWidth="1"/>
    <col min="12564" max="12564" width="15" customWidth="1"/>
    <col min="12565" max="12565" width="13.85546875" customWidth="1"/>
    <col min="12801" max="12801" width="5" customWidth="1"/>
    <col min="12802" max="12802" width="1.7109375" customWidth="1"/>
    <col min="12803" max="12803" width="57.42578125" customWidth="1"/>
    <col min="12804" max="12804" width="1.7109375" customWidth="1"/>
    <col min="12805" max="12805" width="16.5703125" customWidth="1"/>
    <col min="12806" max="12806" width="8.7109375" bestFit="1" customWidth="1"/>
    <col min="12807" max="12807" width="33.28515625" bestFit="1" customWidth="1"/>
    <col min="12808" max="12808" width="22.85546875" bestFit="1" customWidth="1"/>
    <col min="12809" max="12809" width="14.5703125" bestFit="1" customWidth="1"/>
    <col min="12810" max="12810" width="16" bestFit="1" customWidth="1"/>
    <col min="12814" max="12816" width="9.140625" customWidth="1"/>
    <col min="12817" max="12817" width="9" customWidth="1"/>
    <col min="12818" max="12818" width="29" customWidth="1"/>
    <col min="12819" max="12819" width="25" customWidth="1"/>
    <col min="12820" max="12820" width="15" customWidth="1"/>
    <col min="12821" max="12821" width="13.85546875" customWidth="1"/>
    <col min="13057" max="13057" width="5" customWidth="1"/>
    <col min="13058" max="13058" width="1.7109375" customWidth="1"/>
    <col min="13059" max="13059" width="57.42578125" customWidth="1"/>
    <col min="13060" max="13060" width="1.7109375" customWidth="1"/>
    <col min="13061" max="13061" width="16.5703125" customWidth="1"/>
    <col min="13062" max="13062" width="8.7109375" bestFit="1" customWidth="1"/>
    <col min="13063" max="13063" width="33.28515625" bestFit="1" customWidth="1"/>
    <col min="13064" max="13064" width="22.85546875" bestFit="1" customWidth="1"/>
    <col min="13065" max="13065" width="14.5703125" bestFit="1" customWidth="1"/>
    <col min="13066" max="13066" width="16" bestFit="1" customWidth="1"/>
    <col min="13070" max="13072" width="9.140625" customWidth="1"/>
    <col min="13073" max="13073" width="9" customWidth="1"/>
    <col min="13074" max="13074" width="29" customWidth="1"/>
    <col min="13075" max="13075" width="25" customWidth="1"/>
    <col min="13076" max="13076" width="15" customWidth="1"/>
    <col min="13077" max="13077" width="13.85546875" customWidth="1"/>
    <col min="13313" max="13313" width="5" customWidth="1"/>
    <col min="13314" max="13314" width="1.7109375" customWidth="1"/>
    <col min="13315" max="13315" width="57.42578125" customWidth="1"/>
    <col min="13316" max="13316" width="1.7109375" customWidth="1"/>
    <col min="13317" max="13317" width="16.5703125" customWidth="1"/>
    <col min="13318" max="13318" width="8.7109375" bestFit="1" customWidth="1"/>
    <col min="13319" max="13319" width="33.28515625" bestFit="1" customWidth="1"/>
    <col min="13320" max="13320" width="22.85546875" bestFit="1" customWidth="1"/>
    <col min="13321" max="13321" width="14.5703125" bestFit="1" customWidth="1"/>
    <col min="13322" max="13322" width="16" bestFit="1" customWidth="1"/>
    <col min="13326" max="13328" width="9.140625" customWidth="1"/>
    <col min="13329" max="13329" width="9" customWidth="1"/>
    <col min="13330" max="13330" width="29" customWidth="1"/>
    <col min="13331" max="13331" width="25" customWidth="1"/>
    <col min="13332" max="13332" width="15" customWidth="1"/>
    <col min="13333" max="13333" width="13.85546875" customWidth="1"/>
    <col min="13569" max="13569" width="5" customWidth="1"/>
    <col min="13570" max="13570" width="1.7109375" customWidth="1"/>
    <col min="13571" max="13571" width="57.42578125" customWidth="1"/>
    <col min="13572" max="13572" width="1.7109375" customWidth="1"/>
    <col min="13573" max="13573" width="16.5703125" customWidth="1"/>
    <col min="13574" max="13574" width="8.7109375" bestFit="1" customWidth="1"/>
    <col min="13575" max="13575" width="33.28515625" bestFit="1" customWidth="1"/>
    <col min="13576" max="13576" width="22.85546875" bestFit="1" customWidth="1"/>
    <col min="13577" max="13577" width="14.5703125" bestFit="1" customWidth="1"/>
    <col min="13578" max="13578" width="16" bestFit="1" customWidth="1"/>
    <col min="13582" max="13584" width="9.140625" customWidth="1"/>
    <col min="13585" max="13585" width="9" customWidth="1"/>
    <col min="13586" max="13586" width="29" customWidth="1"/>
    <col min="13587" max="13587" width="25" customWidth="1"/>
    <col min="13588" max="13588" width="15" customWidth="1"/>
    <col min="13589" max="13589" width="13.85546875" customWidth="1"/>
    <col min="13825" max="13825" width="5" customWidth="1"/>
    <col min="13826" max="13826" width="1.7109375" customWidth="1"/>
    <col min="13827" max="13827" width="57.42578125" customWidth="1"/>
    <col min="13828" max="13828" width="1.7109375" customWidth="1"/>
    <col min="13829" max="13829" width="16.5703125" customWidth="1"/>
    <col min="13830" max="13830" width="8.7109375" bestFit="1" customWidth="1"/>
    <col min="13831" max="13831" width="33.28515625" bestFit="1" customWidth="1"/>
    <col min="13832" max="13832" width="22.85546875" bestFit="1" customWidth="1"/>
    <col min="13833" max="13833" width="14.5703125" bestFit="1" customWidth="1"/>
    <col min="13834" max="13834" width="16" bestFit="1" customWidth="1"/>
    <col min="13838" max="13840" width="9.140625" customWidth="1"/>
    <col min="13841" max="13841" width="9" customWidth="1"/>
    <col min="13842" max="13842" width="29" customWidth="1"/>
    <col min="13843" max="13843" width="25" customWidth="1"/>
    <col min="13844" max="13844" width="15" customWidth="1"/>
    <col min="13845" max="13845" width="13.85546875" customWidth="1"/>
    <col min="14081" max="14081" width="5" customWidth="1"/>
    <col min="14082" max="14082" width="1.7109375" customWidth="1"/>
    <col min="14083" max="14083" width="57.42578125" customWidth="1"/>
    <col min="14084" max="14084" width="1.7109375" customWidth="1"/>
    <col min="14085" max="14085" width="16.5703125" customWidth="1"/>
    <col min="14086" max="14086" width="8.7109375" bestFit="1" customWidth="1"/>
    <col min="14087" max="14087" width="33.28515625" bestFit="1" customWidth="1"/>
    <col min="14088" max="14088" width="22.85546875" bestFit="1" customWidth="1"/>
    <col min="14089" max="14089" width="14.5703125" bestFit="1" customWidth="1"/>
    <col min="14090" max="14090" width="16" bestFit="1" customWidth="1"/>
    <col min="14094" max="14096" width="9.140625" customWidth="1"/>
    <col min="14097" max="14097" width="9" customWidth="1"/>
    <col min="14098" max="14098" width="29" customWidth="1"/>
    <col min="14099" max="14099" width="25" customWidth="1"/>
    <col min="14100" max="14100" width="15" customWidth="1"/>
    <col min="14101" max="14101" width="13.85546875" customWidth="1"/>
    <col min="14337" max="14337" width="5" customWidth="1"/>
    <col min="14338" max="14338" width="1.7109375" customWidth="1"/>
    <col min="14339" max="14339" width="57.42578125" customWidth="1"/>
    <col min="14340" max="14340" width="1.7109375" customWidth="1"/>
    <col min="14341" max="14341" width="16.5703125" customWidth="1"/>
    <col min="14342" max="14342" width="8.7109375" bestFit="1" customWidth="1"/>
    <col min="14343" max="14343" width="33.28515625" bestFit="1" customWidth="1"/>
    <col min="14344" max="14344" width="22.85546875" bestFit="1" customWidth="1"/>
    <col min="14345" max="14345" width="14.5703125" bestFit="1" customWidth="1"/>
    <col min="14346" max="14346" width="16" bestFit="1" customWidth="1"/>
    <col min="14350" max="14352" width="9.140625" customWidth="1"/>
    <col min="14353" max="14353" width="9" customWidth="1"/>
    <col min="14354" max="14354" width="29" customWidth="1"/>
    <col min="14355" max="14355" width="25" customWidth="1"/>
    <col min="14356" max="14356" width="15" customWidth="1"/>
    <col min="14357" max="14357" width="13.85546875" customWidth="1"/>
    <col min="14593" max="14593" width="5" customWidth="1"/>
    <col min="14594" max="14594" width="1.7109375" customWidth="1"/>
    <col min="14595" max="14595" width="57.42578125" customWidth="1"/>
    <col min="14596" max="14596" width="1.7109375" customWidth="1"/>
    <col min="14597" max="14597" width="16.5703125" customWidth="1"/>
    <col min="14598" max="14598" width="8.7109375" bestFit="1" customWidth="1"/>
    <col min="14599" max="14599" width="33.28515625" bestFit="1" customWidth="1"/>
    <col min="14600" max="14600" width="22.85546875" bestFit="1" customWidth="1"/>
    <col min="14601" max="14601" width="14.5703125" bestFit="1" customWidth="1"/>
    <col min="14602" max="14602" width="16" bestFit="1" customWidth="1"/>
    <col min="14606" max="14608" width="9.140625" customWidth="1"/>
    <col min="14609" max="14609" width="9" customWidth="1"/>
    <col min="14610" max="14610" width="29" customWidth="1"/>
    <col min="14611" max="14611" width="25" customWidth="1"/>
    <col min="14612" max="14612" width="15" customWidth="1"/>
    <col min="14613" max="14613" width="13.85546875" customWidth="1"/>
    <col min="14849" max="14849" width="5" customWidth="1"/>
    <col min="14850" max="14850" width="1.7109375" customWidth="1"/>
    <col min="14851" max="14851" width="57.42578125" customWidth="1"/>
    <col min="14852" max="14852" width="1.7109375" customWidth="1"/>
    <col min="14853" max="14853" width="16.5703125" customWidth="1"/>
    <col min="14854" max="14854" width="8.7109375" bestFit="1" customWidth="1"/>
    <col min="14855" max="14855" width="33.28515625" bestFit="1" customWidth="1"/>
    <col min="14856" max="14856" width="22.85546875" bestFit="1" customWidth="1"/>
    <col min="14857" max="14857" width="14.5703125" bestFit="1" customWidth="1"/>
    <col min="14858" max="14858" width="16" bestFit="1" customWidth="1"/>
    <col min="14862" max="14864" width="9.140625" customWidth="1"/>
    <col min="14865" max="14865" width="9" customWidth="1"/>
    <col min="14866" max="14866" width="29" customWidth="1"/>
    <col min="14867" max="14867" width="25" customWidth="1"/>
    <col min="14868" max="14868" width="15" customWidth="1"/>
    <col min="14869" max="14869" width="13.85546875" customWidth="1"/>
    <col min="15105" max="15105" width="5" customWidth="1"/>
    <col min="15106" max="15106" width="1.7109375" customWidth="1"/>
    <col min="15107" max="15107" width="57.42578125" customWidth="1"/>
    <col min="15108" max="15108" width="1.7109375" customWidth="1"/>
    <col min="15109" max="15109" width="16.5703125" customWidth="1"/>
    <col min="15110" max="15110" width="8.7109375" bestFit="1" customWidth="1"/>
    <col min="15111" max="15111" width="33.28515625" bestFit="1" customWidth="1"/>
    <col min="15112" max="15112" width="22.85546875" bestFit="1" customWidth="1"/>
    <col min="15113" max="15113" width="14.5703125" bestFit="1" customWidth="1"/>
    <col min="15114" max="15114" width="16" bestFit="1" customWidth="1"/>
    <col min="15118" max="15120" width="9.140625" customWidth="1"/>
    <col min="15121" max="15121" width="9" customWidth="1"/>
    <col min="15122" max="15122" width="29" customWidth="1"/>
    <col min="15123" max="15123" width="25" customWidth="1"/>
    <col min="15124" max="15124" width="15" customWidth="1"/>
    <col min="15125" max="15125" width="13.85546875" customWidth="1"/>
    <col min="15361" max="15361" width="5" customWidth="1"/>
    <col min="15362" max="15362" width="1.7109375" customWidth="1"/>
    <col min="15363" max="15363" width="57.42578125" customWidth="1"/>
    <col min="15364" max="15364" width="1.7109375" customWidth="1"/>
    <col min="15365" max="15365" width="16.5703125" customWidth="1"/>
    <col min="15366" max="15366" width="8.7109375" bestFit="1" customWidth="1"/>
    <col min="15367" max="15367" width="33.28515625" bestFit="1" customWidth="1"/>
    <col min="15368" max="15368" width="22.85546875" bestFit="1" customWidth="1"/>
    <col min="15369" max="15369" width="14.5703125" bestFit="1" customWidth="1"/>
    <col min="15370" max="15370" width="16" bestFit="1" customWidth="1"/>
    <col min="15374" max="15376" width="9.140625" customWidth="1"/>
    <col min="15377" max="15377" width="9" customWidth="1"/>
    <col min="15378" max="15378" width="29" customWidth="1"/>
    <col min="15379" max="15379" width="25" customWidth="1"/>
    <col min="15380" max="15380" width="15" customWidth="1"/>
    <col min="15381" max="15381" width="13.85546875" customWidth="1"/>
    <col min="15617" max="15617" width="5" customWidth="1"/>
    <col min="15618" max="15618" width="1.7109375" customWidth="1"/>
    <col min="15619" max="15619" width="57.42578125" customWidth="1"/>
    <col min="15620" max="15620" width="1.7109375" customWidth="1"/>
    <col min="15621" max="15621" width="16.5703125" customWidth="1"/>
    <col min="15622" max="15622" width="8.7109375" bestFit="1" customWidth="1"/>
    <col min="15623" max="15623" width="33.28515625" bestFit="1" customWidth="1"/>
    <col min="15624" max="15624" width="22.85546875" bestFit="1" customWidth="1"/>
    <col min="15625" max="15625" width="14.5703125" bestFit="1" customWidth="1"/>
    <col min="15626" max="15626" width="16" bestFit="1" customWidth="1"/>
    <col min="15630" max="15632" width="9.140625" customWidth="1"/>
    <col min="15633" max="15633" width="9" customWidth="1"/>
    <col min="15634" max="15634" width="29" customWidth="1"/>
    <col min="15635" max="15635" width="25" customWidth="1"/>
    <col min="15636" max="15636" width="15" customWidth="1"/>
    <col min="15637" max="15637" width="13.85546875" customWidth="1"/>
    <col min="15873" max="15873" width="5" customWidth="1"/>
    <col min="15874" max="15874" width="1.7109375" customWidth="1"/>
    <col min="15875" max="15875" width="57.42578125" customWidth="1"/>
    <col min="15876" max="15876" width="1.7109375" customWidth="1"/>
    <col min="15877" max="15877" width="16.5703125" customWidth="1"/>
    <col min="15878" max="15878" width="8.7109375" bestFit="1" customWidth="1"/>
    <col min="15879" max="15879" width="33.28515625" bestFit="1" customWidth="1"/>
    <col min="15880" max="15880" width="22.85546875" bestFit="1" customWidth="1"/>
    <col min="15881" max="15881" width="14.5703125" bestFit="1" customWidth="1"/>
    <col min="15882" max="15882" width="16" bestFit="1" customWidth="1"/>
    <col min="15886" max="15888" width="9.140625" customWidth="1"/>
    <col min="15889" max="15889" width="9" customWidth="1"/>
    <col min="15890" max="15890" width="29" customWidth="1"/>
    <col min="15891" max="15891" width="25" customWidth="1"/>
    <col min="15892" max="15892" width="15" customWidth="1"/>
    <col min="15893" max="15893" width="13.85546875" customWidth="1"/>
    <col min="16129" max="16129" width="5" customWidth="1"/>
    <col min="16130" max="16130" width="1.7109375" customWidth="1"/>
    <col min="16131" max="16131" width="57.42578125" customWidth="1"/>
    <col min="16132" max="16132" width="1.7109375" customWidth="1"/>
    <col min="16133" max="16133" width="16.5703125" customWidth="1"/>
    <col min="16134" max="16134" width="8.7109375" bestFit="1" customWidth="1"/>
    <col min="16135" max="16135" width="33.28515625" bestFit="1" customWidth="1"/>
    <col min="16136" max="16136" width="22.85546875" bestFit="1" customWidth="1"/>
    <col min="16137" max="16137" width="14.5703125" bestFit="1" customWidth="1"/>
    <col min="16138" max="16138" width="16" bestFit="1" customWidth="1"/>
    <col min="16142" max="16144" width="9.140625" customWidth="1"/>
    <col min="16145" max="16145" width="9" customWidth="1"/>
    <col min="16146" max="16146" width="29" customWidth="1"/>
    <col min="16147" max="16147" width="25" customWidth="1"/>
    <col min="16148" max="16148" width="15" customWidth="1"/>
    <col min="16149" max="16149" width="13.85546875" customWidth="1"/>
  </cols>
  <sheetData>
    <row r="1" spans="1:7">
      <c r="A1" s="1323" t="s">
        <v>37</v>
      </c>
      <c r="B1" s="1323"/>
      <c r="C1" s="1323"/>
      <c r="D1" s="1323"/>
      <c r="E1" s="1323"/>
      <c r="F1" s="1325"/>
      <c r="G1" s="1325"/>
    </row>
    <row r="2" spans="1:7">
      <c r="A2" s="1323" t="s">
        <v>248</v>
      </c>
      <c r="B2" s="1323"/>
      <c r="C2" s="1323"/>
      <c r="D2" s="1323"/>
      <c r="E2" s="1323"/>
      <c r="F2" s="1325"/>
      <c r="G2" s="1325"/>
    </row>
    <row r="3" spans="1:7">
      <c r="A3" s="1324" t="s">
        <v>178</v>
      </c>
      <c r="B3" s="1324"/>
      <c r="C3" s="1324"/>
      <c r="D3" s="1324"/>
      <c r="E3" s="1324"/>
      <c r="F3" s="1325"/>
      <c r="G3" s="1325"/>
    </row>
    <row r="4" spans="1:7">
      <c r="A4" s="1322" t="s">
        <v>874</v>
      </c>
      <c r="B4" s="1322"/>
      <c r="C4" s="1322"/>
      <c r="D4" s="1322"/>
      <c r="E4" s="1322"/>
    </row>
    <row r="7" spans="1:7" ht="25.5">
      <c r="A7" s="343" t="s">
        <v>94</v>
      </c>
      <c r="B7" s="302"/>
      <c r="C7" s="343" t="s">
        <v>42</v>
      </c>
      <c r="D7" s="344"/>
      <c r="E7" s="343" t="s">
        <v>43</v>
      </c>
    </row>
    <row r="8" spans="1:7">
      <c r="A8" s="304">
        <v>-1</v>
      </c>
      <c r="B8" s="304"/>
      <c r="C8" s="304">
        <v>-2</v>
      </c>
      <c r="D8" s="345"/>
      <c r="E8" s="304">
        <v>-3</v>
      </c>
    </row>
    <row r="9" spans="1:7">
      <c r="A9" s="307"/>
      <c r="B9" s="307"/>
      <c r="C9" s="298"/>
      <c r="D9" s="298"/>
      <c r="E9" s="298"/>
    </row>
    <row r="10" spans="1:7" ht="15" customHeight="1">
      <c r="A10" s="307">
        <v>1</v>
      </c>
      <c r="B10" s="307"/>
      <c r="C10" s="309" t="s">
        <v>249</v>
      </c>
      <c r="D10" s="298"/>
      <c r="E10" s="255">
        <v>136858.03</v>
      </c>
    </row>
    <row r="11" spans="1:7" ht="15" customHeight="1">
      <c r="A11" s="307"/>
      <c r="B11" s="307"/>
      <c r="C11" s="309"/>
      <c r="D11" s="298"/>
      <c r="E11" s="346"/>
    </row>
    <row r="12" spans="1:7" ht="15" customHeight="1">
      <c r="A12" s="307">
        <v>2</v>
      </c>
      <c r="B12" s="307"/>
      <c r="C12" s="309" t="s">
        <v>250</v>
      </c>
      <c r="D12" s="298"/>
      <c r="E12" s="255">
        <v>100444.36</v>
      </c>
    </row>
    <row r="13" spans="1:7" ht="15" customHeight="1">
      <c r="A13" s="307"/>
      <c r="B13" s="307"/>
      <c r="C13" s="314"/>
      <c r="D13" s="298"/>
      <c r="E13" s="347"/>
    </row>
    <row r="14" spans="1:7" ht="15" customHeight="1">
      <c r="A14" s="307">
        <v>3</v>
      </c>
      <c r="B14" s="307"/>
      <c r="C14" s="348" t="s">
        <v>139</v>
      </c>
      <c r="D14" s="298"/>
      <c r="E14" s="349">
        <v>1</v>
      </c>
    </row>
    <row r="15" spans="1:7" ht="15" customHeight="1">
      <c r="A15" s="307"/>
      <c r="B15" s="307"/>
      <c r="C15" s="314"/>
      <c r="D15" s="298"/>
      <c r="E15" s="346"/>
    </row>
    <row r="16" spans="1:7" ht="15" customHeight="1" thickBot="1">
      <c r="A16" s="307">
        <v>4</v>
      </c>
      <c r="B16" s="307"/>
      <c r="C16" s="314" t="s">
        <v>251</v>
      </c>
      <c r="D16" s="298"/>
      <c r="E16" s="350">
        <f>E12*E14</f>
        <v>100444.36</v>
      </c>
    </row>
    <row r="17" spans="1:5" ht="15" customHeight="1" thickTop="1">
      <c r="A17" s="307"/>
      <c r="B17" s="307"/>
      <c r="C17" s="309"/>
      <c r="D17" s="298"/>
      <c r="E17" s="347"/>
    </row>
    <row r="18" spans="1:5">
      <c r="A18" s="307"/>
      <c r="B18" s="307"/>
      <c r="C18" s="309"/>
      <c r="D18" s="298"/>
      <c r="E18" s="347"/>
    </row>
    <row r="19" spans="1:5">
      <c r="A19" s="307"/>
      <c r="B19" s="307"/>
      <c r="C19" s="298"/>
      <c r="D19" s="298"/>
      <c r="E19" s="349"/>
    </row>
    <row r="20" spans="1:5">
      <c r="A20" s="298"/>
      <c r="B20" s="298"/>
      <c r="C20" s="314"/>
      <c r="D20" s="298"/>
      <c r="E20" s="298"/>
    </row>
    <row r="21" spans="1:5">
      <c r="A21" s="307"/>
      <c r="B21" s="307"/>
      <c r="C21" s="314"/>
      <c r="D21" s="298"/>
      <c r="E21" s="351"/>
    </row>
    <row r="22" spans="1:5">
      <c r="A22" s="307"/>
      <c r="B22" s="307"/>
      <c r="C22" s="314"/>
      <c r="D22" s="298"/>
      <c r="E22" s="351"/>
    </row>
    <row r="23" spans="1:5">
      <c r="A23" s="307"/>
      <c r="B23" s="307"/>
      <c r="C23" s="323" t="s">
        <v>247</v>
      </c>
      <c r="D23" s="298"/>
      <c r="E23" s="352"/>
    </row>
    <row r="24" spans="1:5">
      <c r="C24" s="314"/>
      <c r="D24" s="298"/>
      <c r="E24" s="351"/>
    </row>
    <row r="25" spans="1:5">
      <c r="C25" s="314"/>
      <c r="D25" s="298"/>
      <c r="E25" s="351"/>
    </row>
    <row r="26" spans="1:5">
      <c r="C26" s="314"/>
      <c r="D26" s="298"/>
      <c r="E26" s="351"/>
    </row>
    <row r="27" spans="1:5">
      <c r="C27" s="314"/>
      <c r="D27" s="298"/>
      <c r="E27" s="351"/>
    </row>
    <row r="28" spans="1:5">
      <c r="C28" s="314"/>
      <c r="D28" s="298"/>
      <c r="E28" s="351"/>
    </row>
    <row r="29" spans="1:5">
      <c r="C29" s="314"/>
      <c r="D29" s="298"/>
      <c r="E29" s="351"/>
    </row>
    <row r="30" spans="1:5">
      <c r="C30" s="314"/>
      <c r="D30" s="298"/>
      <c r="E30" s="351"/>
    </row>
    <row r="31" spans="1:5">
      <c r="C31" s="314"/>
      <c r="D31" s="298"/>
      <c r="E31" s="351"/>
    </row>
    <row r="32" spans="1:5">
      <c r="C32" s="314"/>
      <c r="D32" s="298"/>
      <c r="E32" s="351"/>
    </row>
    <row r="33" spans="3:5">
      <c r="C33" s="314"/>
      <c r="D33" s="298"/>
      <c r="E33" s="351"/>
    </row>
    <row r="34" spans="3:5">
      <c r="C34" s="314"/>
      <c r="D34" s="298"/>
      <c r="E34" s="351"/>
    </row>
    <row r="35" spans="3:5">
      <c r="C35" s="314"/>
      <c r="D35" s="298"/>
      <c r="E35" s="351"/>
    </row>
    <row r="36" spans="3:5">
      <c r="C36" s="314"/>
      <c r="D36" s="298"/>
      <c r="E36" s="351"/>
    </row>
    <row r="37" spans="3:5">
      <c r="C37" s="314"/>
      <c r="D37" s="298"/>
      <c r="E37" s="351"/>
    </row>
    <row r="38" spans="3:5">
      <c r="C38" s="314"/>
      <c r="D38" s="298"/>
      <c r="E38" s="351"/>
    </row>
    <row r="39" spans="3:5">
      <c r="C39" s="314"/>
      <c r="D39" s="298"/>
      <c r="E39" s="351"/>
    </row>
    <row r="40" spans="3:5">
      <c r="C40" s="314"/>
      <c r="D40" s="298"/>
      <c r="E40" s="351"/>
    </row>
    <row r="41" spans="3:5">
      <c r="C41" s="314"/>
      <c r="D41" s="298"/>
      <c r="E41" s="351"/>
    </row>
    <row r="42" spans="3:5">
      <c r="C42" s="314"/>
      <c r="D42" s="298"/>
      <c r="E42" s="351"/>
    </row>
    <row r="43" spans="3:5">
      <c r="C43" s="314"/>
      <c r="D43" s="298"/>
      <c r="E43" s="351"/>
    </row>
    <row r="44" spans="3:5">
      <c r="C44" s="314"/>
      <c r="D44" s="298"/>
      <c r="E44" s="351"/>
    </row>
    <row r="45" spans="3:5">
      <c r="C45" s="314"/>
      <c r="D45" s="298"/>
      <c r="E45" s="351"/>
    </row>
    <row r="46" spans="3:5">
      <c r="C46" s="314"/>
      <c r="D46" s="298"/>
      <c r="E46" s="351"/>
    </row>
    <row r="47" spans="3:5">
      <c r="C47" s="314"/>
      <c r="D47" s="298"/>
      <c r="E47" s="351"/>
    </row>
    <row r="48" spans="3:5">
      <c r="C48" s="314"/>
      <c r="D48" s="298"/>
      <c r="E48" s="351"/>
    </row>
    <row r="49" spans="3:5">
      <c r="C49" s="314"/>
      <c r="D49" s="298"/>
      <c r="E49" s="351"/>
    </row>
    <row r="50" spans="3:5">
      <c r="C50" s="314"/>
      <c r="D50" s="298"/>
      <c r="E50" s="351"/>
    </row>
    <row r="51" spans="3:5">
      <c r="C51" s="314"/>
      <c r="D51" s="298"/>
      <c r="E51" s="351"/>
    </row>
    <row r="52" spans="3:5">
      <c r="C52" s="314"/>
      <c r="D52" s="298"/>
      <c r="E52" s="351"/>
    </row>
    <row r="53" spans="3:5">
      <c r="C53" s="314"/>
      <c r="D53" s="298"/>
      <c r="E53" s="351"/>
    </row>
    <row r="54" spans="3:5">
      <c r="C54" s="314"/>
      <c r="D54" s="298"/>
      <c r="E54" s="351"/>
    </row>
    <row r="55" spans="3:5">
      <c r="C55" s="314"/>
      <c r="D55" s="298"/>
      <c r="E55" s="351"/>
    </row>
    <row r="56" spans="3:5">
      <c r="C56" s="314"/>
      <c r="D56" s="298"/>
      <c r="E56" s="351"/>
    </row>
    <row r="57" spans="3:5">
      <c r="C57" s="314"/>
      <c r="D57" s="298"/>
      <c r="E57" s="351"/>
    </row>
    <row r="58" spans="3:5">
      <c r="C58" s="298"/>
      <c r="D58" s="298"/>
      <c r="E58" s="351"/>
    </row>
  </sheetData>
  <mergeCells count="7">
    <mergeCell ref="A4:E4"/>
    <mergeCell ref="A1:E1"/>
    <mergeCell ref="A2:E2"/>
    <mergeCell ref="A3:E3"/>
    <mergeCell ref="F1:G1"/>
    <mergeCell ref="F2:G2"/>
    <mergeCell ref="F3:G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57"/>
  <sheetViews>
    <sheetView topLeftCell="A12" zoomScaleNormal="100" workbookViewId="0">
      <selection activeCell="E63" sqref="E63"/>
    </sheetView>
  </sheetViews>
  <sheetFormatPr defaultColWidth="9.140625" defaultRowHeight="14.25"/>
  <cols>
    <col min="1" max="1" width="13.85546875" style="206" bestFit="1" customWidth="1"/>
    <col min="2" max="2" width="13.28515625" style="360" bestFit="1" customWidth="1"/>
    <col min="3" max="3" width="27.7109375" style="206" bestFit="1" customWidth="1"/>
    <col min="4" max="4" width="16.5703125" style="206" bestFit="1" customWidth="1"/>
    <col min="5" max="5" width="19" style="206" bestFit="1" customWidth="1"/>
    <col min="6" max="6" width="16" style="206" bestFit="1" customWidth="1"/>
    <col min="7" max="7" width="15.140625" style="206" bestFit="1" customWidth="1"/>
    <col min="8" max="8" width="20.85546875" style="206" customWidth="1"/>
    <col min="9" max="16384" width="9.140625" style="206"/>
  </cols>
  <sheetData>
    <row r="1" spans="1:9" ht="15" customHeight="1">
      <c r="A1" s="1327" t="s">
        <v>37</v>
      </c>
      <c r="B1" s="1327"/>
      <c r="C1" s="1327"/>
      <c r="D1" s="1327"/>
      <c r="E1" s="1327"/>
      <c r="F1" s="1327"/>
      <c r="G1" s="1327"/>
      <c r="H1" s="1327"/>
      <c r="I1" s="1227"/>
    </row>
    <row r="2" spans="1:9" ht="15" customHeight="1">
      <c r="A2" s="1327" t="s">
        <v>10</v>
      </c>
      <c r="B2" s="1327"/>
      <c r="C2" s="1327"/>
      <c r="D2" s="1327"/>
      <c r="E2" s="1327"/>
      <c r="F2" s="1327"/>
      <c r="G2" s="1327"/>
      <c r="H2" s="1327"/>
      <c r="I2" s="1227"/>
    </row>
    <row r="3" spans="1:9" ht="15" customHeight="1">
      <c r="A3" s="1328" t="s">
        <v>178</v>
      </c>
      <c r="B3" s="1328"/>
      <c r="C3" s="1328"/>
      <c r="D3" s="1328"/>
      <c r="E3" s="1328"/>
      <c r="F3" s="1328"/>
      <c r="G3" s="1328"/>
      <c r="H3" s="1328"/>
      <c r="I3" s="1227"/>
    </row>
    <row r="4" spans="1:9" ht="15" customHeight="1">
      <c r="A4" s="1326" t="s">
        <v>875</v>
      </c>
      <c r="B4" s="1326"/>
      <c r="C4" s="1326"/>
      <c r="D4" s="1326"/>
      <c r="E4" s="1326"/>
      <c r="F4" s="1326"/>
      <c r="G4" s="1326"/>
      <c r="H4" s="1326"/>
    </row>
    <row r="6" spans="1:9" ht="13.5" thickBot="1">
      <c r="A6" s="353" t="s">
        <v>252</v>
      </c>
      <c r="B6" s="354" t="s">
        <v>253</v>
      </c>
      <c r="C6" s="355" t="s">
        <v>254</v>
      </c>
      <c r="D6" s="356" t="s">
        <v>255</v>
      </c>
      <c r="E6" s="355" t="s">
        <v>256</v>
      </c>
      <c r="F6" s="1175" t="s">
        <v>541</v>
      </c>
      <c r="G6" s="1175" t="s">
        <v>542</v>
      </c>
      <c r="H6" s="1175" t="s">
        <v>257</v>
      </c>
    </row>
    <row r="7" spans="1:9" ht="12.75">
      <c r="A7" s="361" t="s">
        <v>258</v>
      </c>
      <c r="B7" s="362">
        <v>1374.5500000000002</v>
      </c>
      <c r="C7" s="362">
        <v>48.09</v>
      </c>
      <c r="D7" s="363">
        <f>C7*12</f>
        <v>577.08000000000004</v>
      </c>
      <c r="E7" s="1176">
        <f>D7-B7</f>
        <v>-797.47000000000014</v>
      </c>
      <c r="F7" s="1179" t="s">
        <v>58</v>
      </c>
      <c r="G7" s="1179">
        <v>0.98499999999999999</v>
      </c>
      <c r="H7" s="1180">
        <f>E7*G7</f>
        <v>-785.50795000000016</v>
      </c>
    </row>
    <row r="8" spans="1:9" ht="12.75">
      <c r="A8" s="364" t="s">
        <v>259</v>
      </c>
      <c r="B8" s="365">
        <v>1275.3999999999999</v>
      </c>
      <c r="C8" s="365">
        <v>128.13999999999999</v>
      </c>
      <c r="D8" s="366">
        <f t="shared" ref="D8:D52" si="0">C8*12</f>
        <v>1537.6799999999998</v>
      </c>
      <c r="E8" s="1177">
        <f t="shared" ref="E8:E52" si="1">D8-B8</f>
        <v>262.27999999999997</v>
      </c>
      <c r="F8" s="1179" t="s">
        <v>105</v>
      </c>
      <c r="G8" s="1179">
        <v>0.98599999999999999</v>
      </c>
      <c r="H8" s="1180">
        <f t="shared" ref="H8:H52" si="2">E8*G8</f>
        <v>258.60807999999997</v>
      </c>
    </row>
    <row r="9" spans="1:9" ht="12.75">
      <c r="A9" s="364" t="s">
        <v>260</v>
      </c>
      <c r="B9" s="365">
        <v>2436.73</v>
      </c>
      <c r="C9" s="365">
        <v>246.88000000000005</v>
      </c>
      <c r="D9" s="366">
        <f t="shared" si="0"/>
        <v>2962.5600000000004</v>
      </c>
      <c r="E9" s="1177">
        <f t="shared" si="1"/>
        <v>525.83000000000038</v>
      </c>
      <c r="F9" s="1179" t="s">
        <v>58</v>
      </c>
      <c r="G9" s="1179">
        <v>0.98499999999999999</v>
      </c>
      <c r="H9" s="1180">
        <f t="shared" si="2"/>
        <v>517.94255000000032</v>
      </c>
    </row>
    <row r="10" spans="1:9" ht="12.75">
      <c r="A10" s="364" t="s">
        <v>261</v>
      </c>
      <c r="B10" s="365">
        <v>9.6999999999999993</v>
      </c>
      <c r="C10" s="365">
        <v>6.8999999999999995</v>
      </c>
      <c r="D10" s="366">
        <f t="shared" si="0"/>
        <v>82.8</v>
      </c>
      <c r="E10" s="1177">
        <f t="shared" si="1"/>
        <v>73.099999999999994</v>
      </c>
      <c r="F10" s="1179" t="s">
        <v>66</v>
      </c>
      <c r="G10" s="1179">
        <v>0.98599999999999999</v>
      </c>
      <c r="H10" s="1180">
        <f t="shared" si="2"/>
        <v>72.076599999999999</v>
      </c>
    </row>
    <row r="11" spans="1:9" ht="12.75">
      <c r="A11" s="367" t="s">
        <v>262</v>
      </c>
      <c r="B11" s="365">
        <v>31569.55</v>
      </c>
      <c r="C11" s="365">
        <v>2904.1299999999987</v>
      </c>
      <c r="D11" s="366">
        <f t="shared" si="0"/>
        <v>34849.559999999983</v>
      </c>
      <c r="E11" s="1177">
        <f t="shared" si="1"/>
        <v>3280.0099999999838</v>
      </c>
      <c r="F11" s="1179" t="s">
        <v>58</v>
      </c>
      <c r="G11" s="1179">
        <v>0.98499999999999999</v>
      </c>
      <c r="H11" s="1180">
        <f t="shared" si="2"/>
        <v>3230.8098499999842</v>
      </c>
    </row>
    <row r="12" spans="1:9" ht="12.75">
      <c r="A12" s="367" t="s">
        <v>239</v>
      </c>
      <c r="B12" s="365">
        <v>5544.0899999999992</v>
      </c>
      <c r="C12" s="365">
        <v>472.54</v>
      </c>
      <c r="D12" s="366">
        <f t="shared" si="0"/>
        <v>5670.4800000000005</v>
      </c>
      <c r="E12" s="1177">
        <f t="shared" si="1"/>
        <v>126.39000000000124</v>
      </c>
      <c r="F12" s="1179" t="s">
        <v>58</v>
      </c>
      <c r="G12" s="1179">
        <v>0.98499999999999999</v>
      </c>
      <c r="H12" s="1180">
        <f t="shared" si="2"/>
        <v>124.49415000000121</v>
      </c>
    </row>
    <row r="13" spans="1:9" ht="12.75">
      <c r="A13" s="364" t="s">
        <v>263</v>
      </c>
      <c r="B13" s="365">
        <v>1506.33</v>
      </c>
      <c r="C13" s="365">
        <v>247.90999999999997</v>
      </c>
      <c r="D13" s="366">
        <f t="shared" si="0"/>
        <v>2974.9199999999996</v>
      </c>
      <c r="E13" s="1177">
        <f t="shared" si="1"/>
        <v>1468.5899999999997</v>
      </c>
      <c r="F13" s="1179" t="s">
        <v>58</v>
      </c>
      <c r="G13" s="1179">
        <v>0.98499999999999999</v>
      </c>
      <c r="H13" s="1180">
        <f t="shared" si="2"/>
        <v>1446.5611499999998</v>
      </c>
    </row>
    <row r="14" spans="1:9" ht="12.75">
      <c r="A14" s="364" t="s">
        <v>264</v>
      </c>
      <c r="B14" s="365">
        <v>15792.329999999996</v>
      </c>
      <c r="C14" s="365">
        <v>1248.02</v>
      </c>
      <c r="D14" s="366">
        <f t="shared" si="0"/>
        <v>14976.24</v>
      </c>
      <c r="E14" s="1177">
        <f t="shared" si="1"/>
        <v>-816.08999999999651</v>
      </c>
      <c r="F14" s="1179" t="s">
        <v>66</v>
      </c>
      <c r="G14" s="1179">
        <v>0.98599999999999999</v>
      </c>
      <c r="H14" s="1180">
        <f t="shared" si="2"/>
        <v>-804.66473999999653</v>
      </c>
    </row>
    <row r="15" spans="1:9" ht="12.75">
      <c r="A15" s="364" t="s">
        <v>265</v>
      </c>
      <c r="B15" s="365">
        <v>4185.5200000000004</v>
      </c>
      <c r="C15" s="365">
        <v>332.25</v>
      </c>
      <c r="D15" s="366">
        <f t="shared" si="0"/>
        <v>3987</v>
      </c>
      <c r="E15" s="1177">
        <f t="shared" si="1"/>
        <v>-198.52000000000044</v>
      </c>
      <c r="F15" s="1179" t="s">
        <v>58</v>
      </c>
      <c r="G15" s="1179">
        <v>0.98499999999999999</v>
      </c>
      <c r="H15" s="1180">
        <f t="shared" si="2"/>
        <v>-195.54220000000043</v>
      </c>
    </row>
    <row r="16" spans="1:9" ht="12.75">
      <c r="A16" s="364" t="s">
        <v>266</v>
      </c>
      <c r="B16" s="365">
        <v>4867.54</v>
      </c>
      <c r="C16" s="365">
        <v>386.83</v>
      </c>
      <c r="D16" s="366">
        <f t="shared" si="0"/>
        <v>4641.96</v>
      </c>
      <c r="E16" s="1177">
        <f t="shared" si="1"/>
        <v>-225.57999999999993</v>
      </c>
      <c r="F16" s="1179" t="s">
        <v>58</v>
      </c>
      <c r="G16" s="1179">
        <v>0.98499999999999999</v>
      </c>
      <c r="H16" s="1180">
        <f t="shared" si="2"/>
        <v>-222.19629999999992</v>
      </c>
    </row>
    <row r="17" spans="1:8" ht="12.75">
      <c r="A17" s="364" t="s">
        <v>267</v>
      </c>
      <c r="B17" s="365">
        <v>5880.8799999999992</v>
      </c>
      <c r="C17" s="365">
        <v>486.13</v>
      </c>
      <c r="D17" s="366">
        <f t="shared" si="0"/>
        <v>5833.5599999999995</v>
      </c>
      <c r="E17" s="1177">
        <f t="shared" si="1"/>
        <v>-47.319999999999709</v>
      </c>
      <c r="F17" s="1179" t="s">
        <v>268</v>
      </c>
      <c r="G17" s="1179">
        <v>0.98499999999999999</v>
      </c>
      <c r="H17" s="1180">
        <f t="shared" si="2"/>
        <v>-46.610199999999715</v>
      </c>
    </row>
    <row r="18" spans="1:8" ht="12.75">
      <c r="A18" s="364" t="s">
        <v>269</v>
      </c>
      <c r="B18" s="365">
        <v>2540.9199999999996</v>
      </c>
      <c r="C18" s="365">
        <v>221.69</v>
      </c>
      <c r="D18" s="366">
        <f t="shared" si="0"/>
        <v>2660.2799999999997</v>
      </c>
      <c r="E18" s="1177">
        <f t="shared" si="1"/>
        <v>119.36000000000013</v>
      </c>
      <c r="F18" s="1179" t="s">
        <v>270</v>
      </c>
      <c r="G18" s="1179">
        <v>0.999</v>
      </c>
      <c r="H18" s="1180">
        <f t="shared" si="2"/>
        <v>119.24064000000013</v>
      </c>
    </row>
    <row r="19" spans="1:8" ht="12.75">
      <c r="A19" s="364" t="s">
        <v>271</v>
      </c>
      <c r="B19" s="365">
        <v>63693.37999999999</v>
      </c>
      <c r="C19" s="365">
        <v>9856.9600000000064</v>
      </c>
      <c r="D19" s="366">
        <f t="shared" si="0"/>
        <v>118283.52000000008</v>
      </c>
      <c r="E19" s="1177">
        <f t="shared" si="1"/>
        <v>54590.140000000087</v>
      </c>
      <c r="F19" s="1179" t="s">
        <v>270</v>
      </c>
      <c r="G19" s="1179">
        <v>0.999</v>
      </c>
      <c r="H19" s="1180">
        <f t="shared" si="2"/>
        <v>54535.549860000086</v>
      </c>
    </row>
    <row r="20" spans="1:8" ht="12.75">
      <c r="A20" s="364" t="s">
        <v>272</v>
      </c>
      <c r="B20" s="365">
        <v>2868.25</v>
      </c>
      <c r="C20" s="365">
        <v>268.08</v>
      </c>
      <c r="D20" s="366">
        <f t="shared" si="0"/>
        <v>3216.96</v>
      </c>
      <c r="E20" s="1177">
        <f t="shared" si="1"/>
        <v>348.71000000000004</v>
      </c>
      <c r="F20" s="1179" t="s">
        <v>270</v>
      </c>
      <c r="G20" s="1179">
        <v>0.999</v>
      </c>
      <c r="H20" s="1180">
        <f t="shared" si="2"/>
        <v>348.36129000000005</v>
      </c>
    </row>
    <row r="21" spans="1:8" ht="12.75">
      <c r="A21" s="364" t="s">
        <v>273</v>
      </c>
      <c r="B21" s="365">
        <v>201.48</v>
      </c>
      <c r="C21" s="365">
        <v>0</v>
      </c>
      <c r="D21" s="365">
        <f t="shared" si="0"/>
        <v>0</v>
      </c>
      <c r="E21" s="1177">
        <f t="shared" si="1"/>
        <v>-201.48</v>
      </c>
      <c r="F21" s="1179" t="s">
        <v>270</v>
      </c>
      <c r="G21" s="1179">
        <v>0.999</v>
      </c>
      <c r="H21" s="1180">
        <f t="shared" si="2"/>
        <v>-201.27851999999999</v>
      </c>
    </row>
    <row r="22" spans="1:8" ht="12.75">
      <c r="A22" s="364" t="s">
        <v>274</v>
      </c>
      <c r="B22" s="365">
        <v>86254.76</v>
      </c>
      <c r="C22" s="365">
        <v>7349.53</v>
      </c>
      <c r="D22" s="366">
        <f t="shared" si="0"/>
        <v>88194.36</v>
      </c>
      <c r="E22" s="1177">
        <f t="shared" si="1"/>
        <v>1939.6000000000058</v>
      </c>
      <c r="F22" s="1179" t="s">
        <v>270</v>
      </c>
      <c r="G22" s="1179">
        <v>0.999</v>
      </c>
      <c r="H22" s="1180">
        <f t="shared" si="2"/>
        <v>1937.6604000000059</v>
      </c>
    </row>
    <row r="23" spans="1:8" ht="12.75">
      <c r="A23" s="364" t="s">
        <v>275</v>
      </c>
      <c r="B23" s="365">
        <v>5015.2</v>
      </c>
      <c r="C23" s="365">
        <v>249.79</v>
      </c>
      <c r="D23" s="366">
        <f t="shared" si="0"/>
        <v>2997.48</v>
      </c>
      <c r="E23" s="1177">
        <f t="shared" si="1"/>
        <v>-2017.7199999999998</v>
      </c>
      <c r="F23" s="1179" t="s">
        <v>270</v>
      </c>
      <c r="G23" s="1179">
        <v>0.999</v>
      </c>
      <c r="H23" s="1180">
        <f t="shared" si="2"/>
        <v>-2015.7022799999997</v>
      </c>
    </row>
    <row r="24" spans="1:8" ht="12.75">
      <c r="A24" s="367" t="s">
        <v>276</v>
      </c>
      <c r="B24" s="365">
        <v>67978.710000000006</v>
      </c>
      <c r="C24" s="365">
        <v>4922.1699999999992</v>
      </c>
      <c r="D24" s="366">
        <f t="shared" si="0"/>
        <v>59066.039999999994</v>
      </c>
      <c r="E24" s="1177">
        <f t="shared" si="1"/>
        <v>-8912.6700000000128</v>
      </c>
      <c r="F24" s="1179" t="s">
        <v>270</v>
      </c>
      <c r="G24" s="1179">
        <v>0.999</v>
      </c>
      <c r="H24" s="1180">
        <f t="shared" si="2"/>
        <v>-8903.7573300000131</v>
      </c>
    </row>
    <row r="25" spans="1:8" ht="12.75">
      <c r="A25" s="367" t="s">
        <v>277</v>
      </c>
      <c r="B25" s="365">
        <v>1.24</v>
      </c>
      <c r="C25" s="365">
        <v>1.24</v>
      </c>
      <c r="D25" s="366">
        <f t="shared" si="0"/>
        <v>14.879999999999999</v>
      </c>
      <c r="E25" s="1177">
        <f t="shared" si="1"/>
        <v>13.639999999999999</v>
      </c>
      <c r="F25" s="1179" t="s">
        <v>270</v>
      </c>
      <c r="G25" s="1179">
        <v>0.999</v>
      </c>
      <c r="H25" s="1180">
        <f t="shared" si="2"/>
        <v>13.626359999999998</v>
      </c>
    </row>
    <row r="26" spans="1:8" ht="12.75">
      <c r="A26" s="364" t="s">
        <v>278</v>
      </c>
      <c r="B26" s="365">
        <v>546570.17000000004</v>
      </c>
      <c r="C26" s="365">
        <v>36040.450000000004</v>
      </c>
      <c r="D26" s="366">
        <f t="shared" si="0"/>
        <v>432485.4</v>
      </c>
      <c r="E26" s="1177">
        <f t="shared" si="1"/>
        <v>-114084.77000000002</v>
      </c>
      <c r="F26" s="1179" t="s">
        <v>270</v>
      </c>
      <c r="G26" s="1179">
        <v>0.999</v>
      </c>
      <c r="H26" s="1180">
        <f t="shared" si="2"/>
        <v>-113970.68523000002</v>
      </c>
    </row>
    <row r="27" spans="1:8" ht="12.75">
      <c r="A27" s="364" t="s">
        <v>279</v>
      </c>
      <c r="B27" s="365">
        <v>2320.4499999999998</v>
      </c>
      <c r="C27" s="365">
        <v>42.19</v>
      </c>
      <c r="D27" s="366">
        <f t="shared" si="0"/>
        <v>506.28</v>
      </c>
      <c r="E27" s="1177">
        <f t="shared" si="1"/>
        <v>-1814.1699999999998</v>
      </c>
      <c r="F27" s="1179" t="s">
        <v>270</v>
      </c>
      <c r="G27" s="1179">
        <v>0.999</v>
      </c>
      <c r="H27" s="1180">
        <f t="shared" si="2"/>
        <v>-1812.3558299999997</v>
      </c>
    </row>
    <row r="28" spans="1:8" ht="12.75">
      <c r="A28" s="364" t="s">
        <v>280</v>
      </c>
      <c r="B28" s="365">
        <v>3190.8500000000004</v>
      </c>
      <c r="C28" s="365">
        <v>223.44999999999996</v>
      </c>
      <c r="D28" s="366">
        <f t="shared" si="0"/>
        <v>2681.3999999999996</v>
      </c>
      <c r="E28" s="1177">
        <f t="shared" si="1"/>
        <v>-509.45000000000073</v>
      </c>
      <c r="F28" s="1179" t="s">
        <v>270</v>
      </c>
      <c r="G28" s="1179">
        <v>0.999</v>
      </c>
      <c r="H28" s="1180">
        <f t="shared" si="2"/>
        <v>-508.94055000000071</v>
      </c>
    </row>
    <row r="29" spans="1:8" ht="12.75">
      <c r="A29" s="364" t="s">
        <v>281</v>
      </c>
      <c r="B29" s="365">
        <v>1762.3299999999997</v>
      </c>
      <c r="C29" s="365">
        <v>162.60999999999999</v>
      </c>
      <c r="D29" s="366">
        <f t="shared" si="0"/>
        <v>1951.3199999999997</v>
      </c>
      <c r="E29" s="1177">
        <f t="shared" si="1"/>
        <v>188.99</v>
      </c>
      <c r="F29" s="1179" t="s">
        <v>270</v>
      </c>
      <c r="G29" s="1179">
        <v>0.999</v>
      </c>
      <c r="H29" s="1180">
        <f t="shared" si="2"/>
        <v>188.80101000000002</v>
      </c>
    </row>
    <row r="30" spans="1:8" ht="12.75">
      <c r="A30" s="364" t="s">
        <v>282</v>
      </c>
      <c r="B30" s="365">
        <v>4581.49</v>
      </c>
      <c r="C30" s="365">
        <v>541.56000000000006</v>
      </c>
      <c r="D30" s="366">
        <f t="shared" si="0"/>
        <v>6498.7200000000012</v>
      </c>
      <c r="E30" s="1177">
        <f t="shared" si="1"/>
        <v>1917.2300000000014</v>
      </c>
      <c r="F30" s="1179" t="s">
        <v>270</v>
      </c>
      <c r="G30" s="1179">
        <v>0.999</v>
      </c>
      <c r="H30" s="1180">
        <f t="shared" si="2"/>
        <v>1915.3127700000014</v>
      </c>
    </row>
    <row r="31" spans="1:8" ht="12.75">
      <c r="A31" s="364" t="s">
        <v>283</v>
      </c>
      <c r="B31" s="365">
        <v>1568.3400000000001</v>
      </c>
      <c r="C31" s="365">
        <v>136.95000000000002</v>
      </c>
      <c r="D31" s="366">
        <f t="shared" si="0"/>
        <v>1643.4</v>
      </c>
      <c r="E31" s="1177">
        <f t="shared" si="1"/>
        <v>75.059999999999945</v>
      </c>
      <c r="F31" s="1179" t="s">
        <v>270</v>
      </c>
      <c r="G31" s="1179">
        <v>0.999</v>
      </c>
      <c r="H31" s="1180">
        <f t="shared" si="2"/>
        <v>74.984939999999952</v>
      </c>
    </row>
    <row r="32" spans="1:8" ht="12.75">
      <c r="A32" s="364" t="s">
        <v>284</v>
      </c>
      <c r="B32" s="365">
        <v>4029.53</v>
      </c>
      <c r="C32" s="365">
        <v>187.73999999999998</v>
      </c>
      <c r="D32" s="366">
        <f t="shared" si="0"/>
        <v>2252.8799999999997</v>
      </c>
      <c r="E32" s="1177">
        <f t="shared" si="1"/>
        <v>-1776.6500000000005</v>
      </c>
      <c r="F32" s="1179" t="s">
        <v>285</v>
      </c>
      <c r="G32" s="1179">
        <v>1</v>
      </c>
      <c r="H32" s="1180">
        <f t="shared" si="2"/>
        <v>-1776.6500000000005</v>
      </c>
    </row>
    <row r="33" spans="1:8" ht="12.75">
      <c r="A33" s="364" t="s">
        <v>286</v>
      </c>
      <c r="B33" s="365">
        <v>17716.699999999997</v>
      </c>
      <c r="C33" s="365">
        <v>1402.78</v>
      </c>
      <c r="D33" s="366">
        <f t="shared" si="0"/>
        <v>16833.36</v>
      </c>
      <c r="E33" s="1177">
        <f t="shared" si="1"/>
        <v>-883.33999999999651</v>
      </c>
      <c r="F33" s="1179" t="s">
        <v>285</v>
      </c>
      <c r="G33" s="1179">
        <v>1</v>
      </c>
      <c r="H33" s="1180">
        <f t="shared" si="2"/>
        <v>-883.33999999999651</v>
      </c>
    </row>
    <row r="34" spans="1:8" ht="12.75">
      <c r="A34" s="364" t="s">
        <v>287</v>
      </c>
      <c r="B34" s="365">
        <v>55668.220000000008</v>
      </c>
      <c r="C34" s="365">
        <v>5124.2700000000004</v>
      </c>
      <c r="D34" s="366">
        <f t="shared" si="0"/>
        <v>61491.240000000005</v>
      </c>
      <c r="E34" s="1177">
        <f t="shared" si="1"/>
        <v>5823.0199999999968</v>
      </c>
      <c r="F34" s="1179" t="s">
        <v>285</v>
      </c>
      <c r="G34" s="1179">
        <v>1</v>
      </c>
      <c r="H34" s="1180">
        <f t="shared" si="2"/>
        <v>5823.0199999999968</v>
      </c>
    </row>
    <row r="35" spans="1:8" ht="12.75">
      <c r="A35" s="364" t="s">
        <v>288</v>
      </c>
      <c r="B35" s="365">
        <v>36.97</v>
      </c>
      <c r="C35" s="365">
        <v>0</v>
      </c>
      <c r="D35" s="366">
        <f t="shared" si="0"/>
        <v>0</v>
      </c>
      <c r="E35" s="1177">
        <f t="shared" si="1"/>
        <v>-36.97</v>
      </c>
      <c r="F35" s="1179" t="s">
        <v>285</v>
      </c>
      <c r="G35" s="1179">
        <v>1</v>
      </c>
      <c r="H35" s="1180">
        <f t="shared" si="2"/>
        <v>-36.97</v>
      </c>
    </row>
    <row r="36" spans="1:8" ht="12.75">
      <c r="A36" s="364" t="s">
        <v>289</v>
      </c>
      <c r="B36" s="365">
        <v>1423.49</v>
      </c>
      <c r="C36" s="365">
        <v>128.06</v>
      </c>
      <c r="D36" s="366">
        <f t="shared" si="0"/>
        <v>1536.72</v>
      </c>
      <c r="E36" s="1177">
        <f t="shared" si="1"/>
        <v>113.23000000000002</v>
      </c>
      <c r="F36" s="1179" t="s">
        <v>285</v>
      </c>
      <c r="G36" s="1179">
        <v>1</v>
      </c>
      <c r="H36" s="1180">
        <f t="shared" si="2"/>
        <v>113.23000000000002</v>
      </c>
    </row>
    <row r="37" spans="1:8" ht="12.75">
      <c r="A37" s="364" t="s">
        <v>290</v>
      </c>
      <c r="B37" s="365">
        <v>11403.43</v>
      </c>
      <c r="C37" s="365">
        <v>774.25</v>
      </c>
      <c r="D37" s="366">
        <f t="shared" si="0"/>
        <v>9291</v>
      </c>
      <c r="E37" s="1177">
        <f t="shared" si="1"/>
        <v>-2112.4300000000003</v>
      </c>
      <c r="F37" s="1179" t="s">
        <v>285</v>
      </c>
      <c r="G37" s="1179">
        <v>1</v>
      </c>
      <c r="H37" s="1180">
        <f t="shared" si="2"/>
        <v>-2112.4300000000003</v>
      </c>
    </row>
    <row r="38" spans="1:8" ht="12.75">
      <c r="A38" s="364" t="s">
        <v>291</v>
      </c>
      <c r="B38" s="365">
        <v>76.169999999999987</v>
      </c>
      <c r="C38" s="365">
        <v>0</v>
      </c>
      <c r="D38" s="366">
        <f t="shared" si="0"/>
        <v>0</v>
      </c>
      <c r="E38" s="1177">
        <f t="shared" si="1"/>
        <v>-76.169999999999987</v>
      </c>
      <c r="F38" s="1179" t="s">
        <v>285</v>
      </c>
      <c r="G38" s="1179">
        <v>1</v>
      </c>
      <c r="H38" s="1180">
        <f t="shared" si="2"/>
        <v>-76.169999999999987</v>
      </c>
    </row>
    <row r="39" spans="1:8" ht="12.75">
      <c r="A39" s="364" t="s">
        <v>292</v>
      </c>
      <c r="B39" s="365">
        <v>492.48</v>
      </c>
      <c r="C39" s="365">
        <v>131.85999999999999</v>
      </c>
      <c r="D39" s="366">
        <f t="shared" si="0"/>
        <v>1582.3199999999997</v>
      </c>
      <c r="E39" s="1177">
        <f t="shared" si="1"/>
        <v>1089.8399999999997</v>
      </c>
      <c r="F39" s="1179" t="s">
        <v>293</v>
      </c>
      <c r="G39" s="1179">
        <v>0.98599999999999999</v>
      </c>
      <c r="H39" s="1180">
        <f t="shared" si="2"/>
        <v>1074.5822399999997</v>
      </c>
    </row>
    <row r="40" spans="1:8" ht="12.75">
      <c r="A40" s="364" t="s">
        <v>294</v>
      </c>
      <c r="B40" s="365">
        <v>10795.12</v>
      </c>
      <c r="C40" s="365">
        <v>998.0899999999998</v>
      </c>
      <c r="D40" s="366">
        <f t="shared" si="0"/>
        <v>11977.079999999998</v>
      </c>
      <c r="E40" s="1177">
        <f t="shared" si="1"/>
        <v>1181.9599999999973</v>
      </c>
      <c r="F40" s="1179" t="s">
        <v>293</v>
      </c>
      <c r="G40" s="1179">
        <v>0.98599999999999999</v>
      </c>
      <c r="H40" s="1180">
        <f t="shared" si="2"/>
        <v>1165.4125599999973</v>
      </c>
    </row>
    <row r="41" spans="1:8" ht="12.75">
      <c r="A41" s="364" t="s">
        <v>295</v>
      </c>
      <c r="B41" s="365">
        <v>139.94000000000003</v>
      </c>
      <c r="C41" s="365">
        <v>0</v>
      </c>
      <c r="D41" s="366">
        <f t="shared" si="0"/>
        <v>0</v>
      </c>
      <c r="E41" s="1177">
        <f t="shared" si="1"/>
        <v>-139.94000000000003</v>
      </c>
      <c r="F41" s="1179" t="s">
        <v>293</v>
      </c>
      <c r="G41" s="1179">
        <v>0.98599999999999999</v>
      </c>
      <c r="H41" s="1180">
        <f t="shared" si="2"/>
        <v>-137.98084000000003</v>
      </c>
    </row>
    <row r="42" spans="1:8" ht="12.75">
      <c r="A42" s="364" t="s">
        <v>296</v>
      </c>
      <c r="B42" s="365">
        <v>35.64</v>
      </c>
      <c r="C42" s="365">
        <v>1.24</v>
      </c>
      <c r="D42" s="366">
        <f t="shared" si="0"/>
        <v>14.879999999999999</v>
      </c>
      <c r="E42" s="1177">
        <f t="shared" si="1"/>
        <v>-20.76</v>
      </c>
      <c r="F42" s="1179" t="s">
        <v>293</v>
      </c>
      <c r="G42" s="1179">
        <v>0.98599999999999999</v>
      </c>
      <c r="H42" s="1180">
        <f t="shared" si="2"/>
        <v>-20.469360000000002</v>
      </c>
    </row>
    <row r="43" spans="1:8" ht="12.75">
      <c r="A43" s="364" t="s">
        <v>297</v>
      </c>
      <c r="B43" s="365">
        <v>102.00999999999999</v>
      </c>
      <c r="C43" s="365">
        <v>42.690000000000005</v>
      </c>
      <c r="D43" s="366">
        <f t="shared" si="0"/>
        <v>512.28000000000009</v>
      </c>
      <c r="E43" s="1177">
        <f t="shared" si="1"/>
        <v>410.2700000000001</v>
      </c>
      <c r="F43" s="1179" t="s">
        <v>293</v>
      </c>
      <c r="G43" s="1179">
        <v>0.98599999999999999</v>
      </c>
      <c r="H43" s="1180">
        <f t="shared" si="2"/>
        <v>404.52622000000008</v>
      </c>
    </row>
    <row r="44" spans="1:8" ht="12.75">
      <c r="A44" s="364" t="s">
        <v>298</v>
      </c>
      <c r="B44" s="365">
        <v>1225.54</v>
      </c>
      <c r="C44" s="365">
        <v>93.41</v>
      </c>
      <c r="D44" s="366">
        <f t="shared" si="0"/>
        <v>1120.92</v>
      </c>
      <c r="E44" s="1177">
        <f t="shared" si="1"/>
        <v>-104.61999999999989</v>
      </c>
      <c r="F44" s="1179" t="s">
        <v>293</v>
      </c>
      <c r="G44" s="1179">
        <v>0.98599999999999999</v>
      </c>
      <c r="H44" s="1180">
        <f t="shared" si="2"/>
        <v>-103.15531999999989</v>
      </c>
    </row>
    <row r="45" spans="1:8" ht="12.75">
      <c r="A45" s="364" t="s">
        <v>299</v>
      </c>
      <c r="B45" s="365">
        <v>25912.86</v>
      </c>
      <c r="C45" s="365">
        <v>4095.8799999999997</v>
      </c>
      <c r="D45" s="366">
        <f t="shared" si="0"/>
        <v>49150.559999999998</v>
      </c>
      <c r="E45" s="1177">
        <f t="shared" si="1"/>
        <v>23237.699999999997</v>
      </c>
      <c r="F45" s="1179" t="s">
        <v>293</v>
      </c>
      <c r="G45" s="1179">
        <v>0.98599999999999999</v>
      </c>
      <c r="H45" s="1180">
        <f t="shared" si="2"/>
        <v>22912.372199999998</v>
      </c>
    </row>
    <row r="46" spans="1:8" ht="12.75">
      <c r="A46" s="368">
        <v>5060000</v>
      </c>
      <c r="B46" s="365">
        <v>163525.18</v>
      </c>
      <c r="C46" s="365">
        <v>14238.629999999996</v>
      </c>
      <c r="D46" s="366">
        <f t="shared" si="0"/>
        <v>170863.55999999994</v>
      </c>
      <c r="E46" s="1177">
        <f t="shared" si="1"/>
        <v>7338.3799999999464</v>
      </c>
      <c r="F46" s="1179" t="s">
        <v>66</v>
      </c>
      <c r="G46" s="1179">
        <v>0.98599999999999999</v>
      </c>
      <c r="H46" s="1180">
        <f t="shared" si="2"/>
        <v>7235.6426799999472</v>
      </c>
    </row>
    <row r="47" spans="1:8" ht="12.75">
      <c r="A47" s="368">
        <v>5100000</v>
      </c>
      <c r="B47" s="365">
        <v>5724</v>
      </c>
      <c r="C47" s="365">
        <v>477</v>
      </c>
      <c r="D47" s="366">
        <f t="shared" si="0"/>
        <v>5724</v>
      </c>
      <c r="E47" s="1177">
        <f t="shared" si="1"/>
        <v>0</v>
      </c>
      <c r="F47" s="1179" t="s">
        <v>58</v>
      </c>
      <c r="G47" s="1179">
        <v>0.98499999999999999</v>
      </c>
      <c r="H47" s="1180">
        <f t="shared" si="2"/>
        <v>0</v>
      </c>
    </row>
    <row r="48" spans="1:8" ht="12.75">
      <c r="A48" s="368">
        <v>5660000</v>
      </c>
      <c r="B48" s="365">
        <v>3312.69</v>
      </c>
      <c r="C48" s="365">
        <v>318.18999999999988</v>
      </c>
      <c r="D48" s="366">
        <f t="shared" si="0"/>
        <v>3818.2799999999988</v>
      </c>
      <c r="E48" s="1177">
        <f t="shared" si="1"/>
        <v>505.58999999999878</v>
      </c>
      <c r="F48" s="1179" t="s">
        <v>268</v>
      </c>
      <c r="G48" s="1179">
        <v>0.98499999999999999</v>
      </c>
      <c r="H48" s="1180">
        <f t="shared" si="2"/>
        <v>498.0061499999988</v>
      </c>
    </row>
    <row r="49" spans="1:8" ht="12.75">
      <c r="A49" s="368">
        <v>5670001</v>
      </c>
      <c r="B49" s="365">
        <v>7186.7999999999984</v>
      </c>
      <c r="C49" s="365">
        <v>598.9</v>
      </c>
      <c r="D49" s="366">
        <f t="shared" si="0"/>
        <v>7186.7999999999993</v>
      </c>
      <c r="E49" s="1177">
        <f t="shared" si="1"/>
        <v>0</v>
      </c>
      <c r="F49" s="1179" t="s">
        <v>268</v>
      </c>
      <c r="G49" s="1179">
        <v>0.98499999999999999</v>
      </c>
      <c r="H49" s="1180">
        <f t="shared" si="2"/>
        <v>0</v>
      </c>
    </row>
    <row r="50" spans="1:8" ht="12.75">
      <c r="A50" s="368">
        <v>5880000</v>
      </c>
      <c r="B50" s="365">
        <v>48312.520000000011</v>
      </c>
      <c r="C50" s="365">
        <v>2737.1099999999997</v>
      </c>
      <c r="D50" s="366">
        <f t="shared" si="0"/>
        <v>32845.319999999992</v>
      </c>
      <c r="E50" s="1177">
        <f t="shared" si="1"/>
        <v>-15467.200000000019</v>
      </c>
      <c r="F50" s="1179" t="s">
        <v>270</v>
      </c>
      <c r="G50" s="1179">
        <v>0.999</v>
      </c>
      <c r="H50" s="1180">
        <f t="shared" si="2"/>
        <v>-15451.73280000002</v>
      </c>
    </row>
    <row r="51" spans="1:8" ht="12.75">
      <c r="A51" s="368">
        <v>9310001</v>
      </c>
      <c r="B51" s="365">
        <v>126900.32</v>
      </c>
      <c r="C51" s="365">
        <v>12908.22</v>
      </c>
      <c r="D51" s="366">
        <f t="shared" si="0"/>
        <v>154898.63999999998</v>
      </c>
      <c r="E51" s="1177">
        <f t="shared" si="1"/>
        <v>27998.319999999978</v>
      </c>
      <c r="F51" s="1179" t="s">
        <v>66</v>
      </c>
      <c r="G51" s="1179">
        <v>0.98599999999999999</v>
      </c>
      <c r="H51" s="1180">
        <f t="shared" si="2"/>
        <v>27606.343519999977</v>
      </c>
    </row>
    <row r="52" spans="1:8" ht="15.75" thickBot="1">
      <c r="A52" s="369">
        <v>9310002</v>
      </c>
      <c r="B52" s="370">
        <v>215277.04000000004</v>
      </c>
      <c r="C52" s="370">
        <v>16105.999999999929</v>
      </c>
      <c r="D52" s="371">
        <f t="shared" si="0"/>
        <v>193271.99999999916</v>
      </c>
      <c r="E52" s="1178">
        <f t="shared" si="1"/>
        <v>-22005.040000000881</v>
      </c>
      <c r="F52" s="1181" t="s">
        <v>66</v>
      </c>
      <c r="G52" s="1181">
        <v>0.98599999999999999</v>
      </c>
      <c r="H52" s="1182">
        <f t="shared" si="2"/>
        <v>-21696.96944000087</v>
      </c>
    </row>
    <row r="53" spans="1:8">
      <c r="D53" s="372"/>
      <c r="H53" s="373"/>
    </row>
    <row r="54" spans="1:8" ht="12.75">
      <c r="A54" s="357"/>
      <c r="B54" s="358" t="s">
        <v>78</v>
      </c>
      <c r="C54" s="359" t="s">
        <v>78</v>
      </c>
      <c r="D54" s="357" t="s">
        <v>300</v>
      </c>
      <c r="E54" s="359">
        <f>SUM(E7:E53)</f>
        <v>-39621.120000000941</v>
      </c>
      <c r="H54" s="374">
        <f>SUM(H7:H52)</f>
        <v>-40145.94367000091</v>
      </c>
    </row>
    <row r="57" spans="1:8">
      <c r="B57" s="375" t="s">
        <v>140</v>
      </c>
    </row>
  </sheetData>
  <mergeCells count="4">
    <mergeCell ref="A4:H4"/>
    <mergeCell ref="A1:H1"/>
    <mergeCell ref="A2:H2"/>
    <mergeCell ref="A3:H3"/>
  </mergeCells>
  <pageMargins left="0.7" right="0.7" top="0.75" bottom="0.75" header="0.3" footer="0.3"/>
  <pageSetup scale="6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74"/>
  <sheetViews>
    <sheetView zoomScaleNormal="100" workbookViewId="0">
      <selection activeCell="T22" sqref="T22"/>
    </sheetView>
  </sheetViews>
  <sheetFormatPr defaultColWidth="3" defaultRowHeight="12.75"/>
  <cols>
    <col min="1" max="1" width="3.7109375" style="376" bestFit="1" customWidth="1"/>
    <col min="2" max="4" width="2.7109375" style="377" customWidth="1"/>
    <col min="5" max="5" width="29.28515625" style="377" customWidth="1"/>
    <col min="6" max="7" width="3.42578125" style="377" customWidth="1"/>
    <col min="8" max="8" width="3.42578125" style="378" customWidth="1"/>
    <col min="9" max="9" width="11.140625" style="379" bestFit="1" customWidth="1"/>
    <col min="10" max="10" width="4.7109375" style="378" bestFit="1" customWidth="1"/>
    <col min="11" max="12" width="15" style="378" bestFit="1" customWidth="1"/>
    <col min="13" max="13" width="11.28515625" style="378" customWidth="1"/>
    <col min="14" max="16384" width="3" style="378"/>
  </cols>
  <sheetData>
    <row r="1" spans="1:16" ht="15" customHeight="1">
      <c r="L1" s="1330"/>
      <c r="M1" s="1330"/>
    </row>
    <row r="2" spans="1:16">
      <c r="B2" s="1331" t="s">
        <v>37</v>
      </c>
      <c r="C2" s="1331"/>
      <c r="D2" s="1331"/>
      <c r="E2" s="1331"/>
      <c r="F2" s="1331"/>
      <c r="G2" s="1331"/>
      <c r="H2" s="1331"/>
      <c r="I2" s="1331"/>
      <c r="J2" s="1331"/>
      <c r="K2" s="1331"/>
      <c r="L2" s="1331"/>
      <c r="M2" s="380"/>
    </row>
    <row r="3" spans="1:16">
      <c r="B3" s="1331" t="s">
        <v>301</v>
      </c>
      <c r="C3" s="1331"/>
      <c r="D3" s="1331"/>
      <c r="E3" s="1331"/>
      <c r="F3" s="1331"/>
      <c r="G3" s="1331"/>
      <c r="H3" s="1331"/>
      <c r="I3" s="1331"/>
      <c r="J3" s="1331"/>
      <c r="K3" s="1331"/>
      <c r="L3" s="1331"/>
      <c r="M3" s="380"/>
    </row>
    <row r="4" spans="1:16" ht="15">
      <c r="B4" s="1332" t="s">
        <v>302</v>
      </c>
      <c r="C4" s="1331"/>
      <c r="D4" s="1331"/>
      <c r="E4" s="1331"/>
      <c r="F4" s="1331"/>
      <c r="G4" s="1331"/>
      <c r="H4" s="1331"/>
      <c r="I4" s="1331"/>
      <c r="J4" s="1331"/>
      <c r="K4" s="1331"/>
      <c r="L4" s="1331"/>
    </row>
    <row r="5" spans="1:16" ht="15">
      <c r="B5" s="1335" t="s">
        <v>876</v>
      </c>
      <c r="C5" s="1335"/>
      <c r="D5" s="1335"/>
      <c r="E5" s="1335"/>
      <c r="F5" s="1335"/>
      <c r="G5" s="1335"/>
      <c r="H5" s="1335"/>
      <c r="I5" s="1335"/>
      <c r="J5" s="1335"/>
      <c r="K5" s="1335"/>
      <c r="L5" s="1335"/>
      <c r="M5" s="381"/>
    </row>
    <row r="6" spans="1:16">
      <c r="H6" s="382"/>
      <c r="I6" s="383"/>
      <c r="J6" s="382"/>
      <c r="K6" s="382"/>
      <c r="L6" s="382"/>
      <c r="M6" s="384"/>
    </row>
    <row r="7" spans="1:16" ht="57.75" customHeight="1">
      <c r="A7" s="376" t="s">
        <v>41</v>
      </c>
      <c r="B7" s="1333" t="s">
        <v>42</v>
      </c>
      <c r="C7" s="1333"/>
      <c r="D7" s="1333"/>
      <c r="E7" s="1333"/>
      <c r="F7" s="385"/>
      <c r="G7" s="386"/>
      <c r="H7" s="386"/>
      <c r="I7" s="1334" t="s">
        <v>303</v>
      </c>
      <c r="J7" s="1334"/>
      <c r="K7" s="387" t="s">
        <v>304</v>
      </c>
      <c r="L7" s="387" t="s">
        <v>305</v>
      </c>
      <c r="M7" s="388" t="s">
        <v>0</v>
      </c>
    </row>
    <row r="8" spans="1:16" s="392" customFormat="1" ht="12">
      <c r="A8" s="389" t="s">
        <v>47</v>
      </c>
      <c r="B8" s="1329" t="s">
        <v>48</v>
      </c>
      <c r="C8" s="1329"/>
      <c r="D8" s="1329"/>
      <c r="E8" s="1329"/>
      <c r="F8" s="390"/>
      <c r="G8" s="390"/>
      <c r="H8" s="390"/>
      <c r="I8" s="390" t="s">
        <v>49</v>
      </c>
      <c r="J8" s="390" t="s">
        <v>50</v>
      </c>
      <c r="K8" s="390" t="s">
        <v>51</v>
      </c>
      <c r="L8" s="391" t="s">
        <v>306</v>
      </c>
      <c r="M8" s="391" t="s">
        <v>307</v>
      </c>
      <c r="N8" s="390"/>
      <c r="O8" s="391"/>
      <c r="P8" s="391"/>
    </row>
    <row r="9" spans="1:16" ht="15.75">
      <c r="A9" s="376" t="s">
        <v>308</v>
      </c>
      <c r="B9" s="393" t="s">
        <v>309</v>
      </c>
      <c r="I9" s="378"/>
    </row>
    <row r="10" spans="1:16">
      <c r="A10" s="376">
        <f>1+A9</f>
        <v>2</v>
      </c>
      <c r="B10" s="394"/>
      <c r="C10" s="395" t="s">
        <v>310</v>
      </c>
      <c r="D10" s="394"/>
      <c r="E10" s="394"/>
      <c r="F10" s="396"/>
      <c r="G10" s="396"/>
      <c r="H10" s="379"/>
      <c r="J10" s="379"/>
      <c r="K10" s="379"/>
      <c r="L10" s="379"/>
      <c r="M10" s="397"/>
    </row>
    <row r="11" spans="1:16" ht="15">
      <c r="A11" s="376">
        <f t="shared" ref="A11:A36" si="0">1+A10</f>
        <v>3</v>
      </c>
      <c r="B11" s="394"/>
      <c r="C11" s="398"/>
      <c r="D11" s="398" t="s">
        <v>311</v>
      </c>
      <c r="E11" s="396"/>
      <c r="F11" s="396"/>
      <c r="G11" s="396"/>
      <c r="H11" s="397"/>
      <c r="I11" s="397"/>
      <c r="J11" s="397"/>
      <c r="K11" s="397"/>
      <c r="L11" s="379">
        <v>8911</v>
      </c>
      <c r="M11" s="397"/>
    </row>
    <row r="12" spans="1:16" ht="15">
      <c r="A12" s="376">
        <f t="shared" si="0"/>
        <v>4</v>
      </c>
      <c r="B12" s="394"/>
      <c r="C12" s="396"/>
      <c r="D12" s="399" t="s">
        <v>312</v>
      </c>
      <c r="E12" s="394"/>
      <c r="F12" s="379"/>
      <c r="G12" s="379"/>
      <c r="H12" s="379"/>
      <c r="J12" s="379"/>
      <c r="K12" s="379"/>
      <c r="L12" s="379">
        <v>4843</v>
      </c>
      <c r="M12" s="397"/>
    </row>
    <row r="13" spans="1:16" ht="15">
      <c r="A13" s="376">
        <f>1+A12</f>
        <v>5</v>
      </c>
      <c r="B13" s="394"/>
      <c r="C13" s="398" t="s">
        <v>313</v>
      </c>
      <c r="D13" s="394"/>
      <c r="E13" s="394"/>
      <c r="F13" s="379"/>
      <c r="G13" s="396"/>
      <c r="H13" s="397"/>
      <c r="I13" s="397"/>
      <c r="J13" s="397"/>
      <c r="K13" s="397"/>
      <c r="L13" s="400"/>
      <c r="M13" s="397">
        <f>+L11-L12</f>
        <v>4068</v>
      </c>
    </row>
    <row r="14" spans="1:16">
      <c r="B14" s="394"/>
      <c r="C14" s="394"/>
      <c r="D14" s="394"/>
      <c r="E14" s="394"/>
      <c r="F14" s="379"/>
      <c r="G14" s="394"/>
      <c r="H14" s="379"/>
      <c r="J14" s="379"/>
      <c r="K14" s="379"/>
      <c r="L14" s="379"/>
      <c r="M14" s="397"/>
    </row>
    <row r="15" spans="1:16">
      <c r="A15" s="376">
        <f>1+A13</f>
        <v>6</v>
      </c>
      <c r="B15" s="394"/>
      <c r="C15" s="401" t="s">
        <v>314</v>
      </c>
      <c r="D15" s="394"/>
      <c r="E15" s="394"/>
      <c r="F15" s="379"/>
      <c r="G15" s="394"/>
      <c r="H15" s="397"/>
      <c r="J15" s="397"/>
      <c r="K15" s="397"/>
      <c r="L15" s="379"/>
      <c r="M15" s="397"/>
    </row>
    <row r="16" spans="1:16" ht="15">
      <c r="A16" s="376">
        <f>1+A15</f>
        <v>7</v>
      </c>
      <c r="B16" s="394"/>
      <c r="C16" s="398" t="s">
        <v>311</v>
      </c>
      <c r="D16" s="378"/>
      <c r="E16" s="394"/>
      <c r="F16" s="379"/>
      <c r="G16" s="394"/>
      <c r="H16" s="397"/>
      <c r="J16" s="397"/>
      <c r="K16" s="397">
        <v>2680717</v>
      </c>
      <c r="L16" s="379"/>
      <c r="M16" s="397"/>
    </row>
    <row r="17" spans="1:13" ht="15">
      <c r="A17" s="376">
        <f>1+A16</f>
        <v>8</v>
      </c>
      <c r="B17" s="394"/>
      <c r="C17" s="402" t="s">
        <v>315</v>
      </c>
      <c r="E17" s="402" t="s">
        <v>316</v>
      </c>
      <c r="F17" s="379"/>
      <c r="G17" s="394"/>
      <c r="H17" s="397"/>
      <c r="I17" s="397">
        <v>1280206</v>
      </c>
      <c r="J17" s="403">
        <v>0.5</v>
      </c>
      <c r="K17" s="397">
        <f>ROUND(I17*J17,0)</f>
        <v>640103</v>
      </c>
      <c r="L17" s="379"/>
      <c r="M17" s="397"/>
    </row>
    <row r="18" spans="1:13" ht="15">
      <c r="A18" s="376">
        <f t="shared" si="0"/>
        <v>9</v>
      </c>
      <c r="B18" s="394"/>
      <c r="C18" s="404"/>
      <c r="E18" s="402" t="s">
        <v>317</v>
      </c>
      <c r="F18" s="379"/>
      <c r="G18" s="394"/>
      <c r="H18" s="397"/>
      <c r="I18" s="397">
        <v>-497167</v>
      </c>
      <c r="J18" s="403">
        <v>0.5</v>
      </c>
      <c r="K18" s="397">
        <f>ROUND(I18*J18,0)</f>
        <v>-248584</v>
      </c>
      <c r="L18" s="379"/>
      <c r="M18" s="397"/>
    </row>
    <row r="19" spans="1:13" ht="15">
      <c r="A19" s="376">
        <f t="shared" si="0"/>
        <v>10</v>
      </c>
      <c r="B19" s="394"/>
      <c r="C19" s="402"/>
      <c r="E19" s="405" t="s">
        <v>318</v>
      </c>
      <c r="F19" s="379"/>
      <c r="G19" s="394"/>
      <c r="H19" s="397"/>
      <c r="J19" s="397"/>
      <c r="K19" s="400">
        <f>+K16-K17-K18</f>
        <v>2289198</v>
      </c>
      <c r="M19" s="397"/>
    </row>
    <row r="20" spans="1:13" ht="15">
      <c r="A20" s="376">
        <f>1+A19</f>
        <v>11</v>
      </c>
      <c r="B20" s="394"/>
      <c r="C20" s="402" t="s">
        <v>315</v>
      </c>
      <c r="E20" s="406" t="s">
        <v>319</v>
      </c>
      <c r="F20" s="379"/>
      <c r="G20" s="394"/>
      <c r="H20" s="379"/>
      <c r="J20" s="379"/>
      <c r="K20" s="379">
        <v>-92061</v>
      </c>
      <c r="L20" s="379"/>
      <c r="M20" s="397"/>
    </row>
    <row r="21" spans="1:13" ht="15">
      <c r="A21" s="376">
        <f>1+A20</f>
        <v>12</v>
      </c>
      <c r="B21" s="394"/>
      <c r="C21" s="402" t="s">
        <v>320</v>
      </c>
      <c r="E21" s="404"/>
      <c r="F21" s="379"/>
      <c r="G21" s="394"/>
      <c r="H21" s="397"/>
      <c r="J21" s="397"/>
      <c r="K21" s="407"/>
      <c r="L21" s="379">
        <f>+K19-K20</f>
        <v>2381259</v>
      </c>
      <c r="M21" s="397"/>
    </row>
    <row r="22" spans="1:13" ht="15">
      <c r="B22" s="394"/>
      <c r="C22" s="394"/>
      <c r="D22" s="399"/>
      <c r="E22" s="394"/>
      <c r="F22" s="379"/>
      <c r="G22" s="394"/>
      <c r="H22" s="397"/>
      <c r="J22" s="397"/>
      <c r="K22" s="397"/>
      <c r="L22" s="379"/>
      <c r="M22" s="397"/>
    </row>
    <row r="23" spans="1:13" ht="15">
      <c r="A23" s="376">
        <f>1+A21</f>
        <v>13</v>
      </c>
      <c r="B23" s="394"/>
      <c r="C23" s="399" t="s">
        <v>321</v>
      </c>
      <c r="D23" s="378"/>
      <c r="E23" s="394"/>
      <c r="F23" s="379"/>
      <c r="G23" s="379"/>
      <c r="H23" s="379"/>
      <c r="J23" s="397"/>
      <c r="K23" s="397">
        <v>2755436</v>
      </c>
      <c r="L23" s="379"/>
      <c r="M23" s="397"/>
    </row>
    <row r="24" spans="1:13" ht="15">
      <c r="A24" s="376">
        <f>1+A23</f>
        <v>14</v>
      </c>
      <c r="B24" s="394"/>
      <c r="C24" s="402" t="s">
        <v>315</v>
      </c>
      <c r="E24" s="402" t="s">
        <v>316</v>
      </c>
      <c r="F24" s="379"/>
      <c r="G24" s="379"/>
      <c r="H24" s="379"/>
      <c r="I24" s="379">
        <v>1097172</v>
      </c>
      <c r="J24" s="403">
        <v>0.5</v>
      </c>
      <c r="K24" s="397">
        <f>ROUND(I24*J24,0)</f>
        <v>548586</v>
      </c>
      <c r="L24" s="379"/>
      <c r="M24" s="397"/>
    </row>
    <row r="25" spans="1:13" ht="15">
      <c r="A25" s="376">
        <f t="shared" ref="A25:A30" si="1">1+A24</f>
        <v>15</v>
      </c>
      <c r="B25" s="394"/>
      <c r="C25" s="404"/>
      <c r="E25" s="402" t="s">
        <v>317</v>
      </c>
      <c r="F25" s="379"/>
      <c r="G25" s="379"/>
      <c r="H25" s="379"/>
      <c r="I25" s="379">
        <v>-338044</v>
      </c>
      <c r="J25" s="403">
        <v>0.5</v>
      </c>
      <c r="K25" s="397">
        <f>ROUND(I25*J25,0)</f>
        <v>-169022</v>
      </c>
      <c r="L25" s="379"/>
      <c r="M25" s="397"/>
    </row>
    <row r="26" spans="1:13" ht="15">
      <c r="A26" s="376">
        <f t="shared" si="1"/>
        <v>16</v>
      </c>
      <c r="B26" s="394"/>
      <c r="C26" s="402"/>
      <c r="E26" s="405" t="s">
        <v>322</v>
      </c>
      <c r="F26" s="379"/>
      <c r="G26" s="379"/>
      <c r="H26" s="379"/>
      <c r="J26" s="397"/>
      <c r="K26" s="400">
        <f>+K23-K24-K25</f>
        <v>2375872</v>
      </c>
      <c r="M26" s="397"/>
    </row>
    <row r="27" spans="1:13" ht="15">
      <c r="A27" s="376">
        <f t="shared" si="1"/>
        <v>17</v>
      </c>
      <c r="B27" s="394"/>
      <c r="C27" s="402" t="s">
        <v>315</v>
      </c>
      <c r="E27" s="406" t="s">
        <v>319</v>
      </c>
      <c r="F27" s="379"/>
      <c r="G27" s="379"/>
      <c r="H27" s="379"/>
      <c r="J27" s="379"/>
      <c r="K27" s="379">
        <v>-86507</v>
      </c>
      <c r="L27" s="379"/>
      <c r="M27" s="397"/>
    </row>
    <row r="28" spans="1:13" ht="15">
      <c r="A28" s="376">
        <f t="shared" si="1"/>
        <v>18</v>
      </c>
      <c r="B28" s="394"/>
      <c r="C28" s="405" t="s">
        <v>323</v>
      </c>
      <c r="D28" s="394"/>
      <c r="E28" s="394"/>
      <c r="F28" s="379"/>
      <c r="G28" s="379"/>
      <c r="H28" s="379"/>
      <c r="J28" s="397"/>
      <c r="K28" s="407"/>
      <c r="L28" s="379">
        <f>+K26-K27</f>
        <v>2462379</v>
      </c>
      <c r="M28" s="397"/>
    </row>
    <row r="29" spans="1:13" ht="15">
      <c r="A29" s="376">
        <f t="shared" si="1"/>
        <v>19</v>
      </c>
      <c r="B29" s="394"/>
      <c r="C29" s="399" t="s">
        <v>324</v>
      </c>
      <c r="D29" s="394"/>
      <c r="E29" s="394"/>
      <c r="F29" s="379"/>
      <c r="G29" s="379"/>
      <c r="H29" s="379"/>
      <c r="J29" s="397"/>
      <c r="K29" s="397"/>
      <c r="L29" s="400"/>
      <c r="M29" s="397">
        <f>+L21-L28</f>
        <v>-81120</v>
      </c>
    </row>
    <row r="30" spans="1:13" ht="15">
      <c r="A30" s="376">
        <f t="shared" si="1"/>
        <v>20</v>
      </c>
      <c r="B30" s="399" t="s">
        <v>325</v>
      </c>
      <c r="C30" s="399"/>
      <c r="D30" s="394"/>
      <c r="E30" s="394"/>
      <c r="F30" s="379"/>
      <c r="G30" s="379"/>
      <c r="H30" s="379"/>
      <c r="J30" s="397"/>
      <c r="K30" s="397"/>
      <c r="L30" s="379"/>
      <c r="M30" s="407">
        <f>+M13+M29</f>
        <v>-77052</v>
      </c>
    </row>
    <row r="31" spans="1:13" ht="15">
      <c r="B31" s="394"/>
      <c r="C31" s="399"/>
      <c r="D31" s="394"/>
      <c r="E31" s="394"/>
      <c r="F31" s="379"/>
      <c r="G31" s="379"/>
      <c r="H31" s="379"/>
      <c r="J31" s="397"/>
      <c r="K31" s="397"/>
      <c r="L31" s="379"/>
      <c r="M31" s="397"/>
    </row>
    <row r="32" spans="1:13" ht="15.75">
      <c r="A32" s="376">
        <f>1+A30</f>
        <v>21</v>
      </c>
      <c r="B32" s="408" t="s">
        <v>326</v>
      </c>
      <c r="C32" s="399"/>
      <c r="D32" s="394"/>
      <c r="E32" s="394"/>
      <c r="F32" s="379"/>
      <c r="G32" s="379"/>
      <c r="H32" s="379"/>
      <c r="J32" s="397"/>
      <c r="K32" s="397"/>
      <c r="L32" s="379"/>
      <c r="M32" s="397"/>
    </row>
    <row r="33" spans="1:13" ht="15">
      <c r="A33" s="376">
        <f t="shared" ref="A33:A34" si="2">1+A32</f>
        <v>22</v>
      </c>
      <c r="B33" s="394"/>
      <c r="C33" s="398" t="s">
        <v>327</v>
      </c>
      <c r="D33" s="394"/>
      <c r="E33" s="394"/>
      <c r="F33" s="379"/>
      <c r="G33" s="379"/>
      <c r="H33" s="379"/>
      <c r="J33" s="397"/>
      <c r="K33" s="397">
        <v>-2383555</v>
      </c>
      <c r="L33" s="379"/>
      <c r="M33" s="397"/>
    </row>
    <row r="34" spans="1:13" ht="15">
      <c r="A34" s="376">
        <f t="shared" si="2"/>
        <v>23</v>
      </c>
      <c r="B34" s="394"/>
      <c r="C34" s="402" t="s">
        <v>315</v>
      </c>
      <c r="E34" s="402" t="s">
        <v>316</v>
      </c>
      <c r="F34" s="379"/>
      <c r="G34" s="379"/>
      <c r="H34" s="379"/>
      <c r="I34" s="379">
        <v>-2147</v>
      </c>
      <c r="J34" s="403">
        <v>0.5</v>
      </c>
      <c r="K34" s="397">
        <f>ROUND(I34*J34,0)</f>
        <v>-1074</v>
      </c>
      <c r="L34" s="379"/>
      <c r="M34" s="397"/>
    </row>
    <row r="35" spans="1:13" ht="15">
      <c r="A35" s="376">
        <f t="shared" si="0"/>
        <v>24</v>
      </c>
      <c r="B35" s="394"/>
      <c r="C35" s="404"/>
      <c r="E35" s="402" t="s">
        <v>317</v>
      </c>
      <c r="F35" s="379"/>
      <c r="G35" s="379"/>
      <c r="H35" s="379"/>
      <c r="I35" s="379">
        <v>-270387</v>
      </c>
      <c r="J35" s="403">
        <v>0.5</v>
      </c>
      <c r="K35" s="397">
        <f>ROUND(I35*J35,0)</f>
        <v>-135194</v>
      </c>
      <c r="L35" s="379"/>
      <c r="M35" s="397"/>
    </row>
    <row r="36" spans="1:13" ht="15">
      <c r="A36" s="376">
        <f t="shared" si="0"/>
        <v>25</v>
      </c>
      <c r="B36" s="394"/>
      <c r="C36" s="402"/>
      <c r="E36" s="405" t="s">
        <v>328</v>
      </c>
      <c r="F36" s="379"/>
      <c r="G36" s="379"/>
      <c r="H36" s="379"/>
      <c r="J36" s="397"/>
      <c r="K36" s="400">
        <f>+K33-K34-K35</f>
        <v>-2247287</v>
      </c>
      <c r="M36" s="397"/>
    </row>
    <row r="37" spans="1:13" ht="15">
      <c r="A37" s="376">
        <f>1+A36</f>
        <v>26</v>
      </c>
      <c r="B37" s="394"/>
      <c r="C37" s="402" t="s">
        <v>315</v>
      </c>
      <c r="E37" s="406" t="s">
        <v>319</v>
      </c>
      <c r="F37" s="379"/>
      <c r="G37" s="379"/>
      <c r="H37" s="379"/>
      <c r="J37" s="379"/>
      <c r="K37" s="379">
        <v>-41856</v>
      </c>
      <c r="L37" s="379"/>
      <c r="M37" s="397"/>
    </row>
    <row r="38" spans="1:13" ht="15">
      <c r="A38" s="376">
        <f>1+A37</f>
        <v>27</v>
      </c>
      <c r="B38" s="394"/>
      <c r="C38" s="402" t="s">
        <v>329</v>
      </c>
      <c r="E38" s="404"/>
      <c r="F38" s="379"/>
      <c r="G38" s="379"/>
      <c r="H38" s="379"/>
      <c r="J38" s="397"/>
      <c r="K38" s="407"/>
      <c r="L38" s="379">
        <f>+K36-K37</f>
        <v>-2205431</v>
      </c>
      <c r="M38" s="397"/>
    </row>
    <row r="39" spans="1:13" ht="15">
      <c r="B39" s="394"/>
      <c r="C39" s="399"/>
      <c r="D39" s="394"/>
      <c r="E39" s="394"/>
      <c r="F39" s="379"/>
      <c r="G39" s="379"/>
      <c r="H39" s="379"/>
      <c r="J39" s="397"/>
      <c r="K39" s="397"/>
      <c r="L39" s="379"/>
      <c r="M39" s="397"/>
    </row>
    <row r="40" spans="1:13" ht="15">
      <c r="A40" s="376">
        <f>1+A38</f>
        <v>28</v>
      </c>
      <c r="B40" s="394"/>
      <c r="C40" s="399" t="s">
        <v>321</v>
      </c>
      <c r="D40" s="399"/>
      <c r="E40" s="394"/>
      <c r="F40" s="379"/>
      <c r="G40" s="379"/>
      <c r="H40" s="379"/>
      <c r="J40" s="397"/>
      <c r="K40" s="397">
        <v>-2741491</v>
      </c>
      <c r="L40" s="379"/>
      <c r="M40" s="397"/>
    </row>
    <row r="41" spans="1:13" ht="15">
      <c r="A41" s="376">
        <f>1+A40</f>
        <v>29</v>
      </c>
      <c r="B41" s="394"/>
      <c r="C41" s="402" t="s">
        <v>315</v>
      </c>
      <c r="E41" s="402" t="s">
        <v>316</v>
      </c>
      <c r="F41" s="379"/>
      <c r="G41" s="379"/>
      <c r="H41" s="379"/>
      <c r="I41" s="379">
        <v>-54934</v>
      </c>
      <c r="J41" s="403">
        <v>0.5</v>
      </c>
      <c r="K41" s="397">
        <f>ROUND(I41*J41,0)</f>
        <v>-27467</v>
      </c>
      <c r="L41" s="379"/>
      <c r="M41" s="397"/>
    </row>
    <row r="42" spans="1:13" ht="15">
      <c r="A42" s="376">
        <f t="shared" ref="A42:A46" si="3">1+A41</f>
        <v>30</v>
      </c>
      <c r="B42" s="394"/>
      <c r="C42" s="404"/>
      <c r="E42" s="402" t="s">
        <v>317</v>
      </c>
      <c r="F42" s="379"/>
      <c r="G42" s="379"/>
      <c r="H42" s="379"/>
      <c r="I42" s="379">
        <v>-351823</v>
      </c>
      <c r="J42" s="403">
        <v>0.5</v>
      </c>
      <c r="K42" s="397">
        <f>ROUND(I42*J42,0)</f>
        <v>-175912</v>
      </c>
      <c r="L42" s="379"/>
      <c r="M42" s="397"/>
    </row>
    <row r="43" spans="1:13" ht="15">
      <c r="A43" s="376">
        <f t="shared" si="3"/>
        <v>31</v>
      </c>
      <c r="B43" s="394"/>
      <c r="C43" s="402"/>
      <c r="E43" s="405" t="s">
        <v>330</v>
      </c>
      <c r="F43" s="379"/>
      <c r="G43" s="379"/>
      <c r="H43" s="379"/>
      <c r="J43" s="397"/>
      <c r="K43" s="400">
        <f>+K40-K41-K42</f>
        <v>-2538112</v>
      </c>
      <c r="M43" s="397"/>
    </row>
    <row r="44" spans="1:13" ht="15">
      <c r="A44" s="376">
        <f t="shared" si="3"/>
        <v>32</v>
      </c>
      <c r="B44" s="394"/>
      <c r="C44" s="402" t="s">
        <v>315</v>
      </c>
      <c r="E44" s="406" t="s">
        <v>319</v>
      </c>
      <c r="F44" s="379"/>
      <c r="G44" s="379"/>
      <c r="H44" s="379"/>
      <c r="J44" s="379"/>
      <c r="K44" s="379">
        <v>-44414</v>
      </c>
      <c r="L44" s="379"/>
      <c r="M44" s="397"/>
    </row>
    <row r="45" spans="1:13" ht="15">
      <c r="A45" s="376">
        <f t="shared" si="3"/>
        <v>33</v>
      </c>
      <c r="B45" s="394"/>
      <c r="C45" s="405" t="s">
        <v>331</v>
      </c>
      <c r="D45" s="394"/>
      <c r="E45" s="394"/>
      <c r="F45" s="379"/>
      <c r="G45" s="379"/>
      <c r="H45" s="379"/>
      <c r="J45" s="397"/>
      <c r="K45" s="407"/>
      <c r="L45" s="379">
        <f>+K43-K44</f>
        <v>-2493698</v>
      </c>
      <c r="M45" s="397"/>
    </row>
    <row r="46" spans="1:13" ht="15">
      <c r="A46" s="376">
        <f t="shared" si="3"/>
        <v>34</v>
      </c>
      <c r="B46" s="399" t="s">
        <v>332</v>
      </c>
      <c r="D46" s="394"/>
      <c r="E46" s="394"/>
      <c r="F46" s="379"/>
      <c r="G46" s="379"/>
      <c r="H46" s="379"/>
      <c r="J46" s="397"/>
      <c r="K46" s="397"/>
      <c r="L46" s="400"/>
      <c r="M46" s="397">
        <f>+L38-L45</f>
        <v>288267</v>
      </c>
    </row>
    <row r="47" spans="1:13" ht="15">
      <c r="B47" s="394"/>
      <c r="C47" s="399"/>
      <c r="D47" s="394"/>
      <c r="E47" s="394"/>
      <c r="F47" s="394"/>
      <c r="G47" s="394"/>
      <c r="H47" s="397"/>
      <c r="J47" s="397"/>
      <c r="K47" s="397"/>
      <c r="L47" s="379"/>
      <c r="M47" s="397"/>
    </row>
    <row r="48" spans="1:13" ht="15">
      <c r="A48" s="376">
        <f>1+A46</f>
        <v>35</v>
      </c>
      <c r="B48" s="409" t="s">
        <v>333</v>
      </c>
      <c r="H48" s="410"/>
      <c r="J48" s="410"/>
      <c r="K48" s="410"/>
      <c r="M48" s="407">
        <f>+M30+M46</f>
        <v>211215</v>
      </c>
    </row>
    <row r="49" spans="1:13" s="414" customFormat="1" ht="8.25">
      <c r="A49" s="411"/>
      <c r="B49" s="412"/>
      <c r="C49" s="412"/>
      <c r="D49" s="412"/>
      <c r="E49" s="412"/>
      <c r="F49" s="412"/>
      <c r="G49" s="412"/>
      <c r="H49" s="413"/>
      <c r="I49" s="413"/>
      <c r="J49" s="413"/>
      <c r="K49" s="413"/>
      <c r="M49" s="415"/>
    </row>
    <row r="50" spans="1:13">
      <c r="A50" s="376">
        <f>1+A48</f>
        <v>36</v>
      </c>
      <c r="B50" s="416" t="s">
        <v>334</v>
      </c>
      <c r="F50" s="416"/>
      <c r="G50" s="416"/>
      <c r="J50" s="410"/>
      <c r="K50" s="410"/>
      <c r="M50" s="417">
        <v>0.70960000000000001</v>
      </c>
    </row>
    <row r="51" spans="1:13" ht="15">
      <c r="A51" s="376">
        <f>1+A50</f>
        <v>37</v>
      </c>
      <c r="B51" s="418" t="s">
        <v>335</v>
      </c>
      <c r="F51" s="416"/>
      <c r="G51" s="416"/>
      <c r="H51" s="410"/>
      <c r="I51" s="397"/>
      <c r="J51" s="410"/>
      <c r="K51" s="410"/>
      <c r="M51" s="410">
        <f>ROUND(M48*M50,0)</f>
        <v>149878</v>
      </c>
    </row>
    <row r="52" spans="1:13" ht="15">
      <c r="A52" s="376">
        <f t="shared" ref="A52:A53" si="4">1+A51</f>
        <v>38</v>
      </c>
      <c r="B52" s="418" t="s">
        <v>336</v>
      </c>
      <c r="F52" s="416"/>
      <c r="G52" s="416"/>
      <c r="H52" s="410"/>
      <c r="I52" s="397"/>
      <c r="J52" s="410"/>
      <c r="K52" s="410"/>
      <c r="M52" s="419">
        <v>0.99199999999999999</v>
      </c>
    </row>
    <row r="53" spans="1:13" ht="15.75" thickBot="1">
      <c r="A53" s="376">
        <f t="shared" si="4"/>
        <v>39</v>
      </c>
      <c r="B53" s="409" t="s">
        <v>337</v>
      </c>
      <c r="F53" s="416"/>
      <c r="G53" s="416"/>
      <c r="H53" s="410"/>
      <c r="I53" s="397"/>
      <c r="J53" s="410"/>
      <c r="K53" s="410"/>
      <c r="M53" s="420">
        <f>ROUND(M51*M52,0)</f>
        <v>148679</v>
      </c>
    </row>
    <row r="54" spans="1:13" ht="13.5" thickTop="1">
      <c r="D54" s="416"/>
      <c r="F54" s="416"/>
      <c r="G54" s="416"/>
      <c r="H54" s="410"/>
      <c r="L54" s="410"/>
    </row>
    <row r="56" spans="1:13">
      <c r="C56" s="377" t="s">
        <v>75</v>
      </c>
    </row>
    <row r="64" spans="1:13">
      <c r="M64" s="382"/>
    </row>
    <row r="74" spans="13:13">
      <c r="M74" s="382"/>
    </row>
  </sheetData>
  <mergeCells count="8">
    <mergeCell ref="B8:E8"/>
    <mergeCell ref="L1:M1"/>
    <mergeCell ref="B2:L2"/>
    <mergeCell ref="B3:L3"/>
    <mergeCell ref="B4:L4"/>
    <mergeCell ref="B7:E7"/>
    <mergeCell ref="I7:J7"/>
    <mergeCell ref="B5:L5"/>
  </mergeCells>
  <pageMargins left="0.4" right="0.4" top="0.5" bottom="0.5" header="0.3" footer="0.3"/>
  <pageSetup scale="85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D24"/>
  <sheetViews>
    <sheetView zoomScaleNormal="100" workbookViewId="0">
      <selection activeCell="E20" sqref="E20"/>
    </sheetView>
  </sheetViews>
  <sheetFormatPr defaultColWidth="8.85546875" defaultRowHeight="12.75"/>
  <cols>
    <col min="1" max="1" width="4.42578125" style="421" bestFit="1" customWidth="1"/>
    <col min="2" max="2" width="49.28515625" style="422" customWidth="1"/>
    <col min="3" max="3" width="14.140625" style="422" bestFit="1" customWidth="1"/>
    <col min="4" max="4" width="24" style="422" customWidth="1"/>
    <col min="5" max="16384" width="8.85546875" style="422"/>
  </cols>
  <sheetData>
    <row r="1" spans="1:4">
      <c r="B1" s="1336" t="s">
        <v>37</v>
      </c>
      <c r="C1" s="1336"/>
      <c r="D1" s="436"/>
    </row>
    <row r="2" spans="1:4">
      <c r="B2" s="1336" t="s">
        <v>338</v>
      </c>
      <c r="C2" s="1336"/>
      <c r="D2" s="380"/>
    </row>
    <row r="3" spans="1:4">
      <c r="B3" s="1336" t="s">
        <v>339</v>
      </c>
      <c r="C3" s="1336"/>
      <c r="D3" s="380"/>
    </row>
    <row r="4" spans="1:4" ht="15" customHeight="1">
      <c r="B4" s="1335" t="s">
        <v>877</v>
      </c>
      <c r="C4" s="1335"/>
    </row>
    <row r="6" spans="1:4">
      <c r="A6" s="421" t="s">
        <v>41</v>
      </c>
      <c r="B6" s="424" t="s">
        <v>42</v>
      </c>
      <c r="C6" s="424" t="s">
        <v>43</v>
      </c>
    </row>
    <row r="7" spans="1:4" s="426" customFormat="1">
      <c r="A7" s="421" t="s">
        <v>47</v>
      </c>
      <c r="B7" s="425" t="s">
        <v>48</v>
      </c>
      <c r="C7" s="425" t="s">
        <v>49</v>
      </c>
    </row>
    <row r="8" spans="1:4" s="429" customFormat="1" ht="8.25">
      <c r="A8" s="427"/>
      <c r="B8" s="428"/>
      <c r="C8" s="428"/>
    </row>
    <row r="9" spans="1:4" ht="15">
      <c r="A9" s="421">
        <v>1</v>
      </c>
      <c r="B9" s="422" t="s">
        <v>340</v>
      </c>
      <c r="C9" s="430">
        <v>6866591</v>
      </c>
    </row>
    <row r="11" spans="1:4">
      <c r="A11" s="421">
        <f>1+A9</f>
        <v>2</v>
      </c>
      <c r="B11" s="422" t="s">
        <v>341</v>
      </c>
      <c r="C11" s="422">
        <v>-1479079</v>
      </c>
    </row>
    <row r="12" spans="1:4">
      <c r="A12" s="421">
        <f>1+A11</f>
        <v>3</v>
      </c>
      <c r="B12" s="422" t="s">
        <v>342</v>
      </c>
      <c r="C12" s="431">
        <f>+C9+C11</f>
        <v>5387512</v>
      </c>
    </row>
    <row r="14" spans="1:4">
      <c r="A14" s="421">
        <f>1+A12</f>
        <v>4</v>
      </c>
      <c r="B14" s="422" t="s">
        <v>343</v>
      </c>
      <c r="C14" s="422">
        <v>4777727</v>
      </c>
    </row>
    <row r="15" spans="1:4">
      <c r="A15" s="421">
        <f t="shared" ref="A15:A21" si="0">1+A14</f>
        <v>5</v>
      </c>
      <c r="B15" s="422" t="s">
        <v>344</v>
      </c>
      <c r="C15" s="431">
        <f>+C12-C14</f>
        <v>609785</v>
      </c>
    </row>
    <row r="16" spans="1:4">
      <c r="C16" s="432"/>
    </row>
    <row r="17" spans="1:3" ht="15">
      <c r="A17" s="421">
        <f>1+A15</f>
        <v>6</v>
      </c>
      <c r="B17" s="422" t="s">
        <v>345</v>
      </c>
      <c r="C17" s="433">
        <v>0.70960000000000001</v>
      </c>
    </row>
    <row r="18" spans="1:3">
      <c r="A18" s="421">
        <f t="shared" si="0"/>
        <v>7</v>
      </c>
      <c r="B18" s="422" t="s">
        <v>346</v>
      </c>
      <c r="C18" s="431">
        <f>ROUND(C15*C17,0)</f>
        <v>432703</v>
      </c>
    </row>
    <row r="19" spans="1:3">
      <c r="C19" s="432"/>
    </row>
    <row r="20" spans="1:3">
      <c r="A20" s="421">
        <f>1+A18</f>
        <v>8</v>
      </c>
      <c r="B20" s="422" t="s">
        <v>347</v>
      </c>
      <c r="C20" s="434">
        <v>0.99199999999999999</v>
      </c>
    </row>
    <row r="21" spans="1:3" ht="15">
      <c r="A21" s="421">
        <f t="shared" si="0"/>
        <v>9</v>
      </c>
      <c r="B21" s="422" t="s">
        <v>348</v>
      </c>
      <c r="C21" s="435">
        <f>ROUND(C18*C20,0)</f>
        <v>429241</v>
      </c>
    </row>
    <row r="24" spans="1:3">
      <c r="B24" s="422" t="s">
        <v>349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H24"/>
  <sheetViews>
    <sheetView zoomScaleNormal="100" workbookViewId="0">
      <selection activeCell="I38" sqref="I38"/>
    </sheetView>
  </sheetViews>
  <sheetFormatPr defaultColWidth="9.140625" defaultRowHeight="15"/>
  <cols>
    <col min="1" max="2" width="9.140625" style="201"/>
    <col min="3" max="3" width="30.5703125" style="201" bestFit="1" customWidth="1"/>
    <col min="4" max="4" width="9.140625" style="201"/>
    <col min="5" max="5" width="15" style="201" bestFit="1" customWidth="1"/>
    <col min="6" max="6" width="9.140625" style="201"/>
    <col min="7" max="7" width="13.28515625" style="201" customWidth="1"/>
    <col min="8" max="8" width="13" style="201" customWidth="1"/>
    <col min="9" max="9" width="18.7109375" style="201" customWidth="1"/>
    <col min="10" max="12" width="9.140625" style="201"/>
    <col min="13" max="13" width="10.85546875" style="201" customWidth="1"/>
    <col min="14" max="16" width="9.140625" style="201"/>
    <col min="17" max="17" width="10" style="201" customWidth="1"/>
    <col min="18" max="18" width="9.140625" style="201"/>
    <col min="19" max="19" width="34.140625" style="201" customWidth="1"/>
    <col min="20" max="31" width="11.5703125" style="201" bestFit="1" customWidth="1"/>
    <col min="32" max="32" width="13.42578125" style="201" customWidth="1"/>
    <col min="33" max="16384" width="9.140625" style="201"/>
  </cols>
  <sheetData>
    <row r="1" spans="1:34" ht="15.75">
      <c r="A1" s="150"/>
      <c r="B1" s="1304" t="s">
        <v>37</v>
      </c>
      <c r="C1" s="1304"/>
      <c r="D1" s="1304"/>
      <c r="E1" s="1304"/>
      <c r="F1" s="1304"/>
      <c r="G1" s="1304"/>
      <c r="H1" s="1304"/>
      <c r="I1" s="436"/>
      <c r="J1" s="423"/>
    </row>
    <row r="2" spans="1:34">
      <c r="A2" s="150"/>
      <c r="B2" s="1338" t="s">
        <v>350</v>
      </c>
      <c r="C2" s="1338"/>
      <c r="D2" s="1338"/>
      <c r="E2" s="1338"/>
      <c r="F2" s="1338"/>
      <c r="G2" s="1338"/>
      <c r="H2" s="1338"/>
      <c r="I2" s="781"/>
      <c r="J2" s="423"/>
      <c r="AD2" s="231"/>
      <c r="AE2" s="231"/>
      <c r="AF2" s="231"/>
      <c r="AG2" s="231"/>
      <c r="AH2" s="231"/>
    </row>
    <row r="3" spans="1:34">
      <c r="A3" s="150"/>
      <c r="B3" s="1337" t="s">
        <v>35</v>
      </c>
      <c r="C3" s="1337"/>
      <c r="D3" s="1337"/>
      <c r="E3" s="1337"/>
      <c r="F3" s="1337"/>
      <c r="G3" s="1337"/>
      <c r="H3" s="1337"/>
      <c r="I3" s="781"/>
      <c r="J3" s="423"/>
      <c r="AD3" s="231"/>
      <c r="AE3" s="231"/>
      <c r="AF3" s="231"/>
      <c r="AG3" s="231"/>
      <c r="AH3" s="231"/>
    </row>
    <row r="4" spans="1:34">
      <c r="B4" s="1335" t="s">
        <v>878</v>
      </c>
      <c r="C4" s="1335"/>
      <c r="D4" s="1335"/>
      <c r="E4" s="1335"/>
      <c r="F4" s="1335"/>
      <c r="G4" s="1335"/>
      <c r="H4" s="1335"/>
      <c r="AD4" s="231"/>
      <c r="AE4" s="231"/>
      <c r="AF4" s="231"/>
      <c r="AG4" s="231"/>
      <c r="AH4" s="231"/>
    </row>
    <row r="5" spans="1:34">
      <c r="AD5" s="231"/>
      <c r="AE5" s="231"/>
      <c r="AF5" s="231"/>
      <c r="AG5" s="231"/>
      <c r="AH5" s="231"/>
    </row>
    <row r="6" spans="1:34" ht="51">
      <c r="A6" s="154" t="s">
        <v>34</v>
      </c>
      <c r="B6" s="1283" t="s">
        <v>33</v>
      </c>
      <c r="C6" s="1283"/>
      <c r="D6" s="1283"/>
      <c r="E6" s="154" t="s">
        <v>32</v>
      </c>
      <c r="F6" s="154"/>
      <c r="G6" s="154" t="s">
        <v>31</v>
      </c>
      <c r="H6" s="154" t="s">
        <v>30</v>
      </c>
      <c r="I6" s="437" t="s">
        <v>29</v>
      </c>
      <c r="J6" s="150"/>
      <c r="AD6" s="231"/>
      <c r="AE6" s="231"/>
      <c r="AF6" s="231"/>
      <c r="AG6" s="231"/>
      <c r="AH6" s="231"/>
    </row>
    <row r="7" spans="1:34">
      <c r="A7" s="155"/>
      <c r="B7" s="155"/>
      <c r="C7" s="155"/>
      <c r="D7" s="150"/>
      <c r="E7" s="156"/>
      <c r="F7" s="157"/>
      <c r="G7" s="157"/>
      <c r="H7" s="157"/>
      <c r="I7" s="438"/>
      <c r="J7" s="150"/>
      <c r="AD7" s="231"/>
      <c r="AE7" s="231"/>
      <c r="AF7" s="231"/>
      <c r="AG7" s="231"/>
      <c r="AH7" s="231"/>
    </row>
    <row r="8" spans="1:34">
      <c r="A8" s="150"/>
      <c r="B8" s="150"/>
      <c r="C8" s="150"/>
      <c r="D8" s="150"/>
      <c r="E8" s="158"/>
      <c r="F8" s="150"/>
      <c r="G8" s="150"/>
      <c r="H8" s="150"/>
      <c r="I8" s="439"/>
      <c r="J8" s="150"/>
      <c r="AD8" s="231"/>
      <c r="AE8" s="231"/>
      <c r="AF8" s="231"/>
      <c r="AG8" s="231"/>
      <c r="AH8" s="231"/>
    </row>
    <row r="9" spans="1:34">
      <c r="A9" s="150"/>
      <c r="B9" s="159"/>
      <c r="C9" s="159"/>
      <c r="D9" s="150"/>
      <c r="G9" s="150"/>
      <c r="H9" s="150"/>
      <c r="I9" s="440"/>
      <c r="J9" s="150"/>
      <c r="AD9" s="231"/>
      <c r="AE9" s="231"/>
      <c r="AF9" s="231"/>
      <c r="AG9" s="231"/>
      <c r="AH9" s="231"/>
    </row>
    <row r="10" spans="1:34">
      <c r="A10" s="155">
        <v>1</v>
      </c>
      <c r="B10" s="150" t="s">
        <v>351</v>
      </c>
      <c r="C10" s="150" t="s">
        <v>352</v>
      </c>
      <c r="D10" s="150"/>
      <c r="E10" s="443">
        <v>-336213.08</v>
      </c>
      <c r="G10" s="150" t="s">
        <v>105</v>
      </c>
      <c r="H10" s="444">
        <v>0.98599999999999999</v>
      </c>
      <c r="I10" s="441">
        <f>ROUND(H10*E10,2)</f>
        <v>-331506.09999999998</v>
      </c>
      <c r="J10" s="814" t="s">
        <v>353</v>
      </c>
      <c r="AD10" s="445"/>
      <c r="AE10" s="445"/>
      <c r="AF10" s="445"/>
      <c r="AG10" s="231"/>
      <c r="AH10" s="231"/>
    </row>
    <row r="11" spans="1:34">
      <c r="A11" s="155">
        <v>2</v>
      </c>
      <c r="B11" s="446" t="s">
        <v>354</v>
      </c>
      <c r="C11" s="201" t="s">
        <v>355</v>
      </c>
      <c r="E11" s="443">
        <v>26.14</v>
      </c>
      <c r="G11" s="150" t="s">
        <v>105</v>
      </c>
      <c r="H11" s="444">
        <v>0.98599999999999999</v>
      </c>
      <c r="I11" s="202">
        <v>-25.77</v>
      </c>
      <c r="J11" s="814" t="s">
        <v>356</v>
      </c>
      <c r="AD11" s="445"/>
      <c r="AE11" s="445"/>
      <c r="AF11" s="445"/>
      <c r="AG11" s="231"/>
      <c r="AH11" s="231"/>
    </row>
    <row r="12" spans="1:34">
      <c r="A12" s="155">
        <v>3</v>
      </c>
      <c r="B12" s="204" t="s">
        <v>357</v>
      </c>
      <c r="C12" s="150" t="s">
        <v>358</v>
      </c>
      <c r="D12" s="150"/>
      <c r="E12" s="443">
        <v>-78190.53</v>
      </c>
      <c r="G12" s="150" t="s">
        <v>105</v>
      </c>
      <c r="H12" s="444">
        <v>0.98599999999999999</v>
      </c>
      <c r="I12" s="202">
        <v>77095.86</v>
      </c>
      <c r="J12" s="814" t="s">
        <v>359</v>
      </c>
      <c r="AD12" s="445"/>
      <c r="AE12" s="445"/>
      <c r="AF12" s="445"/>
      <c r="AG12" s="231"/>
      <c r="AH12" s="231"/>
    </row>
    <row r="13" spans="1:34">
      <c r="A13" s="155">
        <v>4</v>
      </c>
      <c r="B13" s="150" t="s">
        <v>360</v>
      </c>
      <c r="C13" s="150" t="s">
        <v>361</v>
      </c>
      <c r="D13" s="150"/>
      <c r="E13" s="443">
        <v>0.28000000000000003</v>
      </c>
      <c r="F13" s="150"/>
      <c r="G13" s="150" t="s">
        <v>105</v>
      </c>
      <c r="H13" s="444">
        <v>0.98599999999999999</v>
      </c>
      <c r="I13" s="202">
        <v>-0.28000000000000003</v>
      </c>
      <c r="J13" s="814" t="s">
        <v>356</v>
      </c>
      <c r="AD13" s="445"/>
      <c r="AE13" s="445"/>
      <c r="AF13" s="445"/>
      <c r="AG13" s="231"/>
      <c r="AH13" s="231"/>
    </row>
    <row r="14" spans="1:34">
      <c r="A14" s="155">
        <v>5</v>
      </c>
      <c r="B14" s="150" t="s">
        <v>362</v>
      </c>
      <c r="C14" s="201" t="s">
        <v>363</v>
      </c>
      <c r="E14" s="443">
        <v>582165.37</v>
      </c>
      <c r="G14" s="150" t="s">
        <v>105</v>
      </c>
      <c r="H14" s="444">
        <v>0.98599999999999999</v>
      </c>
      <c r="I14" s="202">
        <v>-574015.05000000005</v>
      </c>
      <c r="J14" s="814" t="s">
        <v>356</v>
      </c>
    </row>
    <row r="15" spans="1:34">
      <c r="A15" s="155">
        <v>6</v>
      </c>
      <c r="B15" s="204" t="s">
        <v>364</v>
      </c>
      <c r="C15" s="201" t="s">
        <v>365</v>
      </c>
      <c r="E15" s="443">
        <v>-133174.38999999998</v>
      </c>
      <c r="G15" s="150" t="s">
        <v>105</v>
      </c>
      <c r="H15" s="444">
        <v>0.98599999999999999</v>
      </c>
      <c r="I15" s="202">
        <v>131309.95000000001</v>
      </c>
      <c r="J15" s="814" t="s">
        <v>359</v>
      </c>
    </row>
    <row r="16" spans="1:34">
      <c r="A16" s="155">
        <v>7</v>
      </c>
      <c r="B16" s="150" t="s">
        <v>366</v>
      </c>
      <c r="C16" s="201" t="s">
        <v>367</v>
      </c>
      <c r="E16" s="443">
        <v>257349.59999999998</v>
      </c>
      <c r="G16" s="150" t="s">
        <v>105</v>
      </c>
      <c r="H16" s="444">
        <v>0.98599999999999999</v>
      </c>
      <c r="I16" s="202">
        <v>-253746.71</v>
      </c>
      <c r="J16" s="814" t="s">
        <v>356</v>
      </c>
    </row>
    <row r="17" spans="1:10">
      <c r="A17" s="155">
        <v>8</v>
      </c>
      <c r="B17" s="204" t="s">
        <v>368</v>
      </c>
      <c r="C17" s="201" t="s">
        <v>369</v>
      </c>
      <c r="E17" s="443">
        <v>-48299.200000000004</v>
      </c>
      <c r="G17" s="150" t="s">
        <v>105</v>
      </c>
      <c r="H17" s="444">
        <v>0.98599999999999999</v>
      </c>
      <c r="I17" s="202">
        <v>47623.01</v>
      </c>
      <c r="J17" s="814" t="s">
        <v>359</v>
      </c>
    </row>
    <row r="18" spans="1:10">
      <c r="A18" s="155">
        <v>9</v>
      </c>
      <c r="B18" s="150" t="s">
        <v>370</v>
      </c>
      <c r="C18" s="201" t="s">
        <v>371</v>
      </c>
      <c r="E18" s="443">
        <v>605455.22999999986</v>
      </c>
      <c r="G18" s="150" t="s">
        <v>105</v>
      </c>
      <c r="H18" s="444">
        <v>0.98599999999999999</v>
      </c>
      <c r="I18" s="202">
        <v>-596978.86</v>
      </c>
      <c r="J18" s="814" t="s">
        <v>356</v>
      </c>
    </row>
    <row r="19" spans="1:10">
      <c r="A19" s="155">
        <v>10</v>
      </c>
      <c r="B19" s="150" t="s">
        <v>372</v>
      </c>
      <c r="C19" s="201" t="s">
        <v>373</v>
      </c>
      <c r="E19" s="443">
        <v>2609062.0800000005</v>
      </c>
      <c r="G19" s="150" t="s">
        <v>105</v>
      </c>
      <c r="H19" s="444">
        <v>0.98599999999999999</v>
      </c>
      <c r="I19" s="202">
        <v>-2572535.21</v>
      </c>
      <c r="J19" s="814" t="s">
        <v>356</v>
      </c>
    </row>
    <row r="20" spans="1:10">
      <c r="A20" s="155">
        <v>11</v>
      </c>
      <c r="B20" s="204" t="s">
        <v>374</v>
      </c>
      <c r="C20" s="201" t="s">
        <v>375</v>
      </c>
      <c r="E20" s="443">
        <v>-2793860.3000000017</v>
      </c>
      <c r="G20" s="150" t="s">
        <v>105</v>
      </c>
      <c r="H20" s="444">
        <v>0.98599999999999999</v>
      </c>
      <c r="I20" s="202">
        <v>2754746.26</v>
      </c>
      <c r="J20" s="814" t="s">
        <v>359</v>
      </c>
    </row>
    <row r="21" spans="1:10">
      <c r="B21" s="150" t="s">
        <v>376</v>
      </c>
      <c r="C21" s="201" t="s">
        <v>377</v>
      </c>
      <c r="E21" s="443">
        <v>-140326.74</v>
      </c>
      <c r="G21" s="150" t="s">
        <v>105</v>
      </c>
      <c r="H21" s="444">
        <v>0.98599999999999999</v>
      </c>
      <c r="I21" s="202">
        <v>138362.17000000001</v>
      </c>
      <c r="J21" s="814" t="s">
        <v>359</v>
      </c>
    </row>
    <row r="22" spans="1:10">
      <c r="B22" s="150"/>
      <c r="I22" s="449">
        <f>SUM(I11:I21)-I10</f>
        <v>-516658.53000000026</v>
      </c>
      <c r="J22" s="450" t="s">
        <v>378</v>
      </c>
    </row>
    <row r="24" spans="1:10">
      <c r="B24" s="201" t="s">
        <v>140</v>
      </c>
      <c r="I24" s="451"/>
    </row>
  </sheetData>
  <mergeCells count="5">
    <mergeCell ref="B6:D6"/>
    <mergeCell ref="B3:H3"/>
    <mergeCell ref="B1:H1"/>
    <mergeCell ref="B2:H2"/>
    <mergeCell ref="B4:H4"/>
  </mergeCells>
  <pageMargins left="0.7" right="0.7" top="0.75" bottom="0.75" header="0.3" footer="0.3"/>
  <pageSetup scale="7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H25"/>
  <sheetViews>
    <sheetView zoomScaleNormal="100" workbookViewId="0">
      <selection activeCell="E27" sqref="E27"/>
    </sheetView>
  </sheetViews>
  <sheetFormatPr defaultColWidth="9.140625" defaultRowHeight="15"/>
  <cols>
    <col min="1" max="2" width="9.140625" style="201"/>
    <col min="3" max="3" width="21.42578125" style="201" customWidth="1"/>
    <col min="4" max="4" width="5.28515625" style="201" customWidth="1"/>
    <col min="5" max="5" width="15" style="201" bestFit="1" customWidth="1"/>
    <col min="6" max="6" width="2.42578125" style="201" customWidth="1"/>
    <col min="7" max="7" width="13" style="201" customWidth="1"/>
    <col min="8" max="8" width="12.42578125" style="201" bestFit="1" customWidth="1"/>
    <col min="9" max="9" width="18.7109375" style="201" customWidth="1"/>
    <col min="10" max="16" width="9.140625" style="201"/>
    <col min="17" max="17" width="10" style="201" customWidth="1"/>
    <col min="18" max="18" width="9.140625" style="201"/>
    <col min="19" max="19" width="34.140625" style="201" customWidth="1"/>
    <col min="20" max="31" width="11.5703125" style="201" bestFit="1" customWidth="1"/>
    <col min="32" max="32" width="13.42578125" style="201" customWidth="1"/>
    <col min="33" max="16384" width="9.140625" style="201"/>
  </cols>
  <sheetData>
    <row r="1" spans="1:34">
      <c r="A1" s="150"/>
      <c r="B1" s="150"/>
      <c r="C1" s="150"/>
      <c r="D1" s="1338"/>
      <c r="E1" s="1338"/>
      <c r="F1" s="1338"/>
      <c r="G1" s="1338"/>
      <c r="H1" s="1338"/>
      <c r="I1" s="1338"/>
      <c r="J1" s="1338"/>
    </row>
    <row r="2" spans="1:34" ht="15.75">
      <c r="A2" s="150"/>
      <c r="B2" s="1304" t="s">
        <v>37</v>
      </c>
      <c r="C2" s="1304"/>
      <c r="D2" s="1304"/>
      <c r="E2" s="1304"/>
      <c r="F2" s="1304"/>
      <c r="G2" s="1304"/>
      <c r="H2" s="1304"/>
      <c r="I2" s="436"/>
      <c r="J2" s="423"/>
    </row>
    <row r="3" spans="1:34">
      <c r="A3" s="150"/>
      <c r="B3" s="1338" t="s">
        <v>815</v>
      </c>
      <c r="C3" s="1338"/>
      <c r="D3" s="1338"/>
      <c r="E3" s="1338"/>
      <c r="F3" s="1338"/>
      <c r="G3" s="1338"/>
      <c r="H3" s="1338"/>
      <c r="I3" s="781"/>
      <c r="J3" s="423"/>
      <c r="AD3" s="231"/>
      <c r="AE3" s="231"/>
      <c r="AF3" s="231"/>
      <c r="AG3" s="231"/>
      <c r="AH3" s="231"/>
    </row>
    <row r="4" spans="1:34">
      <c r="A4" s="150"/>
      <c r="B4" s="1337" t="s">
        <v>35</v>
      </c>
      <c r="C4" s="1337"/>
      <c r="D4" s="1337"/>
      <c r="E4" s="1337"/>
      <c r="F4" s="1337"/>
      <c r="G4" s="1337"/>
      <c r="H4" s="1337"/>
      <c r="I4" s="781"/>
      <c r="J4" s="423"/>
      <c r="AD4" s="231"/>
      <c r="AE4" s="231"/>
      <c r="AF4" s="231"/>
      <c r="AG4" s="231"/>
      <c r="AH4" s="231"/>
    </row>
    <row r="5" spans="1:34">
      <c r="B5" s="1335" t="s">
        <v>879</v>
      </c>
      <c r="C5" s="1335"/>
      <c r="D5" s="1335"/>
      <c r="E5" s="1335"/>
      <c r="F5" s="1335"/>
      <c r="G5" s="1335"/>
      <c r="H5" s="1335"/>
      <c r="AD5" s="231"/>
      <c r="AE5" s="231"/>
      <c r="AF5" s="231"/>
      <c r="AG5" s="231"/>
      <c r="AH5" s="231"/>
    </row>
    <row r="6" spans="1:34">
      <c r="AD6" s="231"/>
      <c r="AE6" s="231"/>
      <c r="AF6" s="231"/>
      <c r="AG6" s="231"/>
      <c r="AH6" s="231"/>
    </row>
    <row r="7" spans="1:34" ht="51">
      <c r="A7" s="775" t="s">
        <v>34</v>
      </c>
      <c r="B7" s="1283" t="s">
        <v>33</v>
      </c>
      <c r="C7" s="1283"/>
      <c r="D7" s="1283"/>
      <c r="E7" s="775" t="s">
        <v>32</v>
      </c>
      <c r="F7" s="775"/>
      <c r="G7" s="775" t="s">
        <v>31</v>
      </c>
      <c r="H7" s="775" t="s">
        <v>30</v>
      </c>
      <c r="I7" s="437" t="s">
        <v>29</v>
      </c>
      <c r="J7" s="150"/>
      <c r="AD7" s="231"/>
      <c r="AE7" s="231"/>
      <c r="AF7" s="231"/>
      <c r="AG7" s="231"/>
      <c r="AH7" s="231"/>
    </row>
    <row r="8" spans="1:34">
      <c r="A8" s="155"/>
      <c r="B8" s="155"/>
      <c r="C8" s="155"/>
      <c r="D8" s="150"/>
      <c r="E8" s="156"/>
      <c r="F8" s="157"/>
      <c r="G8" s="157"/>
      <c r="H8" s="157"/>
      <c r="I8" s="438"/>
      <c r="J8" s="150"/>
      <c r="AD8" s="231"/>
      <c r="AE8" s="231"/>
      <c r="AF8" s="231"/>
      <c r="AG8" s="231"/>
      <c r="AH8" s="231"/>
    </row>
    <row r="9" spans="1:34">
      <c r="A9" s="150"/>
      <c r="B9" s="150"/>
      <c r="C9" s="150"/>
      <c r="D9" s="150"/>
      <c r="E9" s="158"/>
      <c r="F9" s="150"/>
      <c r="G9" s="150"/>
      <c r="H9" s="150"/>
      <c r="I9" s="439"/>
      <c r="J9" s="150"/>
      <c r="AD9" s="231"/>
      <c r="AE9" s="231"/>
      <c r="AF9" s="231"/>
      <c r="AG9" s="231"/>
      <c r="AH9" s="231"/>
    </row>
    <row r="10" spans="1:34">
      <c r="A10" s="150"/>
      <c r="B10" s="159"/>
      <c r="C10" s="159"/>
      <c r="D10" s="150"/>
      <c r="G10" s="150"/>
      <c r="H10" s="150"/>
      <c r="I10" s="440"/>
      <c r="J10" s="150"/>
      <c r="AD10" s="231"/>
      <c r="AE10" s="231"/>
      <c r="AF10" s="231"/>
      <c r="AG10" s="231"/>
      <c r="AH10" s="231"/>
    </row>
    <row r="11" spans="1:34">
      <c r="A11" s="155">
        <v>1</v>
      </c>
      <c r="B11" s="150">
        <v>555</v>
      </c>
      <c r="C11" s="150" t="s">
        <v>379</v>
      </c>
      <c r="D11" s="150"/>
      <c r="E11" s="443">
        <v>3150582</v>
      </c>
      <c r="G11" s="150" t="s">
        <v>26</v>
      </c>
      <c r="H11" s="444">
        <v>1</v>
      </c>
      <c r="I11" s="441">
        <f>H11*E11</f>
        <v>3150582</v>
      </c>
      <c r="J11" s="162" t="s">
        <v>380</v>
      </c>
      <c r="AD11" s="445"/>
      <c r="AE11" s="445"/>
      <c r="AF11" s="445"/>
      <c r="AG11" s="231"/>
      <c r="AH11" s="231"/>
    </row>
    <row r="12" spans="1:34">
      <c r="A12" s="155"/>
      <c r="B12" s="446"/>
      <c r="E12" s="447"/>
      <c r="G12" s="150"/>
      <c r="H12" s="448"/>
      <c r="I12" s="202"/>
      <c r="J12" s="162"/>
      <c r="AD12" s="445"/>
      <c r="AE12" s="445"/>
      <c r="AF12" s="445"/>
      <c r="AG12" s="231"/>
      <c r="AH12" s="231"/>
    </row>
    <row r="13" spans="1:34">
      <c r="A13" s="155"/>
      <c r="B13" s="204"/>
      <c r="C13" s="150"/>
      <c r="D13" s="150"/>
      <c r="E13" s="443"/>
      <c r="G13" s="150"/>
      <c r="H13" s="444"/>
      <c r="I13" s="202"/>
      <c r="J13" s="162"/>
      <c r="AD13" s="445"/>
      <c r="AE13" s="445"/>
      <c r="AF13" s="445"/>
      <c r="AG13" s="231"/>
      <c r="AH13" s="231"/>
    </row>
    <row r="14" spans="1:34">
      <c r="A14" s="155"/>
      <c r="B14" s="150"/>
      <c r="C14" s="150"/>
      <c r="D14" s="150"/>
      <c r="E14" s="443"/>
      <c r="F14" s="150"/>
      <c r="G14" s="150"/>
      <c r="H14" s="444"/>
      <c r="I14" s="202"/>
      <c r="J14" s="162"/>
      <c r="AD14" s="445"/>
      <c r="AE14" s="445"/>
      <c r="AF14" s="445"/>
      <c r="AG14" s="231"/>
      <c r="AH14" s="231"/>
    </row>
    <row r="15" spans="1:34">
      <c r="A15" s="155"/>
      <c r="B15" s="150"/>
      <c r="E15" s="443"/>
      <c r="G15" s="150"/>
      <c r="H15" s="444"/>
      <c r="I15" s="202"/>
      <c r="J15" s="162"/>
    </row>
    <row r="16" spans="1:34">
      <c r="B16" s="1198" t="s">
        <v>853</v>
      </c>
      <c r="E16" s="443"/>
      <c r="G16" s="150"/>
      <c r="H16" s="444"/>
      <c r="I16" s="202"/>
      <c r="J16" s="162"/>
    </row>
    <row r="17" spans="1:10">
      <c r="A17" s="155"/>
      <c r="B17" s="150"/>
      <c r="E17" s="443"/>
      <c r="G17" s="150"/>
      <c r="H17" s="444"/>
      <c r="I17" s="202"/>
      <c r="J17" s="162"/>
    </row>
    <row r="18" spans="1:10">
      <c r="A18" s="155"/>
      <c r="B18" s="204"/>
      <c r="E18" s="443"/>
      <c r="G18" s="150"/>
      <c r="H18" s="444"/>
      <c r="I18" s="202"/>
      <c r="J18" s="162"/>
    </row>
    <row r="19" spans="1:10">
      <c r="A19" s="155"/>
      <c r="B19" s="150"/>
      <c r="E19" s="443"/>
      <c r="G19" s="150"/>
      <c r="H19" s="444"/>
      <c r="I19" s="202"/>
      <c r="J19" s="162"/>
    </row>
    <row r="20" spans="1:10">
      <c r="A20" s="155"/>
      <c r="B20" s="150"/>
      <c r="E20" s="443"/>
      <c r="G20" s="150"/>
      <c r="H20" s="444"/>
      <c r="I20" s="202"/>
      <c r="J20" s="162"/>
    </row>
    <row r="21" spans="1:10">
      <c r="A21" s="155"/>
      <c r="B21" s="204"/>
      <c r="E21" s="443"/>
      <c r="G21" s="150"/>
      <c r="H21" s="444"/>
      <c r="I21" s="202"/>
      <c r="J21" s="162"/>
    </row>
    <row r="22" spans="1:10">
      <c r="B22" s="150"/>
      <c r="E22" s="443"/>
      <c r="G22" s="150"/>
      <c r="H22" s="444"/>
      <c r="I22" s="202"/>
      <c r="J22" s="162"/>
    </row>
    <row r="23" spans="1:10">
      <c r="B23" s="150"/>
      <c r="I23" s="449"/>
      <c r="J23" s="450"/>
    </row>
    <row r="25" spans="1:10">
      <c r="I25" s="451"/>
    </row>
  </sheetData>
  <mergeCells count="6">
    <mergeCell ref="B2:H2"/>
    <mergeCell ref="B3:H3"/>
    <mergeCell ref="B4:H4"/>
    <mergeCell ref="B7:D7"/>
    <mergeCell ref="D1:J1"/>
    <mergeCell ref="B5:H5"/>
  </mergeCells>
  <pageMargins left="0.7" right="0.7" top="0.75" bottom="0.75" header="0.3" footer="0.3"/>
  <pageSetup scale="8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5"/>
  <sheetViews>
    <sheetView zoomScaleNormal="100" workbookViewId="0">
      <selection activeCell="B5" sqref="B5:H5"/>
    </sheetView>
  </sheetViews>
  <sheetFormatPr defaultRowHeight="15"/>
  <cols>
    <col min="1" max="1" width="5" style="201" bestFit="1" customWidth="1"/>
    <col min="2" max="2" width="9.140625" style="201"/>
    <col min="3" max="3" width="26.140625" style="201" customWidth="1"/>
    <col min="4" max="4" width="3.42578125" style="201" customWidth="1"/>
    <col min="5" max="5" width="13.7109375" style="201" customWidth="1"/>
    <col min="6" max="6" width="6.28515625" style="201" customWidth="1"/>
    <col min="7" max="7" width="13.28515625" style="201" customWidth="1"/>
    <col min="8" max="8" width="13" style="201" customWidth="1"/>
    <col min="9" max="9" width="18.7109375" style="201" customWidth="1"/>
    <col min="10" max="258" width="9.140625" style="201"/>
    <col min="259" max="259" width="30.5703125" style="201" bestFit="1" customWidth="1"/>
    <col min="260" max="260" width="9.140625" style="201"/>
    <col min="261" max="261" width="13.7109375" style="201" customWidth="1"/>
    <col min="262" max="262" width="9.140625" style="201"/>
    <col min="263" max="263" width="13.28515625" style="201" customWidth="1"/>
    <col min="264" max="264" width="13" style="201" customWidth="1"/>
    <col min="265" max="265" width="18.7109375" style="201" customWidth="1"/>
    <col min="266" max="514" width="9.140625" style="201"/>
    <col min="515" max="515" width="30.5703125" style="201" bestFit="1" customWidth="1"/>
    <col min="516" max="516" width="9.140625" style="201"/>
    <col min="517" max="517" width="13.7109375" style="201" customWidth="1"/>
    <col min="518" max="518" width="9.140625" style="201"/>
    <col min="519" max="519" width="13.28515625" style="201" customWidth="1"/>
    <col min="520" max="520" width="13" style="201" customWidth="1"/>
    <col min="521" max="521" width="18.7109375" style="201" customWidth="1"/>
    <col min="522" max="770" width="9.140625" style="201"/>
    <col min="771" max="771" width="30.5703125" style="201" bestFit="1" customWidth="1"/>
    <col min="772" max="772" width="9.140625" style="201"/>
    <col min="773" max="773" width="13.7109375" style="201" customWidth="1"/>
    <col min="774" max="774" width="9.140625" style="201"/>
    <col min="775" max="775" width="13.28515625" style="201" customWidth="1"/>
    <col min="776" max="776" width="13" style="201" customWidth="1"/>
    <col min="777" max="777" width="18.7109375" style="201" customWidth="1"/>
    <col min="778" max="1026" width="9.140625" style="201"/>
    <col min="1027" max="1027" width="30.5703125" style="201" bestFit="1" customWidth="1"/>
    <col min="1028" max="1028" width="9.140625" style="201"/>
    <col min="1029" max="1029" width="13.7109375" style="201" customWidth="1"/>
    <col min="1030" max="1030" width="9.140625" style="201"/>
    <col min="1031" max="1031" width="13.28515625" style="201" customWidth="1"/>
    <col min="1032" max="1032" width="13" style="201" customWidth="1"/>
    <col min="1033" max="1033" width="18.7109375" style="201" customWidth="1"/>
    <col min="1034" max="1282" width="9.140625" style="201"/>
    <col min="1283" max="1283" width="30.5703125" style="201" bestFit="1" customWidth="1"/>
    <col min="1284" max="1284" width="9.140625" style="201"/>
    <col min="1285" max="1285" width="13.7109375" style="201" customWidth="1"/>
    <col min="1286" max="1286" width="9.140625" style="201"/>
    <col min="1287" max="1287" width="13.28515625" style="201" customWidth="1"/>
    <col min="1288" max="1288" width="13" style="201" customWidth="1"/>
    <col min="1289" max="1289" width="18.7109375" style="201" customWidth="1"/>
    <col min="1290" max="1538" width="9.140625" style="201"/>
    <col min="1539" max="1539" width="30.5703125" style="201" bestFit="1" customWidth="1"/>
    <col min="1540" max="1540" width="9.140625" style="201"/>
    <col min="1541" max="1541" width="13.7109375" style="201" customWidth="1"/>
    <col min="1542" max="1542" width="9.140625" style="201"/>
    <col min="1543" max="1543" width="13.28515625" style="201" customWidth="1"/>
    <col min="1544" max="1544" width="13" style="201" customWidth="1"/>
    <col min="1545" max="1545" width="18.7109375" style="201" customWidth="1"/>
    <col min="1546" max="1794" width="9.140625" style="201"/>
    <col min="1795" max="1795" width="30.5703125" style="201" bestFit="1" customWidth="1"/>
    <col min="1796" max="1796" width="9.140625" style="201"/>
    <col min="1797" max="1797" width="13.7109375" style="201" customWidth="1"/>
    <col min="1798" max="1798" width="9.140625" style="201"/>
    <col min="1799" max="1799" width="13.28515625" style="201" customWidth="1"/>
    <col min="1800" max="1800" width="13" style="201" customWidth="1"/>
    <col min="1801" max="1801" width="18.7109375" style="201" customWidth="1"/>
    <col min="1802" max="2050" width="9.140625" style="201"/>
    <col min="2051" max="2051" width="30.5703125" style="201" bestFit="1" customWidth="1"/>
    <col min="2052" max="2052" width="9.140625" style="201"/>
    <col min="2053" max="2053" width="13.7109375" style="201" customWidth="1"/>
    <col min="2054" max="2054" width="9.140625" style="201"/>
    <col min="2055" max="2055" width="13.28515625" style="201" customWidth="1"/>
    <col min="2056" max="2056" width="13" style="201" customWidth="1"/>
    <col min="2057" max="2057" width="18.7109375" style="201" customWidth="1"/>
    <col min="2058" max="2306" width="9.140625" style="201"/>
    <col min="2307" max="2307" width="30.5703125" style="201" bestFit="1" customWidth="1"/>
    <col min="2308" max="2308" width="9.140625" style="201"/>
    <col min="2309" max="2309" width="13.7109375" style="201" customWidth="1"/>
    <col min="2310" max="2310" width="9.140625" style="201"/>
    <col min="2311" max="2311" width="13.28515625" style="201" customWidth="1"/>
    <col min="2312" max="2312" width="13" style="201" customWidth="1"/>
    <col min="2313" max="2313" width="18.7109375" style="201" customWidth="1"/>
    <col min="2314" max="2562" width="9.140625" style="201"/>
    <col min="2563" max="2563" width="30.5703125" style="201" bestFit="1" customWidth="1"/>
    <col min="2564" max="2564" width="9.140625" style="201"/>
    <col min="2565" max="2565" width="13.7109375" style="201" customWidth="1"/>
    <col min="2566" max="2566" width="9.140625" style="201"/>
    <col min="2567" max="2567" width="13.28515625" style="201" customWidth="1"/>
    <col min="2568" max="2568" width="13" style="201" customWidth="1"/>
    <col min="2569" max="2569" width="18.7109375" style="201" customWidth="1"/>
    <col min="2570" max="2818" width="9.140625" style="201"/>
    <col min="2819" max="2819" width="30.5703125" style="201" bestFit="1" customWidth="1"/>
    <col min="2820" max="2820" width="9.140625" style="201"/>
    <col min="2821" max="2821" width="13.7109375" style="201" customWidth="1"/>
    <col min="2822" max="2822" width="9.140625" style="201"/>
    <col min="2823" max="2823" width="13.28515625" style="201" customWidth="1"/>
    <col min="2824" max="2824" width="13" style="201" customWidth="1"/>
    <col min="2825" max="2825" width="18.7109375" style="201" customWidth="1"/>
    <col min="2826" max="3074" width="9.140625" style="201"/>
    <col min="3075" max="3075" width="30.5703125" style="201" bestFit="1" customWidth="1"/>
    <col min="3076" max="3076" width="9.140625" style="201"/>
    <col min="3077" max="3077" width="13.7109375" style="201" customWidth="1"/>
    <col min="3078" max="3078" width="9.140625" style="201"/>
    <col min="3079" max="3079" width="13.28515625" style="201" customWidth="1"/>
    <col min="3080" max="3080" width="13" style="201" customWidth="1"/>
    <col min="3081" max="3081" width="18.7109375" style="201" customWidth="1"/>
    <col min="3082" max="3330" width="9.140625" style="201"/>
    <col min="3331" max="3331" width="30.5703125" style="201" bestFit="1" customWidth="1"/>
    <col min="3332" max="3332" width="9.140625" style="201"/>
    <col min="3333" max="3333" width="13.7109375" style="201" customWidth="1"/>
    <col min="3334" max="3334" width="9.140625" style="201"/>
    <col min="3335" max="3335" width="13.28515625" style="201" customWidth="1"/>
    <col min="3336" max="3336" width="13" style="201" customWidth="1"/>
    <col min="3337" max="3337" width="18.7109375" style="201" customWidth="1"/>
    <col min="3338" max="3586" width="9.140625" style="201"/>
    <col min="3587" max="3587" width="30.5703125" style="201" bestFit="1" customWidth="1"/>
    <col min="3588" max="3588" width="9.140625" style="201"/>
    <col min="3589" max="3589" width="13.7109375" style="201" customWidth="1"/>
    <col min="3590" max="3590" width="9.140625" style="201"/>
    <col min="3591" max="3591" width="13.28515625" style="201" customWidth="1"/>
    <col min="3592" max="3592" width="13" style="201" customWidth="1"/>
    <col min="3593" max="3593" width="18.7109375" style="201" customWidth="1"/>
    <col min="3594" max="3842" width="9.140625" style="201"/>
    <col min="3843" max="3843" width="30.5703125" style="201" bestFit="1" customWidth="1"/>
    <col min="3844" max="3844" width="9.140625" style="201"/>
    <col min="3845" max="3845" width="13.7109375" style="201" customWidth="1"/>
    <col min="3846" max="3846" width="9.140625" style="201"/>
    <col min="3847" max="3847" width="13.28515625" style="201" customWidth="1"/>
    <col min="3848" max="3848" width="13" style="201" customWidth="1"/>
    <col min="3849" max="3849" width="18.7109375" style="201" customWidth="1"/>
    <col min="3850" max="4098" width="9.140625" style="201"/>
    <col min="4099" max="4099" width="30.5703125" style="201" bestFit="1" customWidth="1"/>
    <col min="4100" max="4100" width="9.140625" style="201"/>
    <col min="4101" max="4101" width="13.7109375" style="201" customWidth="1"/>
    <col min="4102" max="4102" width="9.140625" style="201"/>
    <col min="4103" max="4103" width="13.28515625" style="201" customWidth="1"/>
    <col min="4104" max="4104" width="13" style="201" customWidth="1"/>
    <col min="4105" max="4105" width="18.7109375" style="201" customWidth="1"/>
    <col min="4106" max="4354" width="9.140625" style="201"/>
    <col min="4355" max="4355" width="30.5703125" style="201" bestFit="1" customWidth="1"/>
    <col min="4356" max="4356" width="9.140625" style="201"/>
    <col min="4357" max="4357" width="13.7109375" style="201" customWidth="1"/>
    <col min="4358" max="4358" width="9.140625" style="201"/>
    <col min="4359" max="4359" width="13.28515625" style="201" customWidth="1"/>
    <col min="4360" max="4360" width="13" style="201" customWidth="1"/>
    <col min="4361" max="4361" width="18.7109375" style="201" customWidth="1"/>
    <col min="4362" max="4610" width="9.140625" style="201"/>
    <col min="4611" max="4611" width="30.5703125" style="201" bestFit="1" customWidth="1"/>
    <col min="4612" max="4612" width="9.140625" style="201"/>
    <col min="4613" max="4613" width="13.7109375" style="201" customWidth="1"/>
    <col min="4614" max="4614" width="9.140625" style="201"/>
    <col min="4615" max="4615" width="13.28515625" style="201" customWidth="1"/>
    <col min="4616" max="4616" width="13" style="201" customWidth="1"/>
    <col min="4617" max="4617" width="18.7109375" style="201" customWidth="1"/>
    <col min="4618" max="4866" width="9.140625" style="201"/>
    <col min="4867" max="4867" width="30.5703125" style="201" bestFit="1" customWidth="1"/>
    <col min="4868" max="4868" width="9.140625" style="201"/>
    <col min="4869" max="4869" width="13.7109375" style="201" customWidth="1"/>
    <col min="4870" max="4870" width="9.140625" style="201"/>
    <col min="4871" max="4871" width="13.28515625" style="201" customWidth="1"/>
    <col min="4872" max="4872" width="13" style="201" customWidth="1"/>
    <col min="4873" max="4873" width="18.7109375" style="201" customWidth="1"/>
    <col min="4874" max="5122" width="9.140625" style="201"/>
    <col min="5123" max="5123" width="30.5703125" style="201" bestFit="1" customWidth="1"/>
    <col min="5124" max="5124" width="9.140625" style="201"/>
    <col min="5125" max="5125" width="13.7109375" style="201" customWidth="1"/>
    <col min="5126" max="5126" width="9.140625" style="201"/>
    <col min="5127" max="5127" width="13.28515625" style="201" customWidth="1"/>
    <col min="5128" max="5128" width="13" style="201" customWidth="1"/>
    <col min="5129" max="5129" width="18.7109375" style="201" customWidth="1"/>
    <col min="5130" max="5378" width="9.140625" style="201"/>
    <col min="5379" max="5379" width="30.5703125" style="201" bestFit="1" customWidth="1"/>
    <col min="5380" max="5380" width="9.140625" style="201"/>
    <col min="5381" max="5381" width="13.7109375" style="201" customWidth="1"/>
    <col min="5382" max="5382" width="9.140625" style="201"/>
    <col min="5383" max="5383" width="13.28515625" style="201" customWidth="1"/>
    <col min="5384" max="5384" width="13" style="201" customWidth="1"/>
    <col min="5385" max="5385" width="18.7109375" style="201" customWidth="1"/>
    <col min="5386" max="5634" width="9.140625" style="201"/>
    <col min="5635" max="5635" width="30.5703125" style="201" bestFit="1" customWidth="1"/>
    <col min="5636" max="5636" width="9.140625" style="201"/>
    <col min="5637" max="5637" width="13.7109375" style="201" customWidth="1"/>
    <col min="5638" max="5638" width="9.140625" style="201"/>
    <col min="5639" max="5639" width="13.28515625" style="201" customWidth="1"/>
    <col min="5640" max="5640" width="13" style="201" customWidth="1"/>
    <col min="5641" max="5641" width="18.7109375" style="201" customWidth="1"/>
    <col min="5642" max="5890" width="9.140625" style="201"/>
    <col min="5891" max="5891" width="30.5703125" style="201" bestFit="1" customWidth="1"/>
    <col min="5892" max="5892" width="9.140625" style="201"/>
    <col min="5893" max="5893" width="13.7109375" style="201" customWidth="1"/>
    <col min="5894" max="5894" width="9.140625" style="201"/>
    <col min="5895" max="5895" width="13.28515625" style="201" customWidth="1"/>
    <col min="5896" max="5896" width="13" style="201" customWidth="1"/>
    <col min="5897" max="5897" width="18.7109375" style="201" customWidth="1"/>
    <col min="5898" max="6146" width="9.140625" style="201"/>
    <col min="6147" max="6147" width="30.5703125" style="201" bestFit="1" customWidth="1"/>
    <col min="6148" max="6148" width="9.140625" style="201"/>
    <col min="6149" max="6149" width="13.7109375" style="201" customWidth="1"/>
    <col min="6150" max="6150" width="9.140625" style="201"/>
    <col min="6151" max="6151" width="13.28515625" style="201" customWidth="1"/>
    <col min="6152" max="6152" width="13" style="201" customWidth="1"/>
    <col min="6153" max="6153" width="18.7109375" style="201" customWidth="1"/>
    <col min="6154" max="6402" width="9.140625" style="201"/>
    <col min="6403" max="6403" width="30.5703125" style="201" bestFit="1" customWidth="1"/>
    <col min="6404" max="6404" width="9.140625" style="201"/>
    <col min="6405" max="6405" width="13.7109375" style="201" customWidth="1"/>
    <col min="6406" max="6406" width="9.140625" style="201"/>
    <col min="6407" max="6407" width="13.28515625" style="201" customWidth="1"/>
    <col min="6408" max="6408" width="13" style="201" customWidth="1"/>
    <col min="6409" max="6409" width="18.7109375" style="201" customWidth="1"/>
    <col min="6410" max="6658" width="9.140625" style="201"/>
    <col min="6659" max="6659" width="30.5703125" style="201" bestFit="1" customWidth="1"/>
    <col min="6660" max="6660" width="9.140625" style="201"/>
    <col min="6661" max="6661" width="13.7109375" style="201" customWidth="1"/>
    <col min="6662" max="6662" width="9.140625" style="201"/>
    <col min="6663" max="6663" width="13.28515625" style="201" customWidth="1"/>
    <col min="6664" max="6664" width="13" style="201" customWidth="1"/>
    <col min="6665" max="6665" width="18.7109375" style="201" customWidth="1"/>
    <col min="6666" max="6914" width="9.140625" style="201"/>
    <col min="6915" max="6915" width="30.5703125" style="201" bestFit="1" customWidth="1"/>
    <col min="6916" max="6916" width="9.140625" style="201"/>
    <col min="6917" max="6917" width="13.7109375" style="201" customWidth="1"/>
    <col min="6918" max="6918" width="9.140625" style="201"/>
    <col min="6919" max="6919" width="13.28515625" style="201" customWidth="1"/>
    <col min="6920" max="6920" width="13" style="201" customWidth="1"/>
    <col min="6921" max="6921" width="18.7109375" style="201" customWidth="1"/>
    <col min="6922" max="7170" width="9.140625" style="201"/>
    <col min="7171" max="7171" width="30.5703125" style="201" bestFit="1" customWidth="1"/>
    <col min="7172" max="7172" width="9.140625" style="201"/>
    <col min="7173" max="7173" width="13.7109375" style="201" customWidth="1"/>
    <col min="7174" max="7174" width="9.140625" style="201"/>
    <col min="7175" max="7175" width="13.28515625" style="201" customWidth="1"/>
    <col min="7176" max="7176" width="13" style="201" customWidth="1"/>
    <col min="7177" max="7177" width="18.7109375" style="201" customWidth="1"/>
    <col min="7178" max="7426" width="9.140625" style="201"/>
    <col min="7427" max="7427" width="30.5703125" style="201" bestFit="1" customWidth="1"/>
    <col min="7428" max="7428" width="9.140625" style="201"/>
    <col min="7429" max="7429" width="13.7109375" style="201" customWidth="1"/>
    <col min="7430" max="7430" width="9.140625" style="201"/>
    <col min="7431" max="7431" width="13.28515625" style="201" customWidth="1"/>
    <col min="7432" max="7432" width="13" style="201" customWidth="1"/>
    <col min="7433" max="7433" width="18.7109375" style="201" customWidth="1"/>
    <col min="7434" max="7682" width="9.140625" style="201"/>
    <col min="7683" max="7683" width="30.5703125" style="201" bestFit="1" customWidth="1"/>
    <col min="7684" max="7684" width="9.140625" style="201"/>
    <col min="7685" max="7685" width="13.7109375" style="201" customWidth="1"/>
    <col min="7686" max="7686" width="9.140625" style="201"/>
    <col min="7687" max="7687" width="13.28515625" style="201" customWidth="1"/>
    <col min="7688" max="7688" width="13" style="201" customWidth="1"/>
    <col min="7689" max="7689" width="18.7109375" style="201" customWidth="1"/>
    <col min="7690" max="7938" width="9.140625" style="201"/>
    <col min="7939" max="7939" width="30.5703125" style="201" bestFit="1" customWidth="1"/>
    <col min="7940" max="7940" width="9.140625" style="201"/>
    <col min="7941" max="7941" width="13.7109375" style="201" customWidth="1"/>
    <col min="7942" max="7942" width="9.140625" style="201"/>
    <col min="7943" max="7943" width="13.28515625" style="201" customWidth="1"/>
    <col min="7944" max="7944" width="13" style="201" customWidth="1"/>
    <col min="7945" max="7945" width="18.7109375" style="201" customWidth="1"/>
    <col min="7946" max="8194" width="9.140625" style="201"/>
    <col min="8195" max="8195" width="30.5703125" style="201" bestFit="1" customWidth="1"/>
    <col min="8196" max="8196" width="9.140625" style="201"/>
    <col min="8197" max="8197" width="13.7109375" style="201" customWidth="1"/>
    <col min="8198" max="8198" width="9.140625" style="201"/>
    <col min="8199" max="8199" width="13.28515625" style="201" customWidth="1"/>
    <col min="8200" max="8200" width="13" style="201" customWidth="1"/>
    <col min="8201" max="8201" width="18.7109375" style="201" customWidth="1"/>
    <col min="8202" max="8450" width="9.140625" style="201"/>
    <col min="8451" max="8451" width="30.5703125" style="201" bestFit="1" customWidth="1"/>
    <col min="8452" max="8452" width="9.140625" style="201"/>
    <col min="8453" max="8453" width="13.7109375" style="201" customWidth="1"/>
    <col min="8454" max="8454" width="9.140625" style="201"/>
    <col min="8455" max="8455" width="13.28515625" style="201" customWidth="1"/>
    <col min="8456" max="8456" width="13" style="201" customWidth="1"/>
    <col min="8457" max="8457" width="18.7109375" style="201" customWidth="1"/>
    <col min="8458" max="8706" width="9.140625" style="201"/>
    <col min="8707" max="8707" width="30.5703125" style="201" bestFit="1" customWidth="1"/>
    <col min="8708" max="8708" width="9.140625" style="201"/>
    <col min="8709" max="8709" width="13.7109375" style="201" customWidth="1"/>
    <col min="8710" max="8710" width="9.140625" style="201"/>
    <col min="8711" max="8711" width="13.28515625" style="201" customWidth="1"/>
    <col min="8712" max="8712" width="13" style="201" customWidth="1"/>
    <col min="8713" max="8713" width="18.7109375" style="201" customWidth="1"/>
    <col min="8714" max="8962" width="9.140625" style="201"/>
    <col min="8963" max="8963" width="30.5703125" style="201" bestFit="1" customWidth="1"/>
    <col min="8964" max="8964" width="9.140625" style="201"/>
    <col min="8965" max="8965" width="13.7109375" style="201" customWidth="1"/>
    <col min="8966" max="8966" width="9.140625" style="201"/>
    <col min="8967" max="8967" width="13.28515625" style="201" customWidth="1"/>
    <col min="8968" max="8968" width="13" style="201" customWidth="1"/>
    <col min="8969" max="8969" width="18.7109375" style="201" customWidth="1"/>
    <col min="8970" max="9218" width="9.140625" style="201"/>
    <col min="9219" max="9219" width="30.5703125" style="201" bestFit="1" customWidth="1"/>
    <col min="9220" max="9220" width="9.140625" style="201"/>
    <col min="9221" max="9221" width="13.7109375" style="201" customWidth="1"/>
    <col min="9222" max="9222" width="9.140625" style="201"/>
    <col min="9223" max="9223" width="13.28515625" style="201" customWidth="1"/>
    <col min="9224" max="9224" width="13" style="201" customWidth="1"/>
    <col min="9225" max="9225" width="18.7109375" style="201" customWidth="1"/>
    <col min="9226" max="9474" width="9.140625" style="201"/>
    <col min="9475" max="9475" width="30.5703125" style="201" bestFit="1" customWidth="1"/>
    <col min="9476" max="9476" width="9.140625" style="201"/>
    <col min="9477" max="9477" width="13.7109375" style="201" customWidth="1"/>
    <col min="9478" max="9478" width="9.140625" style="201"/>
    <col min="9479" max="9479" width="13.28515625" style="201" customWidth="1"/>
    <col min="9480" max="9480" width="13" style="201" customWidth="1"/>
    <col min="9481" max="9481" width="18.7109375" style="201" customWidth="1"/>
    <col min="9482" max="9730" width="9.140625" style="201"/>
    <col min="9731" max="9731" width="30.5703125" style="201" bestFit="1" customWidth="1"/>
    <col min="9732" max="9732" width="9.140625" style="201"/>
    <col min="9733" max="9733" width="13.7109375" style="201" customWidth="1"/>
    <col min="9734" max="9734" width="9.140625" style="201"/>
    <col min="9735" max="9735" width="13.28515625" style="201" customWidth="1"/>
    <col min="9736" max="9736" width="13" style="201" customWidth="1"/>
    <col min="9737" max="9737" width="18.7109375" style="201" customWidth="1"/>
    <col min="9738" max="9986" width="9.140625" style="201"/>
    <col min="9987" max="9987" width="30.5703125" style="201" bestFit="1" customWidth="1"/>
    <col min="9988" max="9988" width="9.140625" style="201"/>
    <col min="9989" max="9989" width="13.7109375" style="201" customWidth="1"/>
    <col min="9990" max="9990" width="9.140625" style="201"/>
    <col min="9991" max="9991" width="13.28515625" style="201" customWidth="1"/>
    <col min="9992" max="9992" width="13" style="201" customWidth="1"/>
    <col min="9993" max="9993" width="18.7109375" style="201" customWidth="1"/>
    <col min="9994" max="10242" width="9.140625" style="201"/>
    <col min="10243" max="10243" width="30.5703125" style="201" bestFit="1" customWidth="1"/>
    <col min="10244" max="10244" width="9.140625" style="201"/>
    <col min="10245" max="10245" width="13.7109375" style="201" customWidth="1"/>
    <col min="10246" max="10246" width="9.140625" style="201"/>
    <col min="10247" max="10247" width="13.28515625" style="201" customWidth="1"/>
    <col min="10248" max="10248" width="13" style="201" customWidth="1"/>
    <col min="10249" max="10249" width="18.7109375" style="201" customWidth="1"/>
    <col min="10250" max="10498" width="9.140625" style="201"/>
    <col min="10499" max="10499" width="30.5703125" style="201" bestFit="1" customWidth="1"/>
    <col min="10500" max="10500" width="9.140625" style="201"/>
    <col min="10501" max="10501" width="13.7109375" style="201" customWidth="1"/>
    <col min="10502" max="10502" width="9.140625" style="201"/>
    <col min="10503" max="10503" width="13.28515625" style="201" customWidth="1"/>
    <col min="10504" max="10504" width="13" style="201" customWidth="1"/>
    <col min="10505" max="10505" width="18.7109375" style="201" customWidth="1"/>
    <col min="10506" max="10754" width="9.140625" style="201"/>
    <col min="10755" max="10755" width="30.5703125" style="201" bestFit="1" customWidth="1"/>
    <col min="10756" max="10756" width="9.140625" style="201"/>
    <col min="10757" max="10757" width="13.7109375" style="201" customWidth="1"/>
    <col min="10758" max="10758" width="9.140625" style="201"/>
    <col min="10759" max="10759" width="13.28515625" style="201" customWidth="1"/>
    <col min="10760" max="10760" width="13" style="201" customWidth="1"/>
    <col min="10761" max="10761" width="18.7109375" style="201" customWidth="1"/>
    <col min="10762" max="11010" width="9.140625" style="201"/>
    <col min="11011" max="11011" width="30.5703125" style="201" bestFit="1" customWidth="1"/>
    <col min="11012" max="11012" width="9.140625" style="201"/>
    <col min="11013" max="11013" width="13.7109375" style="201" customWidth="1"/>
    <col min="11014" max="11014" width="9.140625" style="201"/>
    <col min="11015" max="11015" width="13.28515625" style="201" customWidth="1"/>
    <col min="11016" max="11016" width="13" style="201" customWidth="1"/>
    <col min="11017" max="11017" width="18.7109375" style="201" customWidth="1"/>
    <col min="11018" max="11266" width="9.140625" style="201"/>
    <col min="11267" max="11267" width="30.5703125" style="201" bestFit="1" customWidth="1"/>
    <col min="11268" max="11268" width="9.140625" style="201"/>
    <col min="11269" max="11269" width="13.7109375" style="201" customWidth="1"/>
    <col min="11270" max="11270" width="9.140625" style="201"/>
    <col min="11271" max="11271" width="13.28515625" style="201" customWidth="1"/>
    <col min="11272" max="11272" width="13" style="201" customWidth="1"/>
    <col min="11273" max="11273" width="18.7109375" style="201" customWidth="1"/>
    <col min="11274" max="11522" width="9.140625" style="201"/>
    <col min="11523" max="11523" width="30.5703125" style="201" bestFit="1" customWidth="1"/>
    <col min="11524" max="11524" width="9.140625" style="201"/>
    <col min="11525" max="11525" width="13.7109375" style="201" customWidth="1"/>
    <col min="11526" max="11526" width="9.140625" style="201"/>
    <col min="11527" max="11527" width="13.28515625" style="201" customWidth="1"/>
    <col min="11528" max="11528" width="13" style="201" customWidth="1"/>
    <col min="11529" max="11529" width="18.7109375" style="201" customWidth="1"/>
    <col min="11530" max="11778" width="9.140625" style="201"/>
    <col min="11779" max="11779" width="30.5703125" style="201" bestFit="1" customWidth="1"/>
    <col min="11780" max="11780" width="9.140625" style="201"/>
    <col min="11781" max="11781" width="13.7109375" style="201" customWidth="1"/>
    <col min="11782" max="11782" width="9.140625" style="201"/>
    <col min="11783" max="11783" width="13.28515625" style="201" customWidth="1"/>
    <col min="11784" max="11784" width="13" style="201" customWidth="1"/>
    <col min="11785" max="11785" width="18.7109375" style="201" customWidth="1"/>
    <col min="11786" max="12034" width="9.140625" style="201"/>
    <col min="12035" max="12035" width="30.5703125" style="201" bestFit="1" customWidth="1"/>
    <col min="12036" max="12036" width="9.140625" style="201"/>
    <col min="12037" max="12037" width="13.7109375" style="201" customWidth="1"/>
    <col min="12038" max="12038" width="9.140625" style="201"/>
    <col min="12039" max="12039" width="13.28515625" style="201" customWidth="1"/>
    <col min="12040" max="12040" width="13" style="201" customWidth="1"/>
    <col min="12041" max="12041" width="18.7109375" style="201" customWidth="1"/>
    <col min="12042" max="12290" width="9.140625" style="201"/>
    <col min="12291" max="12291" width="30.5703125" style="201" bestFit="1" customWidth="1"/>
    <col min="12292" max="12292" width="9.140625" style="201"/>
    <col min="12293" max="12293" width="13.7109375" style="201" customWidth="1"/>
    <col min="12294" max="12294" width="9.140625" style="201"/>
    <col min="12295" max="12295" width="13.28515625" style="201" customWidth="1"/>
    <col min="12296" max="12296" width="13" style="201" customWidth="1"/>
    <col min="12297" max="12297" width="18.7109375" style="201" customWidth="1"/>
    <col min="12298" max="12546" width="9.140625" style="201"/>
    <col min="12547" max="12547" width="30.5703125" style="201" bestFit="1" customWidth="1"/>
    <col min="12548" max="12548" width="9.140625" style="201"/>
    <col min="12549" max="12549" width="13.7109375" style="201" customWidth="1"/>
    <col min="12550" max="12550" width="9.140625" style="201"/>
    <col min="12551" max="12551" width="13.28515625" style="201" customWidth="1"/>
    <col min="12552" max="12552" width="13" style="201" customWidth="1"/>
    <col min="12553" max="12553" width="18.7109375" style="201" customWidth="1"/>
    <col min="12554" max="12802" width="9.140625" style="201"/>
    <col min="12803" max="12803" width="30.5703125" style="201" bestFit="1" customWidth="1"/>
    <col min="12804" max="12804" width="9.140625" style="201"/>
    <col min="12805" max="12805" width="13.7109375" style="201" customWidth="1"/>
    <col min="12806" max="12806" width="9.140625" style="201"/>
    <col min="12807" max="12807" width="13.28515625" style="201" customWidth="1"/>
    <col min="12808" max="12808" width="13" style="201" customWidth="1"/>
    <col min="12809" max="12809" width="18.7109375" style="201" customWidth="1"/>
    <col min="12810" max="13058" width="9.140625" style="201"/>
    <col min="13059" max="13059" width="30.5703125" style="201" bestFit="1" customWidth="1"/>
    <col min="13060" max="13060" width="9.140625" style="201"/>
    <col min="13061" max="13061" width="13.7109375" style="201" customWidth="1"/>
    <col min="13062" max="13062" width="9.140625" style="201"/>
    <col min="13063" max="13063" width="13.28515625" style="201" customWidth="1"/>
    <col min="13064" max="13064" width="13" style="201" customWidth="1"/>
    <col min="13065" max="13065" width="18.7109375" style="201" customWidth="1"/>
    <col min="13066" max="13314" width="9.140625" style="201"/>
    <col min="13315" max="13315" width="30.5703125" style="201" bestFit="1" customWidth="1"/>
    <col min="13316" max="13316" width="9.140625" style="201"/>
    <col min="13317" max="13317" width="13.7109375" style="201" customWidth="1"/>
    <col min="13318" max="13318" width="9.140625" style="201"/>
    <col min="13319" max="13319" width="13.28515625" style="201" customWidth="1"/>
    <col min="13320" max="13320" width="13" style="201" customWidth="1"/>
    <col min="13321" max="13321" width="18.7109375" style="201" customWidth="1"/>
    <col min="13322" max="13570" width="9.140625" style="201"/>
    <col min="13571" max="13571" width="30.5703125" style="201" bestFit="1" customWidth="1"/>
    <col min="13572" max="13572" width="9.140625" style="201"/>
    <col min="13573" max="13573" width="13.7109375" style="201" customWidth="1"/>
    <col min="13574" max="13574" width="9.140625" style="201"/>
    <col min="13575" max="13575" width="13.28515625" style="201" customWidth="1"/>
    <col min="13576" max="13576" width="13" style="201" customWidth="1"/>
    <col min="13577" max="13577" width="18.7109375" style="201" customWidth="1"/>
    <col min="13578" max="13826" width="9.140625" style="201"/>
    <col min="13827" max="13827" width="30.5703125" style="201" bestFit="1" customWidth="1"/>
    <col min="13828" max="13828" width="9.140625" style="201"/>
    <col min="13829" max="13829" width="13.7109375" style="201" customWidth="1"/>
    <col min="13830" max="13830" width="9.140625" style="201"/>
    <col min="13831" max="13831" width="13.28515625" style="201" customWidth="1"/>
    <col min="13832" max="13832" width="13" style="201" customWidth="1"/>
    <col min="13833" max="13833" width="18.7109375" style="201" customWidth="1"/>
    <col min="13834" max="14082" width="9.140625" style="201"/>
    <col min="14083" max="14083" width="30.5703125" style="201" bestFit="1" customWidth="1"/>
    <col min="14084" max="14084" width="9.140625" style="201"/>
    <col min="14085" max="14085" width="13.7109375" style="201" customWidth="1"/>
    <col min="14086" max="14086" width="9.140625" style="201"/>
    <col min="14087" max="14087" width="13.28515625" style="201" customWidth="1"/>
    <col min="14088" max="14088" width="13" style="201" customWidth="1"/>
    <col min="14089" max="14089" width="18.7109375" style="201" customWidth="1"/>
    <col min="14090" max="14338" width="9.140625" style="201"/>
    <col min="14339" max="14339" width="30.5703125" style="201" bestFit="1" customWidth="1"/>
    <col min="14340" max="14340" width="9.140625" style="201"/>
    <col min="14341" max="14341" width="13.7109375" style="201" customWidth="1"/>
    <col min="14342" max="14342" width="9.140625" style="201"/>
    <col min="14343" max="14343" width="13.28515625" style="201" customWidth="1"/>
    <col min="14344" max="14344" width="13" style="201" customWidth="1"/>
    <col min="14345" max="14345" width="18.7109375" style="201" customWidth="1"/>
    <col min="14346" max="14594" width="9.140625" style="201"/>
    <col min="14595" max="14595" width="30.5703125" style="201" bestFit="1" customWidth="1"/>
    <col min="14596" max="14596" width="9.140625" style="201"/>
    <col min="14597" max="14597" width="13.7109375" style="201" customWidth="1"/>
    <col min="14598" max="14598" width="9.140625" style="201"/>
    <col min="14599" max="14599" width="13.28515625" style="201" customWidth="1"/>
    <col min="14600" max="14600" width="13" style="201" customWidth="1"/>
    <col min="14601" max="14601" width="18.7109375" style="201" customWidth="1"/>
    <col min="14602" max="14850" width="9.140625" style="201"/>
    <col min="14851" max="14851" width="30.5703125" style="201" bestFit="1" customWidth="1"/>
    <col min="14852" max="14852" width="9.140625" style="201"/>
    <col min="14853" max="14853" width="13.7109375" style="201" customWidth="1"/>
    <col min="14854" max="14854" width="9.140625" style="201"/>
    <col min="14855" max="14855" width="13.28515625" style="201" customWidth="1"/>
    <col min="14856" max="14856" width="13" style="201" customWidth="1"/>
    <col min="14857" max="14857" width="18.7109375" style="201" customWidth="1"/>
    <col min="14858" max="15106" width="9.140625" style="201"/>
    <col min="15107" max="15107" width="30.5703125" style="201" bestFit="1" customWidth="1"/>
    <col min="15108" max="15108" width="9.140625" style="201"/>
    <col min="15109" max="15109" width="13.7109375" style="201" customWidth="1"/>
    <col min="15110" max="15110" width="9.140625" style="201"/>
    <col min="15111" max="15111" width="13.28515625" style="201" customWidth="1"/>
    <col min="15112" max="15112" width="13" style="201" customWidth="1"/>
    <col min="15113" max="15113" width="18.7109375" style="201" customWidth="1"/>
    <col min="15114" max="15362" width="9.140625" style="201"/>
    <col min="15363" max="15363" width="30.5703125" style="201" bestFit="1" customWidth="1"/>
    <col min="15364" max="15364" width="9.140625" style="201"/>
    <col min="15365" max="15365" width="13.7109375" style="201" customWidth="1"/>
    <col min="15366" max="15366" width="9.140625" style="201"/>
    <col min="15367" max="15367" width="13.28515625" style="201" customWidth="1"/>
    <col min="15368" max="15368" width="13" style="201" customWidth="1"/>
    <col min="15369" max="15369" width="18.7109375" style="201" customWidth="1"/>
    <col min="15370" max="15618" width="9.140625" style="201"/>
    <col min="15619" max="15619" width="30.5703125" style="201" bestFit="1" customWidth="1"/>
    <col min="15620" max="15620" width="9.140625" style="201"/>
    <col min="15621" max="15621" width="13.7109375" style="201" customWidth="1"/>
    <col min="15622" max="15622" width="9.140625" style="201"/>
    <col min="15623" max="15623" width="13.28515625" style="201" customWidth="1"/>
    <col min="15624" max="15624" width="13" style="201" customWidth="1"/>
    <col min="15625" max="15625" width="18.7109375" style="201" customWidth="1"/>
    <col min="15626" max="15874" width="9.140625" style="201"/>
    <col min="15875" max="15875" width="30.5703125" style="201" bestFit="1" customWidth="1"/>
    <col min="15876" max="15876" width="9.140625" style="201"/>
    <col min="15877" max="15877" width="13.7109375" style="201" customWidth="1"/>
    <col min="15878" max="15878" width="9.140625" style="201"/>
    <col min="15879" max="15879" width="13.28515625" style="201" customWidth="1"/>
    <col min="15880" max="15880" width="13" style="201" customWidth="1"/>
    <col min="15881" max="15881" width="18.7109375" style="201" customWidth="1"/>
    <col min="15882" max="16130" width="9.140625" style="201"/>
    <col min="16131" max="16131" width="30.5703125" style="201" bestFit="1" customWidth="1"/>
    <col min="16132" max="16132" width="9.140625" style="201"/>
    <col min="16133" max="16133" width="13.7109375" style="201" customWidth="1"/>
    <col min="16134" max="16134" width="9.140625" style="201"/>
    <col min="16135" max="16135" width="13.28515625" style="201" customWidth="1"/>
    <col min="16136" max="16136" width="13" style="201" customWidth="1"/>
    <col min="16137" max="16137" width="18.7109375" style="201" customWidth="1"/>
    <col min="16138" max="16384" width="9.140625" style="201"/>
  </cols>
  <sheetData>
    <row r="1" spans="1:10">
      <c r="A1" s="150"/>
      <c r="B1" s="150"/>
      <c r="C1" s="150"/>
      <c r="D1" s="150"/>
      <c r="E1" s="151"/>
      <c r="F1" s="151"/>
      <c r="G1" s="151"/>
      <c r="H1" s="151"/>
      <c r="I1" s="436"/>
      <c r="J1" s="151"/>
    </row>
    <row r="2" spans="1:10">
      <c r="A2" s="150"/>
      <c r="B2" s="1338" t="s">
        <v>37</v>
      </c>
      <c r="C2" s="1338"/>
      <c r="D2" s="1338"/>
      <c r="E2" s="1338"/>
      <c r="F2" s="1338"/>
      <c r="G2" s="1338"/>
      <c r="H2" s="1338"/>
      <c r="I2" s="380"/>
      <c r="J2" s="151"/>
    </row>
    <row r="3" spans="1:10">
      <c r="A3" s="150"/>
      <c r="B3" s="1338" t="s">
        <v>381</v>
      </c>
      <c r="C3" s="1338"/>
      <c r="D3" s="1338"/>
      <c r="E3" s="1338"/>
      <c r="F3" s="1338"/>
      <c r="G3" s="1338"/>
      <c r="H3" s="1338"/>
      <c r="I3" s="380"/>
      <c r="J3" s="151"/>
    </row>
    <row r="4" spans="1:10">
      <c r="A4" s="150"/>
      <c r="B4" s="1337" t="s">
        <v>382</v>
      </c>
      <c r="C4" s="1337"/>
      <c r="D4" s="1337"/>
      <c r="E4" s="1337"/>
      <c r="F4" s="1337"/>
      <c r="G4" s="1337"/>
      <c r="H4" s="1337"/>
      <c r="J4" s="150"/>
    </row>
    <row r="5" spans="1:10">
      <c r="B5" s="1335" t="s">
        <v>880</v>
      </c>
      <c r="C5" s="1335"/>
      <c r="D5" s="1335"/>
      <c r="E5" s="1335"/>
      <c r="F5" s="1335"/>
      <c r="G5" s="1335"/>
      <c r="H5" s="1335"/>
    </row>
    <row r="7" spans="1:10" ht="51">
      <c r="A7" s="154" t="s">
        <v>34</v>
      </c>
      <c r="B7" s="1283" t="s">
        <v>33</v>
      </c>
      <c r="C7" s="1283"/>
      <c r="D7" s="1283"/>
      <c r="E7" s="154" t="s">
        <v>32</v>
      </c>
      <c r="F7" s="154"/>
      <c r="G7" s="154" t="s">
        <v>31</v>
      </c>
      <c r="H7" s="154" t="s">
        <v>30</v>
      </c>
      <c r="I7" s="146" t="s">
        <v>29</v>
      </c>
      <c r="J7" s="150"/>
    </row>
    <row r="8" spans="1:10">
      <c r="A8" s="155"/>
      <c r="B8" s="155"/>
      <c r="C8" s="155"/>
      <c r="D8" s="150"/>
      <c r="E8" s="156"/>
      <c r="F8" s="157"/>
      <c r="G8" s="157"/>
      <c r="H8" s="157"/>
      <c r="I8" s="147"/>
      <c r="J8" s="150"/>
    </row>
    <row r="9" spans="1:10">
      <c r="A9" s="150"/>
      <c r="B9" s="150"/>
      <c r="C9" s="150"/>
      <c r="D9" s="150"/>
      <c r="E9" s="158"/>
      <c r="F9" s="150"/>
      <c r="G9" s="150"/>
      <c r="H9" s="150"/>
      <c r="I9" s="148"/>
      <c r="J9" s="150"/>
    </row>
    <row r="10" spans="1:10">
      <c r="A10" s="150"/>
      <c r="B10" s="159"/>
      <c r="C10" s="159"/>
      <c r="D10" s="150"/>
      <c r="G10" s="150"/>
      <c r="H10" s="150"/>
      <c r="I10" s="149"/>
      <c r="J10" s="150"/>
    </row>
    <row r="11" spans="1:10">
      <c r="A11" s="155">
        <v>1</v>
      </c>
      <c r="B11" s="150">
        <v>555</v>
      </c>
      <c r="C11" s="150" t="s">
        <v>379</v>
      </c>
      <c r="D11" s="150"/>
      <c r="E11" s="452">
        <v>882203.91076981311</v>
      </c>
      <c r="G11" s="150" t="s">
        <v>26</v>
      </c>
      <c r="H11" s="203">
        <v>1</v>
      </c>
      <c r="I11" s="149">
        <f>E11</f>
        <v>882203.91076981311</v>
      </c>
      <c r="J11" s="162" t="s">
        <v>380</v>
      </c>
    </row>
    <row r="15" spans="1:10">
      <c r="C15" s="1198" t="s">
        <v>853</v>
      </c>
    </row>
  </sheetData>
  <mergeCells count="5">
    <mergeCell ref="B2:H2"/>
    <mergeCell ref="B3:H3"/>
    <mergeCell ref="B7:D7"/>
    <mergeCell ref="B4:H4"/>
    <mergeCell ref="B5:H5"/>
  </mergeCells>
  <pageMargins left="0.7" right="0.7" top="0.75" bottom="0.75" header="0.3" footer="0.3"/>
  <pageSetup scale="8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9"/>
  <sheetViews>
    <sheetView zoomScaleNormal="100" workbookViewId="0">
      <selection activeCell="B5" sqref="B5:H5"/>
    </sheetView>
  </sheetViews>
  <sheetFormatPr defaultColWidth="9.140625" defaultRowHeight="15"/>
  <cols>
    <col min="1" max="2" width="9.140625" style="201"/>
    <col min="3" max="3" width="28.42578125" style="201" bestFit="1" customWidth="1"/>
    <col min="4" max="4" width="9.140625" style="201"/>
    <col min="5" max="5" width="13.5703125" style="201" customWidth="1"/>
    <col min="6" max="6" width="3.28515625" style="201" customWidth="1"/>
    <col min="7" max="7" width="14.85546875" style="201" customWidth="1"/>
    <col min="8" max="8" width="12.5703125" style="201" customWidth="1"/>
    <col min="9" max="9" width="14.28515625" style="201" customWidth="1"/>
    <col min="10" max="12" width="9.140625" style="201"/>
    <col min="13" max="13" width="11.7109375" style="201" customWidth="1"/>
    <col min="14" max="16384" width="9.140625" style="201"/>
  </cols>
  <sheetData>
    <row r="1" spans="1:10">
      <c r="A1" s="150"/>
      <c r="B1" s="150"/>
      <c r="C1" s="150"/>
      <c r="D1" s="150"/>
      <c r="E1" s="151"/>
      <c r="F1" s="151"/>
      <c r="G1" s="151"/>
      <c r="H1" s="151"/>
      <c r="I1" s="436"/>
      <c r="J1" s="151"/>
    </row>
    <row r="2" spans="1:10">
      <c r="A2" s="150"/>
      <c r="B2" s="1338" t="s">
        <v>37</v>
      </c>
      <c r="C2" s="1338"/>
      <c r="D2" s="1338"/>
      <c r="E2" s="1338"/>
      <c r="F2" s="1338"/>
      <c r="G2" s="1338"/>
      <c r="H2" s="1338"/>
      <c r="I2" s="380"/>
      <c r="J2" s="151"/>
    </row>
    <row r="3" spans="1:10">
      <c r="A3" s="150"/>
      <c r="B3" s="1338" t="s">
        <v>383</v>
      </c>
      <c r="C3" s="1338"/>
      <c r="D3" s="1338"/>
      <c r="E3" s="1338"/>
      <c r="F3" s="1338"/>
      <c r="G3" s="1338"/>
      <c r="H3" s="1338"/>
      <c r="I3" s="380"/>
      <c r="J3" s="151"/>
    </row>
    <row r="4" spans="1:10">
      <c r="A4" s="150"/>
      <c r="B4" s="1337" t="s">
        <v>35</v>
      </c>
      <c r="C4" s="1337"/>
      <c r="D4" s="1337"/>
      <c r="E4" s="1337"/>
      <c r="F4" s="1337"/>
      <c r="G4" s="1337"/>
      <c r="H4" s="1337"/>
      <c r="J4" s="150"/>
    </row>
    <row r="5" spans="1:10">
      <c r="B5" s="1335" t="s">
        <v>881</v>
      </c>
      <c r="C5" s="1335"/>
      <c r="D5" s="1335"/>
      <c r="E5" s="1335"/>
      <c r="F5" s="1335"/>
      <c r="G5" s="1335"/>
      <c r="H5" s="1335"/>
    </row>
    <row r="7" spans="1:10" ht="81.75" customHeight="1">
      <c r="A7" s="154" t="s">
        <v>34</v>
      </c>
      <c r="B7" s="1283" t="s">
        <v>33</v>
      </c>
      <c r="C7" s="1283"/>
      <c r="D7" s="1283"/>
      <c r="E7" s="154" t="s">
        <v>32</v>
      </c>
      <c r="F7" s="154"/>
      <c r="G7" s="154" t="s">
        <v>31</v>
      </c>
      <c r="H7" s="154" t="s">
        <v>30</v>
      </c>
      <c r="I7" s="146" t="s">
        <v>29</v>
      </c>
      <c r="J7" s="150"/>
    </row>
    <row r="8" spans="1:10">
      <c r="A8" s="155"/>
      <c r="B8" s="155"/>
      <c r="C8" s="155"/>
      <c r="D8" s="150"/>
      <c r="E8" s="156"/>
      <c r="F8" s="157"/>
      <c r="G8" s="157"/>
      <c r="H8" s="157"/>
      <c r="I8" s="147"/>
      <c r="J8" s="150"/>
    </row>
    <row r="9" spans="1:10">
      <c r="A9" s="150"/>
      <c r="B9" s="150"/>
      <c r="C9" s="150"/>
      <c r="D9" s="150"/>
      <c r="E9" s="158"/>
      <c r="F9" s="150"/>
      <c r="G9" s="150"/>
      <c r="H9" s="150"/>
      <c r="I9" s="148"/>
      <c r="J9" s="150"/>
    </row>
    <row r="10" spans="1:10">
      <c r="A10" s="150"/>
      <c r="B10" s="159" t="s">
        <v>384</v>
      </c>
      <c r="C10" s="159"/>
      <c r="D10" s="150"/>
      <c r="G10" s="150"/>
      <c r="H10" s="150"/>
      <c r="I10" s="149"/>
      <c r="J10" s="150"/>
    </row>
    <row r="11" spans="1:10">
      <c r="A11" s="155">
        <v>1</v>
      </c>
      <c r="B11" s="155">
        <v>4561035</v>
      </c>
      <c r="C11" s="150" t="s">
        <v>385</v>
      </c>
      <c r="D11" s="150"/>
      <c r="E11" s="202">
        <v>3371437.7129082382</v>
      </c>
      <c r="G11" s="150" t="s">
        <v>26</v>
      </c>
      <c r="H11" s="203">
        <v>1</v>
      </c>
      <c r="I11" s="149">
        <f>E11</f>
        <v>3371437.7129082382</v>
      </c>
      <c r="J11" s="162" t="s">
        <v>386</v>
      </c>
    </row>
    <row r="12" spans="1:10">
      <c r="A12" s="155">
        <v>2</v>
      </c>
      <c r="B12" s="155">
        <v>4561060</v>
      </c>
      <c r="C12" s="150" t="s">
        <v>387</v>
      </c>
      <c r="D12" s="150"/>
      <c r="E12" s="202">
        <v>-74333.934826840647</v>
      </c>
      <c r="F12" s="150"/>
      <c r="G12" s="150" t="s">
        <v>26</v>
      </c>
      <c r="H12" s="203">
        <v>1</v>
      </c>
      <c r="I12" s="149">
        <f t="shared" ref="I12:I15" si="0">E12</f>
        <v>-74333.934826840647</v>
      </c>
      <c r="J12" s="162" t="s">
        <v>388</v>
      </c>
    </row>
    <row r="13" spans="1:10">
      <c r="A13" s="155">
        <v>3</v>
      </c>
      <c r="B13" s="454">
        <v>5650012</v>
      </c>
      <c r="C13" s="201" t="s">
        <v>389</v>
      </c>
      <c r="E13" s="202">
        <v>-474666.22506166901</v>
      </c>
      <c r="G13" s="150" t="s">
        <v>26</v>
      </c>
      <c r="H13" s="203">
        <v>1</v>
      </c>
      <c r="I13" s="149">
        <f t="shared" si="0"/>
        <v>-474666.22506166901</v>
      </c>
      <c r="J13" s="162" t="s">
        <v>390</v>
      </c>
    </row>
    <row r="14" spans="1:10">
      <c r="A14" s="155">
        <v>4</v>
      </c>
      <c r="B14" s="454">
        <v>5650016</v>
      </c>
      <c r="C14" s="201" t="s">
        <v>391</v>
      </c>
      <c r="E14" s="202">
        <v>1377278.237722557</v>
      </c>
      <c r="G14" s="150" t="s">
        <v>26</v>
      </c>
      <c r="H14" s="203">
        <v>1</v>
      </c>
      <c r="I14" s="149">
        <f t="shared" si="0"/>
        <v>1377278.237722557</v>
      </c>
      <c r="J14" s="162" t="s">
        <v>392</v>
      </c>
    </row>
    <row r="15" spans="1:10">
      <c r="A15" s="155">
        <v>5</v>
      </c>
      <c r="B15" s="454">
        <v>5650019</v>
      </c>
      <c r="C15" s="201" t="s">
        <v>393</v>
      </c>
      <c r="E15" s="455">
        <v>-373857.75110443914</v>
      </c>
      <c r="G15" s="150" t="s">
        <v>26</v>
      </c>
      <c r="H15" s="203">
        <v>1</v>
      </c>
      <c r="I15" s="200">
        <f t="shared" si="0"/>
        <v>-373857.75110443914</v>
      </c>
      <c r="J15" s="162" t="s">
        <v>390</v>
      </c>
    </row>
    <row r="16" spans="1:10">
      <c r="E16" s="451">
        <f>SUM(E11:E15)</f>
        <v>3825858.0396378464</v>
      </c>
      <c r="I16" s="451">
        <f>SUM(I11:I15)</f>
        <v>3825858.0396378464</v>
      </c>
      <c r="J16" s="201" t="s">
        <v>394</v>
      </c>
    </row>
    <row r="19" spans="2:2">
      <c r="B19" s="1198" t="s">
        <v>853</v>
      </c>
    </row>
  </sheetData>
  <mergeCells count="5">
    <mergeCell ref="B2:H2"/>
    <mergeCell ref="B3:H3"/>
    <mergeCell ref="B4:H4"/>
    <mergeCell ref="B7:D7"/>
    <mergeCell ref="B5:H5"/>
  </mergeCells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L110"/>
  <sheetViews>
    <sheetView zoomScaleNormal="100" workbookViewId="0">
      <pane ySplit="9" topLeftCell="A16" activePane="bottomLeft" state="frozen"/>
      <selection pane="bottomLeft" activeCell="D30" sqref="D30"/>
    </sheetView>
  </sheetViews>
  <sheetFormatPr defaultColWidth="8.85546875" defaultRowHeight="12.75"/>
  <cols>
    <col min="1" max="1" width="5" style="1" customWidth="1"/>
    <col min="2" max="2" width="1.140625" style="4" customWidth="1"/>
    <col min="3" max="3" width="9.7109375" style="19" customWidth="1"/>
    <col min="4" max="4" width="79.140625" style="19" customWidth="1"/>
    <col min="5" max="5" width="1.140625" style="19" customWidth="1"/>
    <col min="6" max="6" width="13.140625" style="26" bestFit="1" customWidth="1"/>
    <col min="7" max="7" width="1.140625" style="19" customWidth="1"/>
    <col min="8" max="8" width="10.140625" style="11" customWidth="1"/>
    <col min="9" max="9" width="1.140625" style="19" customWidth="1"/>
    <col min="10" max="10" width="6.28515625" style="26" bestFit="1" customWidth="1"/>
    <col min="11" max="11" width="1.140625" style="19" customWidth="1"/>
    <col min="12" max="12" width="13.140625" style="26" bestFit="1" customWidth="1"/>
    <col min="13" max="13" width="4.85546875" style="4" customWidth="1"/>
    <col min="14" max="16384" width="8.85546875" style="4"/>
  </cols>
  <sheetData>
    <row r="1" spans="1:12">
      <c r="B1" s="2"/>
      <c r="C1" s="2"/>
      <c r="D1" s="2"/>
      <c r="E1" s="2"/>
      <c r="F1" s="2"/>
      <c r="G1" s="2"/>
      <c r="H1" s="3"/>
      <c r="I1" s="2"/>
      <c r="J1" s="1288"/>
      <c r="K1" s="1288"/>
      <c r="L1" s="1288"/>
    </row>
    <row r="2" spans="1:12" ht="13.5" customHeight="1">
      <c r="B2" s="5"/>
      <c r="C2" s="5"/>
      <c r="D2" s="1289" t="s">
        <v>37</v>
      </c>
      <c r="E2" s="1289"/>
      <c r="F2" s="1289"/>
      <c r="G2" s="1289"/>
      <c r="H2" s="1289"/>
      <c r="I2" s="1289"/>
      <c r="J2" s="1289"/>
      <c r="K2" s="5"/>
      <c r="L2" s="6"/>
    </row>
    <row r="3" spans="1:12">
      <c r="B3" s="7"/>
      <c r="C3" s="7"/>
      <c r="D3" s="1290" t="s">
        <v>38</v>
      </c>
      <c r="E3" s="1290"/>
      <c r="F3" s="1290"/>
      <c r="G3" s="1290"/>
      <c r="H3" s="1290"/>
      <c r="I3" s="1290"/>
      <c r="J3" s="1290"/>
      <c r="K3" s="7"/>
      <c r="L3" s="8"/>
    </row>
    <row r="4" spans="1:12">
      <c r="A4" s="4"/>
      <c r="B4" s="7"/>
      <c r="C4" s="7"/>
      <c r="D4" s="1291" t="s">
        <v>39</v>
      </c>
      <c r="E4" s="1291"/>
      <c r="F4" s="1291"/>
      <c r="G4" s="1291"/>
      <c r="H4" s="1291"/>
      <c r="I4" s="1291"/>
      <c r="J4" s="1291"/>
      <c r="K4" s="7"/>
    </row>
    <row r="5" spans="1:12">
      <c r="A5" s="9"/>
      <c r="B5" s="9"/>
      <c r="C5" s="9"/>
      <c r="D5" s="1291" t="s">
        <v>40</v>
      </c>
      <c r="E5" s="1291"/>
      <c r="F5" s="1291"/>
      <c r="G5" s="1291"/>
      <c r="H5" s="1291"/>
      <c r="I5" s="1291"/>
      <c r="J5" s="1291"/>
      <c r="K5" s="9"/>
      <c r="L5" s="9"/>
    </row>
    <row r="6" spans="1:12">
      <c r="A6" s="9"/>
      <c r="B6" s="9"/>
      <c r="C6" s="9"/>
      <c r="D6" s="1292" t="s">
        <v>855</v>
      </c>
      <c r="E6" s="1292"/>
      <c r="F6" s="1292"/>
      <c r="G6" s="1292"/>
      <c r="H6" s="1292"/>
      <c r="I6" s="1292"/>
      <c r="J6" s="1292"/>
      <c r="K6" s="9"/>
      <c r="L6" s="9"/>
    </row>
    <row r="7" spans="1:12" ht="38.25">
      <c r="A7" s="10" t="s">
        <v>41</v>
      </c>
      <c r="B7" s="11"/>
      <c r="C7" s="1289" t="s">
        <v>42</v>
      </c>
      <c r="D7" s="1289"/>
      <c r="E7" s="11"/>
      <c r="F7" s="11" t="s">
        <v>43</v>
      </c>
      <c r="G7" s="11"/>
      <c r="H7" s="12" t="s">
        <v>44</v>
      </c>
      <c r="I7" s="11"/>
      <c r="J7" s="12" t="s">
        <v>45</v>
      </c>
      <c r="K7" s="11"/>
      <c r="L7" s="11" t="s">
        <v>46</v>
      </c>
    </row>
    <row r="8" spans="1:12" s="14" customFormat="1" ht="12">
      <c r="A8" s="13" t="s">
        <v>47</v>
      </c>
      <c r="B8" s="13"/>
      <c r="C8" s="1286" t="s">
        <v>48</v>
      </c>
      <c r="D8" s="1286"/>
      <c r="E8" s="13"/>
      <c r="F8" s="13" t="s">
        <v>49</v>
      </c>
      <c r="G8" s="13"/>
      <c r="H8" s="13" t="s">
        <v>50</v>
      </c>
      <c r="I8" s="13"/>
      <c r="J8" s="13" t="s">
        <v>50</v>
      </c>
      <c r="K8" s="13"/>
      <c r="L8" s="13" t="s">
        <v>51</v>
      </c>
    </row>
    <row r="9" spans="1:12" s="14" customFormat="1" ht="1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 t="s">
        <v>52</v>
      </c>
    </row>
    <row r="10" spans="1:12" s="15" customFormat="1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12">
      <c r="A11" s="17">
        <v>1</v>
      </c>
      <c r="B11" s="18"/>
      <c r="C11" s="1287" t="s">
        <v>53</v>
      </c>
      <c r="D11" s="1287"/>
      <c r="F11" s="20">
        <v>-16524932.965999885</v>
      </c>
      <c r="H11" s="21" t="s">
        <v>54</v>
      </c>
      <c r="J11" s="22">
        <v>1</v>
      </c>
      <c r="K11" s="23"/>
      <c r="L11" s="24">
        <f>F11*J11</f>
        <v>-16524932.965999885</v>
      </c>
    </row>
    <row r="12" spans="1:12">
      <c r="B12" s="18"/>
      <c r="C12" s="25"/>
      <c r="D12" s="25"/>
      <c r="L12" s="27"/>
    </row>
    <row r="13" spans="1:12">
      <c r="A13" s="17">
        <f>A11+1</f>
        <v>2</v>
      </c>
      <c r="B13" s="18"/>
      <c r="C13" s="1287" t="s">
        <v>55</v>
      </c>
      <c r="D13" s="1287"/>
      <c r="L13" s="27"/>
    </row>
    <row r="14" spans="1:12">
      <c r="A14" s="17">
        <f>A12+1</f>
        <v>1</v>
      </c>
      <c r="B14" s="18"/>
      <c r="C14" s="28" t="s">
        <v>56</v>
      </c>
      <c r="D14" s="28" t="s">
        <v>57</v>
      </c>
      <c r="F14" s="29">
        <v>-1186</v>
      </c>
      <c r="H14" s="21" t="s">
        <v>58</v>
      </c>
      <c r="J14" s="22">
        <v>0.98499999999999999</v>
      </c>
      <c r="K14" s="23"/>
      <c r="L14" s="30">
        <f t="shared" ref="L14:L20" si="0">F14*J14</f>
        <v>-1168.21</v>
      </c>
    </row>
    <row r="15" spans="1:12">
      <c r="A15" s="17">
        <f>A13+1</f>
        <v>3</v>
      </c>
      <c r="B15" s="18"/>
      <c r="C15" s="28" t="s">
        <v>59</v>
      </c>
      <c r="D15" s="28" t="s">
        <v>57</v>
      </c>
      <c r="F15" s="29">
        <v>-901</v>
      </c>
      <c r="H15" s="21" t="s">
        <v>58</v>
      </c>
      <c r="J15" s="22">
        <v>0.98499999999999999</v>
      </c>
      <c r="K15" s="23"/>
      <c r="L15" s="30">
        <f t="shared" si="0"/>
        <v>-887.48500000000001</v>
      </c>
    </row>
    <row r="16" spans="1:12">
      <c r="A16" s="17">
        <f>A15+1</f>
        <v>4</v>
      </c>
      <c r="B16" s="18"/>
      <c r="C16" s="28" t="s">
        <v>60</v>
      </c>
      <c r="D16" s="28" t="s">
        <v>61</v>
      </c>
      <c r="F16" s="29">
        <v>-35973</v>
      </c>
      <c r="H16" s="21" t="s">
        <v>58</v>
      </c>
      <c r="J16" s="22">
        <v>0.98499999999999999</v>
      </c>
      <c r="K16" s="23"/>
      <c r="L16" s="30">
        <f t="shared" si="0"/>
        <v>-35433.404999999999</v>
      </c>
    </row>
    <row r="17" spans="1:12">
      <c r="A17" s="17">
        <f>A16+1</f>
        <v>5</v>
      </c>
      <c r="B17" s="18"/>
      <c r="C17" s="28" t="s">
        <v>62</v>
      </c>
      <c r="D17" s="28" t="s">
        <v>63</v>
      </c>
      <c r="F17" s="29">
        <v>-4244</v>
      </c>
      <c r="H17" s="21" t="s">
        <v>58</v>
      </c>
      <c r="J17" s="22">
        <v>0.98499999999999999</v>
      </c>
      <c r="K17" s="23"/>
      <c r="L17" s="30">
        <f t="shared" si="0"/>
        <v>-4180.34</v>
      </c>
    </row>
    <row r="18" spans="1:12">
      <c r="A18" s="17">
        <f>A17+1</f>
        <v>6</v>
      </c>
      <c r="B18" s="18"/>
      <c r="C18" s="28" t="s">
        <v>64</v>
      </c>
      <c r="D18" s="28" t="s">
        <v>65</v>
      </c>
      <c r="F18" s="29">
        <v>-36549</v>
      </c>
      <c r="H18" s="21" t="s">
        <v>66</v>
      </c>
      <c r="J18" s="22">
        <v>0.98599999999999999</v>
      </c>
      <c r="K18" s="23"/>
      <c r="L18" s="30">
        <f t="shared" si="0"/>
        <v>-36037.313999999998</v>
      </c>
    </row>
    <row r="19" spans="1:12">
      <c r="A19" s="17">
        <f t="shared" ref="A19:A20" si="1">A18+1</f>
        <v>7</v>
      </c>
      <c r="B19" s="18"/>
      <c r="C19" s="28" t="s">
        <v>67</v>
      </c>
      <c r="D19" s="28" t="s">
        <v>68</v>
      </c>
      <c r="F19" s="29">
        <v>-5352</v>
      </c>
      <c r="H19" s="21" t="s">
        <v>58</v>
      </c>
      <c r="J19" s="22">
        <v>0.98499999999999999</v>
      </c>
      <c r="K19" s="23"/>
      <c r="L19" s="30">
        <f t="shared" si="0"/>
        <v>-5271.72</v>
      </c>
    </row>
    <row r="20" spans="1:12">
      <c r="A20" s="17">
        <f t="shared" si="1"/>
        <v>8</v>
      </c>
      <c r="B20" s="18"/>
      <c r="C20" s="28" t="s">
        <v>69</v>
      </c>
      <c r="D20" s="28" t="s">
        <v>70</v>
      </c>
      <c r="F20" s="29">
        <v>-3117</v>
      </c>
      <c r="H20" s="21" t="s">
        <v>58</v>
      </c>
      <c r="J20" s="22">
        <v>0.98499999999999999</v>
      </c>
      <c r="K20" s="23"/>
      <c r="L20" s="30">
        <f t="shared" si="0"/>
        <v>-3070.2449999999999</v>
      </c>
    </row>
    <row r="21" spans="1:12">
      <c r="A21" s="4"/>
      <c r="B21" s="18"/>
      <c r="C21" s="28"/>
      <c r="D21" s="28"/>
      <c r="F21" s="29"/>
      <c r="H21" s="31"/>
      <c r="J21" s="22"/>
      <c r="K21" s="23"/>
      <c r="L21" s="30"/>
    </row>
    <row r="22" spans="1:12">
      <c r="A22" s="17">
        <f>A19+1</f>
        <v>8</v>
      </c>
      <c r="B22" s="18"/>
      <c r="C22" s="32" t="s">
        <v>71</v>
      </c>
      <c r="D22" s="33"/>
      <c r="F22" s="29">
        <v>87322.41</v>
      </c>
      <c r="H22" s="21" t="s">
        <v>66</v>
      </c>
      <c r="J22" s="22">
        <v>0.98599999999999999</v>
      </c>
      <c r="K22" s="23"/>
      <c r="L22" s="30">
        <f>F22*J22</f>
        <v>86099.896260000009</v>
      </c>
    </row>
    <row r="23" spans="1:12">
      <c r="A23" s="4"/>
      <c r="B23" s="18"/>
      <c r="C23" s="34"/>
      <c r="D23" s="4"/>
      <c r="F23" s="29"/>
      <c r="H23" s="31"/>
      <c r="J23" s="22"/>
      <c r="K23" s="23"/>
      <c r="L23" s="30"/>
    </row>
    <row r="24" spans="1:12">
      <c r="A24" s="17">
        <f>A22+1</f>
        <v>9</v>
      </c>
      <c r="B24" s="18"/>
      <c r="C24" s="35" t="s">
        <v>72</v>
      </c>
      <c r="D24" s="28"/>
      <c r="F24" s="29">
        <v>-2605227.3200000003</v>
      </c>
      <c r="H24" s="21" t="s">
        <v>58</v>
      </c>
      <c r="J24" s="22">
        <v>0.98499999999999999</v>
      </c>
      <c r="K24" s="23"/>
      <c r="L24" s="30">
        <f>F24*J24</f>
        <v>-2566148.9102000003</v>
      </c>
    </row>
    <row r="25" spans="1:12">
      <c r="A25" s="17"/>
      <c r="B25" s="18"/>
      <c r="C25" s="34"/>
      <c r="D25" s="28"/>
      <c r="F25" s="29"/>
      <c r="H25" s="31"/>
      <c r="J25" s="22"/>
      <c r="K25" s="23"/>
      <c r="L25" s="30"/>
    </row>
    <row r="26" spans="1:12">
      <c r="A26" s="17">
        <f>A24+1</f>
        <v>10</v>
      </c>
      <c r="B26" s="18"/>
      <c r="C26" s="36" t="s">
        <v>73</v>
      </c>
      <c r="D26" s="28"/>
      <c r="F26" s="29">
        <v>2605227.3200000003</v>
      </c>
      <c r="H26" s="21" t="s">
        <v>58</v>
      </c>
      <c r="J26" s="22">
        <v>0.98499999999999999</v>
      </c>
      <c r="K26" s="23"/>
      <c r="L26" s="30">
        <f>F26*J26</f>
        <v>2566148.9102000003</v>
      </c>
    </row>
    <row r="27" spans="1:12">
      <c r="A27" s="17"/>
      <c r="B27" s="18"/>
      <c r="C27" s="34"/>
      <c r="D27" s="28"/>
      <c r="F27" s="29"/>
      <c r="H27" s="31"/>
      <c r="J27" s="22"/>
      <c r="K27" s="23"/>
      <c r="L27" s="30"/>
    </row>
    <row r="28" spans="1:12">
      <c r="A28" s="17">
        <f>A26+1</f>
        <v>11</v>
      </c>
      <c r="B28" s="18"/>
      <c r="C28" s="35" t="s">
        <v>74</v>
      </c>
      <c r="D28" s="28"/>
      <c r="F28" s="29">
        <v>-1987451.15</v>
      </c>
      <c r="H28" s="21" t="s">
        <v>54</v>
      </c>
      <c r="J28" s="22">
        <v>1</v>
      </c>
      <c r="K28" s="23"/>
      <c r="L28" s="30">
        <f>F28*J28</f>
        <v>-1987451.15</v>
      </c>
    </row>
    <row r="29" spans="1:12">
      <c r="A29" s="17"/>
      <c r="B29" s="18"/>
      <c r="C29" s="34"/>
      <c r="D29" s="28"/>
      <c r="F29" s="20"/>
      <c r="H29" s="31"/>
      <c r="J29" s="22"/>
      <c r="K29" s="23"/>
      <c r="L29" s="37"/>
    </row>
    <row r="30" spans="1:12">
      <c r="A30" s="17"/>
      <c r="B30" s="18"/>
      <c r="C30" s="34"/>
      <c r="D30" s="28"/>
      <c r="F30" s="20"/>
      <c r="H30" s="31"/>
      <c r="J30" s="22"/>
      <c r="K30" s="23"/>
      <c r="L30" s="37"/>
    </row>
    <row r="31" spans="1:12">
      <c r="A31" s="17"/>
      <c r="B31" s="18"/>
      <c r="C31" s="25"/>
      <c r="D31" s="25"/>
      <c r="E31" s="25"/>
      <c r="F31" s="38"/>
      <c r="G31" s="25"/>
      <c r="H31" s="18"/>
      <c r="I31" s="25"/>
      <c r="J31" s="38"/>
      <c r="K31" s="25"/>
      <c r="L31" s="38"/>
    </row>
    <row r="32" spans="1:12">
      <c r="A32" s="17"/>
      <c r="B32" s="18"/>
      <c r="C32" s="28" t="s">
        <v>75</v>
      </c>
      <c r="D32" s="25"/>
      <c r="E32" s="25"/>
      <c r="F32" s="38"/>
      <c r="G32" s="25"/>
      <c r="H32" s="18"/>
      <c r="I32" s="25"/>
      <c r="J32" s="38"/>
      <c r="K32" s="25"/>
      <c r="L32" s="38"/>
    </row>
    <row r="33" spans="1:12">
      <c r="A33" s="17"/>
      <c r="B33" s="18"/>
      <c r="C33" s="25"/>
      <c r="D33" s="25"/>
      <c r="E33" s="25"/>
      <c r="F33" s="38"/>
      <c r="G33" s="25"/>
      <c r="H33" s="18"/>
      <c r="I33" s="25"/>
      <c r="J33" s="38"/>
      <c r="K33" s="25"/>
      <c r="L33" s="38"/>
    </row>
    <row r="34" spans="1:12">
      <c r="A34" s="17"/>
      <c r="B34" s="18"/>
      <c r="C34" s="25"/>
      <c r="D34" s="25"/>
      <c r="E34" s="25"/>
      <c r="F34" s="38"/>
      <c r="G34" s="25"/>
      <c r="H34" s="18"/>
      <c r="I34" s="25"/>
      <c r="J34" s="38"/>
      <c r="K34" s="25"/>
      <c r="L34" s="38"/>
    </row>
    <row r="35" spans="1:12">
      <c r="A35" s="39"/>
      <c r="B35" s="40"/>
      <c r="C35" s="41"/>
      <c r="D35" s="41"/>
      <c r="E35" s="41"/>
      <c r="F35" s="42"/>
      <c r="G35" s="41"/>
      <c r="H35" s="40"/>
      <c r="I35" s="41"/>
      <c r="J35" s="42"/>
      <c r="K35" s="41"/>
      <c r="L35" s="42"/>
    </row>
    <row r="36" spans="1:12">
      <c r="A36" s="39"/>
      <c r="B36" s="40"/>
      <c r="C36" s="41"/>
      <c r="D36" s="41"/>
      <c r="E36" s="41"/>
      <c r="F36" s="42"/>
      <c r="G36" s="41"/>
      <c r="H36" s="40"/>
      <c r="I36" s="41"/>
      <c r="J36" s="42"/>
      <c r="K36" s="41"/>
      <c r="L36" s="42"/>
    </row>
    <row r="37" spans="1:12">
      <c r="A37" s="39"/>
      <c r="B37" s="40"/>
      <c r="C37" s="41"/>
      <c r="D37" s="41"/>
      <c r="E37" s="41"/>
      <c r="F37" s="42"/>
      <c r="G37" s="41"/>
      <c r="H37" s="40"/>
      <c r="I37" s="41"/>
      <c r="J37" s="42"/>
      <c r="K37" s="41"/>
      <c r="L37" s="42"/>
    </row>
    <row r="38" spans="1:12">
      <c r="A38" s="39"/>
      <c r="B38" s="40"/>
      <c r="C38" s="41"/>
      <c r="D38" s="41"/>
      <c r="E38" s="41"/>
      <c r="F38" s="42"/>
      <c r="G38" s="41"/>
      <c r="H38" s="40"/>
      <c r="I38" s="41"/>
      <c r="J38" s="42"/>
      <c r="K38" s="41"/>
      <c r="L38" s="42"/>
    </row>
    <row r="39" spans="1:12">
      <c r="A39" s="39"/>
      <c r="B39" s="40"/>
      <c r="C39" s="41"/>
      <c r="D39" s="41"/>
      <c r="E39" s="41"/>
      <c r="F39" s="42"/>
      <c r="G39" s="41"/>
      <c r="H39" s="40"/>
      <c r="I39" s="41"/>
      <c r="J39" s="42"/>
      <c r="K39" s="41"/>
      <c r="L39" s="42"/>
    </row>
    <row r="40" spans="1:12">
      <c r="A40" s="39"/>
      <c r="B40" s="40"/>
      <c r="C40" s="41"/>
      <c r="D40" s="41"/>
      <c r="E40" s="41"/>
      <c r="F40" s="43"/>
      <c r="G40" s="41"/>
      <c r="H40" s="44"/>
      <c r="I40" s="41"/>
      <c r="J40" s="43"/>
      <c r="K40" s="41"/>
      <c r="L40" s="43"/>
    </row>
    <row r="41" spans="1:12">
      <c r="A41" s="39"/>
      <c r="B41" s="40"/>
      <c r="C41" s="41"/>
      <c r="D41" s="41"/>
      <c r="E41" s="41"/>
      <c r="F41" s="43"/>
      <c r="G41" s="41"/>
      <c r="H41" s="44"/>
      <c r="I41" s="41"/>
      <c r="J41" s="43"/>
      <c r="K41" s="41"/>
      <c r="L41" s="43"/>
    </row>
    <row r="42" spans="1:12">
      <c r="A42" s="39"/>
      <c r="B42" s="40"/>
      <c r="F42" s="42"/>
      <c r="H42" s="40"/>
      <c r="J42" s="42"/>
      <c r="L42" s="42"/>
    </row>
    <row r="43" spans="1:12">
      <c r="A43" s="39"/>
      <c r="B43" s="40"/>
      <c r="C43" s="40"/>
      <c r="D43" s="40"/>
      <c r="E43" s="40"/>
      <c r="G43" s="40"/>
      <c r="I43" s="40"/>
      <c r="K43" s="40"/>
    </row>
    <row r="44" spans="1:12">
      <c r="A44" s="39"/>
      <c r="B44" s="40"/>
      <c r="F44" s="42"/>
      <c r="H44" s="40"/>
      <c r="J44" s="42"/>
      <c r="L44" s="42"/>
    </row>
    <row r="45" spans="1:12">
      <c r="C45" s="41"/>
      <c r="D45" s="41"/>
      <c r="E45" s="41"/>
      <c r="G45" s="41"/>
      <c r="I45" s="41"/>
      <c r="K45" s="41"/>
    </row>
    <row r="46" spans="1:12">
      <c r="A46" s="39"/>
      <c r="B46" s="40"/>
      <c r="C46" s="41"/>
      <c r="D46" s="41"/>
      <c r="E46" s="41"/>
      <c r="F46" s="45"/>
      <c r="G46" s="41"/>
      <c r="H46" s="46"/>
      <c r="I46" s="41"/>
      <c r="J46" s="45"/>
      <c r="K46" s="41"/>
      <c r="L46" s="45"/>
    </row>
    <row r="47" spans="1:12">
      <c r="A47" s="39"/>
      <c r="B47" s="40"/>
      <c r="C47" s="41"/>
      <c r="D47" s="41"/>
      <c r="E47" s="41"/>
      <c r="F47" s="45"/>
      <c r="G47" s="41"/>
      <c r="H47" s="46"/>
      <c r="I47" s="41"/>
      <c r="J47" s="45"/>
      <c r="K47" s="41"/>
      <c r="L47" s="45"/>
    </row>
    <row r="48" spans="1:12">
      <c r="A48" s="39"/>
      <c r="B48" s="40"/>
      <c r="C48" s="41"/>
      <c r="D48" s="41"/>
      <c r="E48" s="41"/>
      <c r="F48" s="47"/>
      <c r="G48" s="41"/>
      <c r="H48" s="48"/>
      <c r="I48" s="41"/>
      <c r="J48" s="47"/>
      <c r="K48" s="41"/>
      <c r="L48" s="47"/>
    </row>
    <row r="49" spans="1:12">
      <c r="C49" s="41"/>
      <c r="D49" s="41"/>
      <c r="E49" s="41"/>
      <c r="F49" s="42"/>
      <c r="G49" s="41"/>
      <c r="H49" s="40"/>
      <c r="I49" s="41"/>
      <c r="J49" s="42"/>
      <c r="K49" s="41"/>
      <c r="L49" s="42"/>
    </row>
    <row r="50" spans="1:12">
      <c r="A50" s="39"/>
      <c r="B50" s="40"/>
      <c r="C50" s="41"/>
      <c r="D50" s="41"/>
      <c r="E50" s="41"/>
      <c r="F50" s="45"/>
      <c r="G50" s="41"/>
      <c r="H50" s="46"/>
      <c r="I50" s="41"/>
      <c r="J50" s="45"/>
      <c r="K50" s="41"/>
      <c r="L50" s="45"/>
    </row>
    <row r="51" spans="1:12">
      <c r="C51" s="41"/>
      <c r="D51" s="41"/>
      <c r="E51" s="41"/>
      <c r="F51" s="45"/>
      <c r="G51" s="41"/>
      <c r="H51" s="46"/>
      <c r="I51" s="41"/>
      <c r="J51" s="45"/>
      <c r="K51" s="41"/>
      <c r="L51" s="45"/>
    </row>
    <row r="52" spans="1:12">
      <c r="A52" s="39"/>
      <c r="B52" s="40"/>
      <c r="C52" s="41"/>
      <c r="D52" s="41"/>
      <c r="E52" s="41"/>
      <c r="F52" s="49"/>
      <c r="G52" s="41"/>
      <c r="H52" s="50"/>
      <c r="I52" s="41"/>
      <c r="J52" s="49"/>
      <c r="K52" s="41"/>
      <c r="L52" s="49"/>
    </row>
    <row r="53" spans="1:12">
      <c r="C53" s="41"/>
      <c r="D53" s="41"/>
      <c r="E53" s="41"/>
      <c r="F53" s="42"/>
      <c r="G53" s="41"/>
      <c r="H53" s="40"/>
      <c r="I53" s="41"/>
      <c r="J53" s="42"/>
      <c r="K53" s="41"/>
      <c r="L53" s="42"/>
    </row>
    <row r="54" spans="1:12">
      <c r="A54" s="39"/>
      <c r="B54" s="40"/>
      <c r="C54" s="41"/>
      <c r="D54" s="41"/>
      <c r="E54" s="41"/>
      <c r="F54" s="45"/>
      <c r="G54" s="41"/>
      <c r="H54" s="46"/>
      <c r="I54" s="41"/>
      <c r="J54" s="45"/>
      <c r="K54" s="41"/>
      <c r="L54" s="45"/>
    </row>
    <row r="55" spans="1:12">
      <c r="C55" s="41"/>
      <c r="D55" s="41"/>
      <c r="E55" s="41"/>
      <c r="F55" s="42"/>
      <c r="G55" s="41"/>
      <c r="H55" s="40"/>
      <c r="I55" s="41"/>
      <c r="J55" s="42"/>
      <c r="K55" s="41"/>
      <c r="L55" s="42"/>
    </row>
    <row r="56" spans="1:12">
      <c r="A56" s="39"/>
      <c r="B56" s="40"/>
      <c r="C56" s="41"/>
      <c r="D56" s="41"/>
      <c r="E56" s="41"/>
      <c r="F56" s="45"/>
      <c r="G56" s="41"/>
      <c r="H56" s="46"/>
      <c r="I56" s="41"/>
      <c r="J56" s="45"/>
      <c r="K56" s="41"/>
      <c r="L56" s="45"/>
    </row>
    <row r="57" spans="1:12">
      <c r="C57" s="41"/>
      <c r="D57" s="41"/>
      <c r="E57" s="41"/>
      <c r="F57" s="42"/>
      <c r="G57" s="41"/>
      <c r="H57" s="40"/>
      <c r="I57" s="41"/>
      <c r="J57" s="42"/>
      <c r="K57" s="41"/>
      <c r="L57" s="42"/>
    </row>
    <row r="58" spans="1:12">
      <c r="A58" s="39"/>
      <c r="B58" s="40"/>
      <c r="C58" s="41"/>
      <c r="D58" s="41"/>
      <c r="E58" s="41"/>
      <c r="F58" s="45"/>
      <c r="G58" s="41"/>
      <c r="H58" s="46"/>
      <c r="I58" s="41"/>
      <c r="J58" s="45"/>
      <c r="K58" s="41"/>
      <c r="L58" s="45"/>
    </row>
    <row r="59" spans="1:12">
      <c r="C59" s="41"/>
      <c r="D59" s="41"/>
      <c r="E59" s="41"/>
      <c r="F59" s="45"/>
      <c r="G59" s="41"/>
      <c r="H59" s="46"/>
      <c r="I59" s="41"/>
      <c r="J59" s="45"/>
      <c r="K59" s="41"/>
      <c r="L59" s="45"/>
    </row>
    <row r="60" spans="1:12">
      <c r="A60" s="39"/>
      <c r="B60" s="40"/>
      <c r="C60" s="41"/>
      <c r="D60" s="41"/>
      <c r="E60" s="41"/>
      <c r="F60" s="49"/>
      <c r="G60" s="41"/>
      <c r="H60" s="50"/>
      <c r="I60" s="41"/>
      <c r="J60" s="49"/>
      <c r="K60" s="41"/>
      <c r="L60" s="49"/>
    </row>
    <row r="61" spans="1:12">
      <c r="C61" s="41"/>
      <c r="D61" s="41"/>
      <c r="E61" s="41"/>
      <c r="F61" s="42"/>
      <c r="G61" s="41"/>
      <c r="H61" s="40"/>
      <c r="I61" s="41"/>
      <c r="J61" s="42"/>
      <c r="K61" s="41"/>
      <c r="L61" s="42"/>
    </row>
    <row r="62" spans="1:12">
      <c r="A62" s="39"/>
      <c r="B62" s="40"/>
      <c r="C62" s="41"/>
      <c r="D62" s="41"/>
      <c r="E62" s="41"/>
      <c r="F62" s="45"/>
      <c r="G62" s="41"/>
      <c r="H62" s="46"/>
      <c r="I62" s="41"/>
      <c r="J62" s="45"/>
      <c r="K62" s="41"/>
      <c r="L62" s="45"/>
    </row>
    <row r="63" spans="1:12">
      <c r="C63" s="41"/>
      <c r="D63" s="41"/>
      <c r="E63" s="41"/>
      <c r="F63" s="42"/>
      <c r="G63" s="41"/>
      <c r="H63" s="40"/>
      <c r="I63" s="41"/>
      <c r="J63" s="42"/>
      <c r="K63" s="41"/>
      <c r="L63" s="42"/>
    </row>
    <row r="64" spans="1:12">
      <c r="C64" s="41"/>
      <c r="D64" s="41"/>
      <c r="E64" s="41"/>
      <c r="F64" s="45"/>
      <c r="G64" s="41"/>
      <c r="H64" s="46"/>
      <c r="I64" s="41"/>
      <c r="J64" s="45"/>
      <c r="K64" s="41"/>
      <c r="L64" s="45"/>
    </row>
    <row r="65" spans="3:12">
      <c r="C65" s="41"/>
      <c r="D65" s="41"/>
      <c r="E65" s="41"/>
      <c r="F65" s="45"/>
      <c r="G65" s="41"/>
      <c r="H65" s="46"/>
      <c r="I65" s="41"/>
      <c r="J65" s="45"/>
      <c r="K65" s="41"/>
      <c r="L65" s="45"/>
    </row>
    <row r="66" spans="3:12">
      <c r="C66" s="41"/>
      <c r="D66" s="41"/>
      <c r="E66" s="41"/>
      <c r="F66" s="45"/>
      <c r="G66" s="41"/>
      <c r="H66" s="46"/>
      <c r="I66" s="41"/>
      <c r="J66" s="45"/>
      <c r="K66" s="41"/>
      <c r="L66" s="45"/>
    </row>
    <row r="67" spans="3:12">
      <c r="C67" s="41"/>
      <c r="D67" s="41"/>
      <c r="E67" s="41"/>
      <c r="F67" s="45"/>
      <c r="G67" s="41"/>
      <c r="H67" s="46"/>
      <c r="I67" s="41"/>
      <c r="J67" s="45"/>
      <c r="K67" s="41"/>
      <c r="L67" s="45"/>
    </row>
    <row r="68" spans="3:12">
      <c r="C68" s="41"/>
      <c r="D68" s="41"/>
      <c r="E68" s="41"/>
      <c r="F68" s="45"/>
      <c r="G68" s="41"/>
      <c r="H68" s="46"/>
      <c r="I68" s="41"/>
      <c r="J68" s="45"/>
      <c r="K68" s="41"/>
      <c r="L68" s="45"/>
    </row>
    <row r="69" spans="3:12">
      <c r="C69" s="41"/>
      <c r="D69" s="41"/>
      <c r="E69" s="41"/>
      <c r="F69" s="45"/>
      <c r="G69" s="41"/>
      <c r="H69" s="46"/>
      <c r="I69" s="41"/>
      <c r="J69" s="45"/>
      <c r="K69" s="41"/>
      <c r="L69" s="45"/>
    </row>
    <row r="70" spans="3:12">
      <c r="C70" s="41"/>
      <c r="D70" s="41"/>
      <c r="E70" s="41"/>
      <c r="F70" s="45"/>
      <c r="G70" s="41"/>
      <c r="H70" s="46"/>
      <c r="I70" s="41"/>
      <c r="J70" s="45"/>
      <c r="K70" s="41"/>
      <c r="L70" s="45"/>
    </row>
    <row r="71" spans="3:12">
      <c r="C71" s="41"/>
      <c r="D71" s="41"/>
      <c r="E71" s="41"/>
      <c r="F71" s="45"/>
      <c r="G71" s="41"/>
      <c r="H71" s="46"/>
      <c r="I71" s="41"/>
      <c r="J71" s="45"/>
      <c r="K71" s="41"/>
      <c r="L71" s="45"/>
    </row>
    <row r="72" spans="3:12">
      <c r="C72" s="41"/>
      <c r="D72" s="41"/>
      <c r="E72" s="41"/>
      <c r="F72" s="45"/>
      <c r="G72" s="41"/>
      <c r="H72" s="46"/>
      <c r="I72" s="41"/>
      <c r="J72" s="45"/>
      <c r="K72" s="41"/>
      <c r="L72" s="45"/>
    </row>
    <row r="73" spans="3:12">
      <c r="C73" s="41"/>
      <c r="D73" s="41"/>
      <c r="E73" s="41"/>
      <c r="F73" s="45"/>
      <c r="G73" s="41"/>
      <c r="H73" s="46"/>
      <c r="I73" s="41"/>
      <c r="J73" s="45"/>
      <c r="K73" s="41"/>
      <c r="L73" s="45"/>
    </row>
    <row r="74" spans="3:12">
      <c r="C74" s="41"/>
      <c r="D74" s="41"/>
      <c r="E74" s="41"/>
      <c r="F74" s="45"/>
      <c r="G74" s="41"/>
      <c r="H74" s="46"/>
      <c r="I74" s="41"/>
      <c r="J74" s="45"/>
      <c r="K74" s="41"/>
      <c r="L74" s="45"/>
    </row>
    <row r="75" spans="3:12">
      <c r="C75" s="41"/>
      <c r="D75" s="41"/>
      <c r="E75" s="41"/>
      <c r="F75" s="45"/>
      <c r="G75" s="41"/>
      <c r="H75" s="46"/>
      <c r="I75" s="41"/>
      <c r="J75" s="45"/>
      <c r="K75" s="41"/>
      <c r="L75" s="45"/>
    </row>
    <row r="76" spans="3:12">
      <c r="C76" s="41"/>
      <c r="D76" s="41"/>
      <c r="E76" s="41"/>
      <c r="F76" s="45"/>
      <c r="G76" s="41"/>
      <c r="H76" s="46"/>
      <c r="I76" s="41"/>
      <c r="J76" s="45"/>
      <c r="K76" s="41"/>
      <c r="L76" s="45"/>
    </row>
    <row r="77" spans="3:12">
      <c r="C77" s="41"/>
      <c r="D77" s="41"/>
      <c r="E77" s="41"/>
      <c r="F77" s="45"/>
      <c r="G77" s="41"/>
      <c r="H77" s="46"/>
      <c r="I77" s="41"/>
      <c r="J77" s="45"/>
      <c r="K77" s="41"/>
      <c r="L77" s="45"/>
    </row>
    <row r="78" spans="3:12">
      <c r="C78" s="41"/>
      <c r="D78" s="41"/>
      <c r="E78" s="41"/>
      <c r="F78" s="45"/>
      <c r="G78" s="41"/>
      <c r="H78" s="46"/>
      <c r="I78" s="41"/>
      <c r="J78" s="45"/>
      <c r="K78" s="41"/>
      <c r="L78" s="45"/>
    </row>
    <row r="79" spans="3:12">
      <c r="C79" s="41"/>
      <c r="D79" s="41"/>
      <c r="E79" s="41"/>
      <c r="F79" s="45"/>
      <c r="G79" s="41"/>
      <c r="H79" s="46"/>
      <c r="I79" s="41"/>
      <c r="J79" s="45"/>
      <c r="K79" s="41"/>
      <c r="L79" s="45"/>
    </row>
    <row r="80" spans="3:12">
      <c r="C80" s="41"/>
      <c r="D80" s="41"/>
      <c r="E80" s="41"/>
      <c r="F80" s="45"/>
      <c r="G80" s="41"/>
      <c r="H80" s="46"/>
      <c r="I80" s="41"/>
      <c r="J80" s="45"/>
      <c r="K80" s="41"/>
      <c r="L80" s="45"/>
    </row>
    <row r="81" spans="3:12">
      <c r="C81" s="41"/>
      <c r="D81" s="41"/>
      <c r="E81" s="41"/>
      <c r="F81" s="45"/>
      <c r="G81" s="41"/>
      <c r="H81" s="46"/>
      <c r="I81" s="41"/>
      <c r="J81" s="45"/>
      <c r="K81" s="41"/>
      <c r="L81" s="45"/>
    </row>
    <row r="82" spans="3:12">
      <c r="C82" s="41"/>
      <c r="D82" s="41"/>
      <c r="E82" s="41"/>
      <c r="F82" s="45"/>
      <c r="G82" s="41"/>
      <c r="H82" s="46"/>
      <c r="I82" s="41"/>
      <c r="J82" s="45"/>
      <c r="K82" s="41"/>
      <c r="L82" s="45"/>
    </row>
    <row r="83" spans="3:12">
      <c r="C83" s="41"/>
      <c r="D83" s="41"/>
      <c r="E83" s="41"/>
      <c r="F83" s="45"/>
      <c r="G83" s="41"/>
      <c r="H83" s="46"/>
      <c r="I83" s="41"/>
      <c r="J83" s="45"/>
      <c r="K83" s="41"/>
      <c r="L83" s="45"/>
    </row>
    <row r="84" spans="3:12">
      <c r="C84" s="41"/>
      <c r="D84" s="41"/>
      <c r="E84" s="41"/>
      <c r="F84" s="45"/>
      <c r="G84" s="41"/>
      <c r="H84" s="46"/>
      <c r="I84" s="41"/>
      <c r="J84" s="45"/>
      <c r="K84" s="41"/>
      <c r="L84" s="45"/>
    </row>
    <row r="85" spans="3:12">
      <c r="C85" s="41"/>
      <c r="D85" s="41"/>
      <c r="E85" s="41"/>
      <c r="F85" s="45"/>
      <c r="G85" s="41"/>
      <c r="H85" s="46"/>
      <c r="I85" s="41"/>
      <c r="J85" s="45"/>
      <c r="K85" s="41"/>
      <c r="L85" s="45"/>
    </row>
    <row r="86" spans="3:12">
      <c r="C86" s="41"/>
      <c r="D86" s="41"/>
      <c r="E86" s="41"/>
      <c r="F86" s="45"/>
      <c r="G86" s="41"/>
      <c r="H86" s="46"/>
      <c r="I86" s="41"/>
      <c r="J86" s="45"/>
      <c r="K86" s="41"/>
      <c r="L86" s="45"/>
    </row>
    <row r="87" spans="3:12">
      <c r="C87" s="41"/>
      <c r="D87" s="41"/>
      <c r="E87" s="41"/>
      <c r="F87" s="45"/>
      <c r="G87" s="41"/>
      <c r="H87" s="46"/>
      <c r="I87" s="41"/>
      <c r="J87" s="45"/>
      <c r="K87" s="41"/>
      <c r="L87" s="45"/>
    </row>
    <row r="88" spans="3:12">
      <c r="C88" s="41"/>
      <c r="D88" s="41"/>
      <c r="E88" s="41"/>
      <c r="F88" s="45"/>
      <c r="G88" s="41"/>
      <c r="H88" s="46"/>
      <c r="I88" s="41"/>
      <c r="J88" s="45"/>
      <c r="K88" s="41"/>
      <c r="L88" s="45"/>
    </row>
    <row r="89" spans="3:12">
      <c r="C89" s="41"/>
      <c r="D89" s="41"/>
      <c r="E89" s="41"/>
      <c r="F89" s="45"/>
      <c r="G89" s="41"/>
      <c r="H89" s="46"/>
      <c r="I89" s="41"/>
      <c r="J89" s="45"/>
      <c r="K89" s="41"/>
      <c r="L89" s="45"/>
    </row>
    <row r="90" spans="3:12">
      <c r="C90" s="41"/>
      <c r="D90" s="41"/>
      <c r="E90" s="41"/>
      <c r="F90" s="45"/>
      <c r="G90" s="41"/>
      <c r="H90" s="46"/>
      <c r="I90" s="41"/>
      <c r="J90" s="45"/>
      <c r="K90" s="41"/>
      <c r="L90" s="45"/>
    </row>
    <row r="91" spans="3:12">
      <c r="C91" s="41"/>
      <c r="D91" s="41"/>
      <c r="E91" s="41"/>
      <c r="F91" s="45"/>
      <c r="G91" s="41"/>
      <c r="H91" s="46"/>
      <c r="I91" s="41"/>
      <c r="J91" s="45"/>
      <c r="K91" s="41"/>
      <c r="L91" s="45"/>
    </row>
    <row r="92" spans="3:12">
      <c r="C92" s="41"/>
      <c r="D92" s="41"/>
      <c r="E92" s="41"/>
      <c r="F92" s="45"/>
      <c r="G92" s="41"/>
      <c r="H92" s="46"/>
      <c r="I92" s="41"/>
      <c r="J92" s="45"/>
      <c r="K92" s="41"/>
      <c r="L92" s="45"/>
    </row>
    <row r="93" spans="3:12">
      <c r="C93" s="41"/>
      <c r="D93" s="41"/>
      <c r="E93" s="41"/>
      <c r="F93" s="45"/>
      <c r="G93" s="41"/>
      <c r="H93" s="46"/>
      <c r="I93" s="41"/>
      <c r="J93" s="45"/>
      <c r="K93" s="41"/>
      <c r="L93" s="45"/>
    </row>
    <row r="94" spans="3:12">
      <c r="C94" s="41"/>
      <c r="D94" s="41"/>
      <c r="E94" s="41"/>
      <c r="F94" s="45"/>
      <c r="G94" s="41"/>
      <c r="H94" s="46"/>
      <c r="I94" s="41"/>
      <c r="J94" s="45"/>
      <c r="K94" s="41"/>
      <c r="L94" s="45"/>
    </row>
    <row r="95" spans="3:12">
      <c r="C95" s="41"/>
      <c r="D95" s="41"/>
      <c r="E95" s="41"/>
      <c r="F95" s="45"/>
      <c r="G95" s="41"/>
      <c r="H95" s="46"/>
      <c r="I95" s="41"/>
      <c r="J95" s="45"/>
      <c r="K95" s="41"/>
      <c r="L95" s="45"/>
    </row>
    <row r="96" spans="3:12">
      <c r="C96" s="41"/>
      <c r="D96" s="41"/>
      <c r="E96" s="41"/>
      <c r="F96" s="45"/>
      <c r="G96" s="41"/>
      <c r="H96" s="46"/>
      <c r="I96" s="41"/>
      <c r="J96" s="45"/>
      <c r="K96" s="41"/>
      <c r="L96" s="45"/>
    </row>
    <row r="97" spans="3:12">
      <c r="C97" s="41"/>
      <c r="D97" s="41"/>
      <c r="E97" s="41"/>
      <c r="F97" s="45"/>
      <c r="G97" s="41"/>
      <c r="H97" s="46"/>
      <c r="I97" s="41"/>
      <c r="J97" s="45"/>
      <c r="K97" s="41"/>
      <c r="L97" s="45"/>
    </row>
    <row r="98" spans="3:12">
      <c r="C98" s="41"/>
      <c r="D98" s="41"/>
      <c r="E98" s="41"/>
      <c r="F98" s="45"/>
      <c r="G98" s="41"/>
      <c r="H98" s="46"/>
      <c r="I98" s="41"/>
      <c r="J98" s="45"/>
      <c r="K98" s="41"/>
      <c r="L98" s="45"/>
    </row>
    <row r="99" spans="3:12">
      <c r="C99" s="41"/>
      <c r="D99" s="41"/>
      <c r="E99" s="41"/>
      <c r="F99" s="45"/>
      <c r="G99" s="41"/>
      <c r="H99" s="46"/>
      <c r="I99" s="41"/>
      <c r="J99" s="45"/>
      <c r="K99" s="41"/>
      <c r="L99" s="45"/>
    </row>
    <row r="100" spans="3:12">
      <c r="C100" s="41"/>
      <c r="D100" s="41"/>
      <c r="E100" s="41"/>
      <c r="F100" s="45"/>
      <c r="G100" s="41"/>
      <c r="H100" s="46"/>
      <c r="I100" s="41"/>
      <c r="J100" s="45"/>
      <c r="K100" s="41"/>
      <c r="L100" s="45"/>
    </row>
    <row r="101" spans="3:12">
      <c r="C101" s="41"/>
      <c r="D101" s="41"/>
      <c r="E101" s="41"/>
      <c r="F101" s="45"/>
      <c r="G101" s="41"/>
      <c r="H101" s="46"/>
      <c r="I101" s="41"/>
      <c r="J101" s="45"/>
      <c r="K101" s="41"/>
      <c r="L101" s="45"/>
    </row>
    <row r="102" spans="3:12">
      <c r="C102" s="41"/>
      <c r="D102" s="41"/>
      <c r="E102" s="41"/>
      <c r="F102" s="45"/>
      <c r="G102" s="41"/>
      <c r="H102" s="46"/>
      <c r="I102" s="41"/>
      <c r="J102" s="45"/>
      <c r="K102" s="41"/>
      <c r="L102" s="45"/>
    </row>
    <row r="103" spans="3:12">
      <c r="C103" s="41"/>
      <c r="D103" s="41"/>
      <c r="E103" s="41"/>
      <c r="F103" s="45"/>
      <c r="G103" s="41"/>
      <c r="H103" s="46"/>
      <c r="I103" s="41"/>
      <c r="J103" s="45"/>
      <c r="K103" s="41"/>
      <c r="L103" s="45"/>
    </row>
    <row r="104" spans="3:12">
      <c r="C104" s="41"/>
      <c r="D104" s="41"/>
      <c r="E104" s="41"/>
      <c r="F104" s="45"/>
      <c r="G104" s="41"/>
      <c r="H104" s="46"/>
      <c r="I104" s="41"/>
      <c r="J104" s="45"/>
      <c r="K104" s="41"/>
      <c r="L104" s="45"/>
    </row>
    <row r="105" spans="3:12">
      <c r="C105" s="41"/>
      <c r="D105" s="41"/>
      <c r="E105" s="41"/>
      <c r="F105" s="45"/>
      <c r="G105" s="41"/>
      <c r="H105" s="46"/>
      <c r="I105" s="41"/>
      <c r="J105" s="45"/>
      <c r="K105" s="41"/>
      <c r="L105" s="45"/>
    </row>
    <row r="106" spans="3:12">
      <c r="C106" s="41"/>
      <c r="D106" s="41"/>
      <c r="E106" s="41"/>
      <c r="F106" s="45"/>
      <c r="G106" s="41"/>
      <c r="H106" s="46"/>
      <c r="I106" s="41"/>
      <c r="J106" s="45"/>
      <c r="K106" s="41"/>
      <c r="L106" s="45"/>
    </row>
    <row r="107" spans="3:12">
      <c r="C107" s="41"/>
      <c r="D107" s="41"/>
      <c r="E107" s="41"/>
      <c r="F107" s="45"/>
      <c r="G107" s="41"/>
      <c r="H107" s="46"/>
      <c r="I107" s="41"/>
      <c r="J107" s="45"/>
      <c r="K107" s="41"/>
      <c r="L107" s="45"/>
    </row>
    <row r="108" spans="3:12">
      <c r="C108" s="41"/>
      <c r="D108" s="41"/>
      <c r="E108" s="41"/>
      <c r="F108" s="45"/>
      <c r="G108" s="41"/>
      <c r="H108" s="46"/>
      <c r="I108" s="41"/>
      <c r="J108" s="45"/>
      <c r="K108" s="41"/>
      <c r="L108" s="45"/>
    </row>
    <row r="109" spans="3:12">
      <c r="C109" s="41"/>
      <c r="D109" s="41"/>
      <c r="E109" s="41"/>
      <c r="F109" s="45"/>
      <c r="G109" s="41"/>
      <c r="H109" s="46"/>
      <c r="I109" s="41"/>
      <c r="J109" s="45"/>
      <c r="K109" s="41"/>
      <c r="L109" s="45"/>
    </row>
    <row r="110" spans="3:12">
      <c r="F110" s="45"/>
      <c r="H110" s="46"/>
      <c r="J110" s="45"/>
      <c r="L110" s="45"/>
    </row>
  </sheetData>
  <mergeCells count="10">
    <mergeCell ref="C8:D8"/>
    <mergeCell ref="C11:D11"/>
    <mergeCell ref="C13:D13"/>
    <mergeCell ref="J1:L1"/>
    <mergeCell ref="D2:J2"/>
    <mergeCell ref="D3:J3"/>
    <mergeCell ref="D4:J4"/>
    <mergeCell ref="D5:J5"/>
    <mergeCell ref="C7:D7"/>
    <mergeCell ref="D6:J6"/>
  </mergeCells>
  <printOptions horizontalCentered="1"/>
  <pageMargins left="0.5" right="0.5" top="0.5" bottom="0.5" header="0" footer="0"/>
  <pageSetup scale="67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8"/>
  <sheetViews>
    <sheetView zoomScaleNormal="100" workbookViewId="0">
      <selection activeCell="B5" sqref="B5:H5"/>
    </sheetView>
  </sheetViews>
  <sheetFormatPr defaultColWidth="9.140625" defaultRowHeight="15"/>
  <cols>
    <col min="1" max="2" width="9.140625" style="460"/>
    <col min="3" max="3" width="30.5703125" style="460" bestFit="1" customWidth="1"/>
    <col min="4" max="4" width="9.140625" style="460"/>
    <col min="5" max="5" width="13.7109375" style="460" customWidth="1"/>
    <col min="6" max="6" width="9.140625" style="460"/>
    <col min="7" max="7" width="13.28515625" style="460" customWidth="1"/>
    <col min="8" max="8" width="13" style="460" customWidth="1"/>
    <col min="9" max="9" width="18.7109375" style="460" customWidth="1"/>
    <col min="10" max="16384" width="9.140625" style="460"/>
  </cols>
  <sheetData>
    <row r="1" spans="1:10">
      <c r="A1" s="453"/>
      <c r="B1" s="453"/>
      <c r="C1" s="453"/>
      <c r="D1" s="453"/>
      <c r="E1" s="459"/>
      <c r="F1" s="459"/>
      <c r="G1" s="459"/>
      <c r="H1" s="459"/>
      <c r="I1" s="436"/>
      <c r="J1" s="459"/>
    </row>
    <row r="2" spans="1:10">
      <c r="A2" s="453"/>
      <c r="B2" s="1338" t="s">
        <v>37</v>
      </c>
      <c r="C2" s="1338"/>
      <c r="D2" s="1338"/>
      <c r="E2" s="1338"/>
      <c r="F2" s="1338"/>
      <c r="G2" s="1338"/>
      <c r="H2" s="1338"/>
      <c r="I2" s="380"/>
      <c r="J2" s="459"/>
    </row>
    <row r="3" spans="1:10">
      <c r="A3" s="453"/>
      <c r="B3" s="1338" t="s">
        <v>395</v>
      </c>
      <c r="C3" s="1338"/>
      <c r="D3" s="1338"/>
      <c r="E3" s="1338"/>
      <c r="F3" s="1338"/>
      <c r="G3" s="1338"/>
      <c r="H3" s="1338"/>
      <c r="I3" s="380"/>
      <c r="J3" s="459"/>
    </row>
    <row r="4" spans="1:10" ht="15" customHeight="1">
      <c r="A4" s="453"/>
      <c r="B4" s="1338" t="s">
        <v>35</v>
      </c>
      <c r="C4" s="1338"/>
      <c r="D4" s="1338"/>
      <c r="E4" s="1338"/>
      <c r="F4" s="1338"/>
      <c r="G4" s="1338"/>
      <c r="H4" s="1338"/>
      <c r="J4" s="453"/>
    </row>
    <row r="5" spans="1:10">
      <c r="B5" s="1335" t="s">
        <v>882</v>
      </c>
      <c r="C5" s="1335"/>
      <c r="D5" s="1335"/>
      <c r="E5" s="1335"/>
      <c r="F5" s="1335"/>
      <c r="G5" s="1335"/>
      <c r="H5" s="1335"/>
    </row>
    <row r="7" spans="1:10" ht="51">
      <c r="A7" s="461" t="s">
        <v>34</v>
      </c>
      <c r="B7" s="1339" t="s">
        <v>33</v>
      </c>
      <c r="C7" s="1339"/>
      <c r="D7" s="1339"/>
      <c r="E7" s="461" t="s">
        <v>32</v>
      </c>
      <c r="F7" s="461"/>
      <c r="G7" s="461" t="s">
        <v>31</v>
      </c>
      <c r="H7" s="461" t="s">
        <v>30</v>
      </c>
      <c r="I7" s="462" t="s">
        <v>29</v>
      </c>
      <c r="J7" s="453"/>
    </row>
    <row r="8" spans="1:10">
      <c r="A8" s="463"/>
      <c r="B8" s="463"/>
      <c r="C8" s="463"/>
      <c r="D8" s="453"/>
      <c r="E8" s="156"/>
      <c r="F8" s="157"/>
      <c r="G8" s="157"/>
      <c r="H8" s="157"/>
      <c r="I8" s="147"/>
      <c r="J8" s="453"/>
    </row>
    <row r="9" spans="1:10">
      <c r="A9" s="453"/>
      <c r="B9" s="453"/>
      <c r="C9" s="453"/>
      <c r="D9" s="453"/>
      <c r="E9" s="158"/>
      <c r="F9" s="453"/>
      <c r="G9" s="453"/>
      <c r="H9" s="453"/>
      <c r="I9" s="464"/>
      <c r="J9" s="453"/>
    </row>
    <row r="10" spans="1:10">
      <c r="A10" s="453"/>
      <c r="B10" s="159" t="s">
        <v>396</v>
      </c>
      <c r="C10" s="159"/>
      <c r="D10" s="453"/>
      <c r="G10" s="453"/>
      <c r="H10" s="453"/>
      <c r="I10" s="149"/>
      <c r="J10" s="453"/>
    </row>
    <row r="11" spans="1:10">
      <c r="A11" s="463">
        <v>1</v>
      </c>
      <c r="B11" s="453" t="s">
        <v>397</v>
      </c>
      <c r="C11" s="453" t="s">
        <v>398</v>
      </c>
      <c r="D11" s="453"/>
      <c r="E11" s="452">
        <v>50242.310999999871</v>
      </c>
      <c r="G11" s="453" t="s">
        <v>268</v>
      </c>
      <c r="H11" s="458">
        <v>0.98499999999999999</v>
      </c>
      <c r="I11" s="149">
        <f>H11*E11</f>
        <v>49488.676334999873</v>
      </c>
      <c r="J11" s="453" t="s">
        <v>399</v>
      </c>
    </row>
    <row r="12" spans="1:10">
      <c r="A12" s="463">
        <v>2</v>
      </c>
      <c r="B12" s="465" t="s">
        <v>400</v>
      </c>
      <c r="C12" s="453" t="s">
        <v>398</v>
      </c>
      <c r="D12" s="453"/>
      <c r="E12" s="452">
        <v>56505.680999999982</v>
      </c>
      <c r="G12" s="453" t="s">
        <v>268</v>
      </c>
      <c r="H12" s="458">
        <v>0.98499999999999999</v>
      </c>
      <c r="I12" s="149">
        <f>H12*E12</f>
        <v>55658.095784999983</v>
      </c>
      <c r="J12" s="453" t="s">
        <v>399</v>
      </c>
    </row>
    <row r="13" spans="1:10">
      <c r="A13" s="463">
        <v>3</v>
      </c>
      <c r="B13" s="453" t="s">
        <v>401</v>
      </c>
      <c r="C13" s="453" t="s">
        <v>398</v>
      </c>
      <c r="D13" s="453"/>
      <c r="E13" s="466">
        <v>13664.416499999963</v>
      </c>
      <c r="F13" s="453"/>
      <c r="G13" s="453" t="s">
        <v>268</v>
      </c>
      <c r="H13" s="458">
        <v>0.98499999999999999</v>
      </c>
      <c r="I13" s="200">
        <f t="shared" ref="I13" si="0">H13*E13</f>
        <v>13459.450252499963</v>
      </c>
      <c r="J13" s="453" t="s">
        <v>399</v>
      </c>
    </row>
    <row r="14" spans="1:10">
      <c r="E14" s="467">
        <f>SUM(E11:E13)</f>
        <v>120412.40849999982</v>
      </c>
      <c r="I14" s="467">
        <f>SUM(I11:I13)</f>
        <v>118606.22237249982</v>
      </c>
    </row>
    <row r="18" spans="2:2">
      <c r="B18" s="1198" t="s">
        <v>853</v>
      </c>
    </row>
  </sheetData>
  <mergeCells count="5">
    <mergeCell ref="B2:H2"/>
    <mergeCell ref="B3:H3"/>
    <mergeCell ref="B7:D7"/>
    <mergeCell ref="B4:H4"/>
    <mergeCell ref="B5:H5"/>
  </mergeCells>
  <pageMargins left="0.7" right="0.7" top="0.75" bottom="0.75" header="0.3" footer="0.3"/>
  <pageSetup scale="8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90"/>
  <sheetViews>
    <sheetView zoomScaleNormal="100" workbookViewId="0">
      <selection activeCell="C29" sqref="C29"/>
    </sheetView>
  </sheetViews>
  <sheetFormatPr defaultRowHeight="15"/>
  <cols>
    <col min="1" max="1" width="4.85546875" customWidth="1"/>
    <col min="2" max="2" width="2.28515625" customWidth="1"/>
    <col min="3" max="3" width="57.28515625" customWidth="1"/>
    <col min="4" max="4" width="3.7109375" customWidth="1"/>
    <col min="5" max="5" width="16.42578125" customWidth="1"/>
    <col min="6" max="6" width="17.7109375" bestFit="1" customWidth="1"/>
    <col min="257" max="257" width="4.85546875" customWidth="1"/>
    <col min="258" max="258" width="2.28515625" customWidth="1"/>
    <col min="259" max="259" width="57.28515625" customWidth="1"/>
    <col min="260" max="260" width="3.7109375" customWidth="1"/>
    <col min="261" max="261" width="16.42578125" customWidth="1"/>
    <col min="513" max="513" width="4.85546875" customWidth="1"/>
    <col min="514" max="514" width="2.28515625" customWidth="1"/>
    <col min="515" max="515" width="57.28515625" customWidth="1"/>
    <col min="516" max="516" width="3.7109375" customWidth="1"/>
    <col min="517" max="517" width="16.42578125" customWidth="1"/>
    <col min="769" max="769" width="4.85546875" customWidth="1"/>
    <col min="770" max="770" width="2.28515625" customWidth="1"/>
    <col min="771" max="771" width="57.28515625" customWidth="1"/>
    <col min="772" max="772" width="3.7109375" customWidth="1"/>
    <col min="773" max="773" width="16.42578125" customWidth="1"/>
    <col min="1025" max="1025" width="4.85546875" customWidth="1"/>
    <col min="1026" max="1026" width="2.28515625" customWidth="1"/>
    <col min="1027" max="1027" width="57.28515625" customWidth="1"/>
    <col min="1028" max="1028" width="3.7109375" customWidth="1"/>
    <col min="1029" max="1029" width="16.42578125" customWidth="1"/>
    <col min="1281" max="1281" width="4.85546875" customWidth="1"/>
    <col min="1282" max="1282" width="2.28515625" customWidth="1"/>
    <col min="1283" max="1283" width="57.28515625" customWidth="1"/>
    <col min="1284" max="1284" width="3.7109375" customWidth="1"/>
    <col min="1285" max="1285" width="16.42578125" customWidth="1"/>
    <col min="1537" max="1537" width="4.85546875" customWidth="1"/>
    <col min="1538" max="1538" width="2.28515625" customWidth="1"/>
    <col min="1539" max="1539" width="57.28515625" customWidth="1"/>
    <col min="1540" max="1540" width="3.7109375" customWidth="1"/>
    <col min="1541" max="1541" width="16.42578125" customWidth="1"/>
    <col min="1793" max="1793" width="4.85546875" customWidth="1"/>
    <col min="1794" max="1794" width="2.28515625" customWidth="1"/>
    <col min="1795" max="1795" width="57.28515625" customWidth="1"/>
    <col min="1796" max="1796" width="3.7109375" customWidth="1"/>
    <col min="1797" max="1797" width="16.42578125" customWidth="1"/>
    <col min="2049" max="2049" width="4.85546875" customWidth="1"/>
    <col min="2050" max="2050" width="2.28515625" customWidth="1"/>
    <col min="2051" max="2051" width="57.28515625" customWidth="1"/>
    <col min="2052" max="2052" width="3.7109375" customWidth="1"/>
    <col min="2053" max="2053" width="16.42578125" customWidth="1"/>
    <col min="2305" max="2305" width="4.85546875" customWidth="1"/>
    <col min="2306" max="2306" width="2.28515625" customWidth="1"/>
    <col min="2307" max="2307" width="57.28515625" customWidth="1"/>
    <col min="2308" max="2308" width="3.7109375" customWidth="1"/>
    <col min="2309" max="2309" width="16.42578125" customWidth="1"/>
    <col min="2561" max="2561" width="4.85546875" customWidth="1"/>
    <col min="2562" max="2562" width="2.28515625" customWidth="1"/>
    <col min="2563" max="2563" width="57.28515625" customWidth="1"/>
    <col min="2564" max="2564" width="3.7109375" customWidth="1"/>
    <col min="2565" max="2565" width="16.42578125" customWidth="1"/>
    <col min="2817" max="2817" width="4.85546875" customWidth="1"/>
    <col min="2818" max="2818" width="2.28515625" customWidth="1"/>
    <col min="2819" max="2819" width="57.28515625" customWidth="1"/>
    <col min="2820" max="2820" width="3.7109375" customWidth="1"/>
    <col min="2821" max="2821" width="16.42578125" customWidth="1"/>
    <col min="3073" max="3073" width="4.85546875" customWidth="1"/>
    <col min="3074" max="3074" width="2.28515625" customWidth="1"/>
    <col min="3075" max="3075" width="57.28515625" customWidth="1"/>
    <col min="3076" max="3076" width="3.7109375" customWidth="1"/>
    <col min="3077" max="3077" width="16.42578125" customWidth="1"/>
    <col min="3329" max="3329" width="4.85546875" customWidth="1"/>
    <col min="3330" max="3330" width="2.28515625" customWidth="1"/>
    <col min="3331" max="3331" width="57.28515625" customWidth="1"/>
    <col min="3332" max="3332" width="3.7109375" customWidth="1"/>
    <col min="3333" max="3333" width="16.42578125" customWidth="1"/>
    <col min="3585" max="3585" width="4.85546875" customWidth="1"/>
    <col min="3586" max="3586" width="2.28515625" customWidth="1"/>
    <col min="3587" max="3587" width="57.28515625" customWidth="1"/>
    <col min="3588" max="3588" width="3.7109375" customWidth="1"/>
    <col min="3589" max="3589" width="16.42578125" customWidth="1"/>
    <col min="3841" max="3841" width="4.85546875" customWidth="1"/>
    <col min="3842" max="3842" width="2.28515625" customWidth="1"/>
    <col min="3843" max="3843" width="57.28515625" customWidth="1"/>
    <col min="3844" max="3844" width="3.7109375" customWidth="1"/>
    <col min="3845" max="3845" width="16.42578125" customWidth="1"/>
    <col min="4097" max="4097" width="4.85546875" customWidth="1"/>
    <col min="4098" max="4098" width="2.28515625" customWidth="1"/>
    <col min="4099" max="4099" width="57.28515625" customWidth="1"/>
    <col min="4100" max="4100" width="3.7109375" customWidth="1"/>
    <col min="4101" max="4101" width="16.42578125" customWidth="1"/>
    <col min="4353" max="4353" width="4.85546875" customWidth="1"/>
    <col min="4354" max="4354" width="2.28515625" customWidth="1"/>
    <col min="4355" max="4355" width="57.28515625" customWidth="1"/>
    <col min="4356" max="4356" width="3.7109375" customWidth="1"/>
    <col min="4357" max="4357" width="16.42578125" customWidth="1"/>
    <col min="4609" max="4609" width="4.85546875" customWidth="1"/>
    <col min="4610" max="4610" width="2.28515625" customWidth="1"/>
    <col min="4611" max="4611" width="57.28515625" customWidth="1"/>
    <col min="4612" max="4612" width="3.7109375" customWidth="1"/>
    <col min="4613" max="4613" width="16.42578125" customWidth="1"/>
    <col min="4865" max="4865" width="4.85546875" customWidth="1"/>
    <col min="4866" max="4866" width="2.28515625" customWidth="1"/>
    <col min="4867" max="4867" width="57.28515625" customWidth="1"/>
    <col min="4868" max="4868" width="3.7109375" customWidth="1"/>
    <col min="4869" max="4869" width="16.42578125" customWidth="1"/>
    <col min="5121" max="5121" width="4.85546875" customWidth="1"/>
    <col min="5122" max="5122" width="2.28515625" customWidth="1"/>
    <col min="5123" max="5123" width="57.28515625" customWidth="1"/>
    <col min="5124" max="5124" width="3.7109375" customWidth="1"/>
    <col min="5125" max="5125" width="16.42578125" customWidth="1"/>
    <col min="5377" max="5377" width="4.85546875" customWidth="1"/>
    <col min="5378" max="5378" width="2.28515625" customWidth="1"/>
    <col min="5379" max="5379" width="57.28515625" customWidth="1"/>
    <col min="5380" max="5380" width="3.7109375" customWidth="1"/>
    <col min="5381" max="5381" width="16.42578125" customWidth="1"/>
    <col min="5633" max="5633" width="4.85546875" customWidth="1"/>
    <col min="5634" max="5634" width="2.28515625" customWidth="1"/>
    <col min="5635" max="5635" width="57.28515625" customWidth="1"/>
    <col min="5636" max="5636" width="3.7109375" customWidth="1"/>
    <col min="5637" max="5637" width="16.42578125" customWidth="1"/>
    <col min="5889" max="5889" width="4.85546875" customWidth="1"/>
    <col min="5890" max="5890" width="2.28515625" customWidth="1"/>
    <col min="5891" max="5891" width="57.28515625" customWidth="1"/>
    <col min="5892" max="5892" width="3.7109375" customWidth="1"/>
    <col min="5893" max="5893" width="16.42578125" customWidth="1"/>
    <col min="6145" max="6145" width="4.85546875" customWidth="1"/>
    <col min="6146" max="6146" width="2.28515625" customWidth="1"/>
    <col min="6147" max="6147" width="57.28515625" customWidth="1"/>
    <col min="6148" max="6148" width="3.7109375" customWidth="1"/>
    <col min="6149" max="6149" width="16.42578125" customWidth="1"/>
    <col min="6401" max="6401" width="4.85546875" customWidth="1"/>
    <col min="6402" max="6402" width="2.28515625" customWidth="1"/>
    <col min="6403" max="6403" width="57.28515625" customWidth="1"/>
    <col min="6404" max="6404" width="3.7109375" customWidth="1"/>
    <col min="6405" max="6405" width="16.42578125" customWidth="1"/>
    <col min="6657" max="6657" width="4.85546875" customWidth="1"/>
    <col min="6658" max="6658" width="2.28515625" customWidth="1"/>
    <col min="6659" max="6659" width="57.28515625" customWidth="1"/>
    <col min="6660" max="6660" width="3.7109375" customWidth="1"/>
    <col min="6661" max="6661" width="16.42578125" customWidth="1"/>
    <col min="6913" max="6913" width="4.85546875" customWidth="1"/>
    <col min="6914" max="6914" width="2.28515625" customWidth="1"/>
    <col min="6915" max="6915" width="57.28515625" customWidth="1"/>
    <col min="6916" max="6916" width="3.7109375" customWidth="1"/>
    <col min="6917" max="6917" width="16.42578125" customWidth="1"/>
    <col min="7169" max="7169" width="4.85546875" customWidth="1"/>
    <col min="7170" max="7170" width="2.28515625" customWidth="1"/>
    <col min="7171" max="7171" width="57.28515625" customWidth="1"/>
    <col min="7172" max="7172" width="3.7109375" customWidth="1"/>
    <col min="7173" max="7173" width="16.42578125" customWidth="1"/>
    <col min="7425" max="7425" width="4.85546875" customWidth="1"/>
    <col min="7426" max="7426" width="2.28515625" customWidth="1"/>
    <col min="7427" max="7427" width="57.28515625" customWidth="1"/>
    <col min="7428" max="7428" width="3.7109375" customWidth="1"/>
    <col min="7429" max="7429" width="16.42578125" customWidth="1"/>
    <col min="7681" max="7681" width="4.85546875" customWidth="1"/>
    <col min="7682" max="7682" width="2.28515625" customWidth="1"/>
    <col min="7683" max="7683" width="57.28515625" customWidth="1"/>
    <col min="7684" max="7684" width="3.7109375" customWidth="1"/>
    <col min="7685" max="7685" width="16.42578125" customWidth="1"/>
    <col min="7937" max="7937" width="4.85546875" customWidth="1"/>
    <col min="7938" max="7938" width="2.28515625" customWidth="1"/>
    <col min="7939" max="7939" width="57.28515625" customWidth="1"/>
    <col min="7940" max="7940" width="3.7109375" customWidth="1"/>
    <col min="7941" max="7941" width="16.42578125" customWidth="1"/>
    <col min="8193" max="8193" width="4.85546875" customWidth="1"/>
    <col min="8194" max="8194" width="2.28515625" customWidth="1"/>
    <col min="8195" max="8195" width="57.28515625" customWidth="1"/>
    <col min="8196" max="8196" width="3.7109375" customWidth="1"/>
    <col min="8197" max="8197" width="16.42578125" customWidth="1"/>
    <col min="8449" max="8449" width="4.85546875" customWidth="1"/>
    <col min="8450" max="8450" width="2.28515625" customWidth="1"/>
    <col min="8451" max="8451" width="57.28515625" customWidth="1"/>
    <col min="8452" max="8452" width="3.7109375" customWidth="1"/>
    <col min="8453" max="8453" width="16.42578125" customWidth="1"/>
    <col min="8705" max="8705" width="4.85546875" customWidth="1"/>
    <col min="8706" max="8706" width="2.28515625" customWidth="1"/>
    <col min="8707" max="8707" width="57.28515625" customWidth="1"/>
    <col min="8708" max="8708" width="3.7109375" customWidth="1"/>
    <col min="8709" max="8709" width="16.42578125" customWidth="1"/>
    <col min="8961" max="8961" width="4.85546875" customWidth="1"/>
    <col min="8962" max="8962" width="2.28515625" customWidth="1"/>
    <col min="8963" max="8963" width="57.28515625" customWidth="1"/>
    <col min="8964" max="8964" width="3.7109375" customWidth="1"/>
    <col min="8965" max="8965" width="16.42578125" customWidth="1"/>
    <col min="9217" max="9217" width="4.85546875" customWidth="1"/>
    <col min="9218" max="9218" width="2.28515625" customWidth="1"/>
    <col min="9219" max="9219" width="57.28515625" customWidth="1"/>
    <col min="9220" max="9220" width="3.7109375" customWidth="1"/>
    <col min="9221" max="9221" width="16.42578125" customWidth="1"/>
    <col min="9473" max="9473" width="4.85546875" customWidth="1"/>
    <col min="9474" max="9474" width="2.28515625" customWidth="1"/>
    <col min="9475" max="9475" width="57.28515625" customWidth="1"/>
    <col min="9476" max="9476" width="3.7109375" customWidth="1"/>
    <col min="9477" max="9477" width="16.42578125" customWidth="1"/>
    <col min="9729" max="9729" width="4.85546875" customWidth="1"/>
    <col min="9730" max="9730" width="2.28515625" customWidth="1"/>
    <col min="9731" max="9731" width="57.28515625" customWidth="1"/>
    <col min="9732" max="9732" width="3.7109375" customWidth="1"/>
    <col min="9733" max="9733" width="16.42578125" customWidth="1"/>
    <col min="9985" max="9985" width="4.85546875" customWidth="1"/>
    <col min="9986" max="9986" width="2.28515625" customWidth="1"/>
    <col min="9987" max="9987" width="57.28515625" customWidth="1"/>
    <col min="9988" max="9988" width="3.7109375" customWidth="1"/>
    <col min="9989" max="9989" width="16.42578125" customWidth="1"/>
    <col min="10241" max="10241" width="4.85546875" customWidth="1"/>
    <col min="10242" max="10242" width="2.28515625" customWidth="1"/>
    <col min="10243" max="10243" width="57.28515625" customWidth="1"/>
    <col min="10244" max="10244" width="3.7109375" customWidth="1"/>
    <col min="10245" max="10245" width="16.42578125" customWidth="1"/>
    <col min="10497" max="10497" width="4.85546875" customWidth="1"/>
    <col min="10498" max="10498" width="2.28515625" customWidth="1"/>
    <col min="10499" max="10499" width="57.28515625" customWidth="1"/>
    <col min="10500" max="10500" width="3.7109375" customWidth="1"/>
    <col min="10501" max="10501" width="16.42578125" customWidth="1"/>
    <col min="10753" max="10753" width="4.85546875" customWidth="1"/>
    <col min="10754" max="10754" width="2.28515625" customWidth="1"/>
    <col min="10755" max="10755" width="57.28515625" customWidth="1"/>
    <col min="10756" max="10756" width="3.7109375" customWidth="1"/>
    <col min="10757" max="10757" width="16.42578125" customWidth="1"/>
    <col min="11009" max="11009" width="4.85546875" customWidth="1"/>
    <col min="11010" max="11010" width="2.28515625" customWidth="1"/>
    <col min="11011" max="11011" width="57.28515625" customWidth="1"/>
    <col min="11012" max="11012" width="3.7109375" customWidth="1"/>
    <col min="11013" max="11013" width="16.42578125" customWidth="1"/>
    <col min="11265" max="11265" width="4.85546875" customWidth="1"/>
    <col min="11266" max="11266" width="2.28515625" customWidth="1"/>
    <col min="11267" max="11267" width="57.28515625" customWidth="1"/>
    <col min="11268" max="11268" width="3.7109375" customWidth="1"/>
    <col min="11269" max="11269" width="16.42578125" customWidth="1"/>
    <col min="11521" max="11521" width="4.85546875" customWidth="1"/>
    <col min="11522" max="11522" width="2.28515625" customWidth="1"/>
    <col min="11523" max="11523" width="57.28515625" customWidth="1"/>
    <col min="11524" max="11524" width="3.7109375" customWidth="1"/>
    <col min="11525" max="11525" width="16.42578125" customWidth="1"/>
    <col min="11777" max="11777" width="4.85546875" customWidth="1"/>
    <col min="11778" max="11778" width="2.28515625" customWidth="1"/>
    <col min="11779" max="11779" width="57.28515625" customWidth="1"/>
    <col min="11780" max="11780" width="3.7109375" customWidth="1"/>
    <col min="11781" max="11781" width="16.42578125" customWidth="1"/>
    <col min="12033" max="12033" width="4.85546875" customWidth="1"/>
    <col min="12034" max="12034" width="2.28515625" customWidth="1"/>
    <col min="12035" max="12035" width="57.28515625" customWidth="1"/>
    <col min="12036" max="12036" width="3.7109375" customWidth="1"/>
    <col min="12037" max="12037" width="16.42578125" customWidth="1"/>
    <col min="12289" max="12289" width="4.85546875" customWidth="1"/>
    <col min="12290" max="12290" width="2.28515625" customWidth="1"/>
    <col min="12291" max="12291" width="57.28515625" customWidth="1"/>
    <col min="12292" max="12292" width="3.7109375" customWidth="1"/>
    <col min="12293" max="12293" width="16.42578125" customWidth="1"/>
    <col min="12545" max="12545" width="4.85546875" customWidth="1"/>
    <col min="12546" max="12546" width="2.28515625" customWidth="1"/>
    <col min="12547" max="12547" width="57.28515625" customWidth="1"/>
    <col min="12548" max="12548" width="3.7109375" customWidth="1"/>
    <col min="12549" max="12549" width="16.42578125" customWidth="1"/>
    <col min="12801" max="12801" width="4.85546875" customWidth="1"/>
    <col min="12802" max="12802" width="2.28515625" customWidth="1"/>
    <col min="12803" max="12803" width="57.28515625" customWidth="1"/>
    <col min="12804" max="12804" width="3.7109375" customWidth="1"/>
    <col min="12805" max="12805" width="16.42578125" customWidth="1"/>
    <col min="13057" max="13057" width="4.85546875" customWidth="1"/>
    <col min="13058" max="13058" width="2.28515625" customWidth="1"/>
    <col min="13059" max="13059" width="57.28515625" customWidth="1"/>
    <col min="13060" max="13060" width="3.7109375" customWidth="1"/>
    <col min="13061" max="13061" width="16.42578125" customWidth="1"/>
    <col min="13313" max="13313" width="4.85546875" customWidth="1"/>
    <col min="13314" max="13314" width="2.28515625" customWidth="1"/>
    <col min="13315" max="13315" width="57.28515625" customWidth="1"/>
    <col min="13316" max="13316" width="3.7109375" customWidth="1"/>
    <col min="13317" max="13317" width="16.42578125" customWidth="1"/>
    <col min="13569" max="13569" width="4.85546875" customWidth="1"/>
    <col min="13570" max="13570" width="2.28515625" customWidth="1"/>
    <col min="13571" max="13571" width="57.28515625" customWidth="1"/>
    <col min="13572" max="13572" width="3.7109375" customWidth="1"/>
    <col min="13573" max="13573" width="16.42578125" customWidth="1"/>
    <col min="13825" max="13825" width="4.85546875" customWidth="1"/>
    <col min="13826" max="13826" width="2.28515625" customWidth="1"/>
    <col min="13827" max="13827" width="57.28515625" customWidth="1"/>
    <col min="13828" max="13828" width="3.7109375" customWidth="1"/>
    <col min="13829" max="13829" width="16.42578125" customWidth="1"/>
    <col min="14081" max="14081" width="4.85546875" customWidth="1"/>
    <col min="14082" max="14082" width="2.28515625" customWidth="1"/>
    <col min="14083" max="14083" width="57.28515625" customWidth="1"/>
    <col min="14084" max="14084" width="3.7109375" customWidth="1"/>
    <col min="14085" max="14085" width="16.42578125" customWidth="1"/>
    <col min="14337" max="14337" width="4.85546875" customWidth="1"/>
    <col min="14338" max="14338" width="2.28515625" customWidth="1"/>
    <col min="14339" max="14339" width="57.28515625" customWidth="1"/>
    <col min="14340" max="14340" width="3.7109375" customWidth="1"/>
    <col min="14341" max="14341" width="16.42578125" customWidth="1"/>
    <col min="14593" max="14593" width="4.85546875" customWidth="1"/>
    <col min="14594" max="14594" width="2.28515625" customWidth="1"/>
    <col min="14595" max="14595" width="57.28515625" customWidth="1"/>
    <col min="14596" max="14596" width="3.7109375" customWidth="1"/>
    <col min="14597" max="14597" width="16.42578125" customWidth="1"/>
    <col min="14849" max="14849" width="4.85546875" customWidth="1"/>
    <col min="14850" max="14850" width="2.28515625" customWidth="1"/>
    <col min="14851" max="14851" width="57.28515625" customWidth="1"/>
    <col min="14852" max="14852" width="3.7109375" customWidth="1"/>
    <col min="14853" max="14853" width="16.42578125" customWidth="1"/>
    <col min="15105" max="15105" width="4.85546875" customWidth="1"/>
    <col min="15106" max="15106" width="2.28515625" customWidth="1"/>
    <col min="15107" max="15107" width="57.28515625" customWidth="1"/>
    <col min="15108" max="15108" width="3.7109375" customWidth="1"/>
    <col min="15109" max="15109" width="16.42578125" customWidth="1"/>
    <col min="15361" max="15361" width="4.85546875" customWidth="1"/>
    <col min="15362" max="15362" width="2.28515625" customWidth="1"/>
    <col min="15363" max="15363" width="57.28515625" customWidth="1"/>
    <col min="15364" max="15364" width="3.7109375" customWidth="1"/>
    <col min="15365" max="15365" width="16.42578125" customWidth="1"/>
    <col min="15617" max="15617" width="4.85546875" customWidth="1"/>
    <col min="15618" max="15618" width="2.28515625" customWidth="1"/>
    <col min="15619" max="15619" width="57.28515625" customWidth="1"/>
    <col min="15620" max="15620" width="3.7109375" customWidth="1"/>
    <col min="15621" max="15621" width="16.42578125" customWidth="1"/>
    <col min="15873" max="15873" width="4.85546875" customWidth="1"/>
    <col min="15874" max="15874" width="2.28515625" customWidth="1"/>
    <col min="15875" max="15875" width="57.28515625" customWidth="1"/>
    <col min="15876" max="15876" width="3.7109375" customWidth="1"/>
    <col min="15877" max="15877" width="16.42578125" customWidth="1"/>
    <col min="16129" max="16129" width="4.85546875" customWidth="1"/>
    <col min="16130" max="16130" width="2.28515625" customWidth="1"/>
    <col min="16131" max="16131" width="57.28515625" customWidth="1"/>
    <col min="16132" max="16132" width="3.7109375" customWidth="1"/>
    <col min="16133" max="16133" width="16.42578125" customWidth="1"/>
  </cols>
  <sheetData>
    <row r="1" spans="1:6">
      <c r="A1" s="1316" t="s">
        <v>37</v>
      </c>
      <c r="B1" s="1316"/>
      <c r="C1" s="1316"/>
      <c r="D1" s="1316"/>
      <c r="E1" s="1316"/>
      <c r="F1" s="436" t="s">
        <v>78</v>
      </c>
    </row>
    <row r="2" spans="1:6">
      <c r="A2" s="1316" t="s">
        <v>402</v>
      </c>
      <c r="B2" s="1316"/>
      <c r="C2" s="1316"/>
      <c r="D2" s="1316"/>
      <c r="E2" s="1316"/>
      <c r="F2" s="1214" t="s">
        <v>78</v>
      </c>
    </row>
    <row r="3" spans="1:6" ht="15" customHeight="1">
      <c r="A3" s="1317" t="s">
        <v>178</v>
      </c>
      <c r="B3" s="1317"/>
      <c r="C3" s="1317"/>
      <c r="D3" s="1317"/>
      <c r="E3" s="1317"/>
      <c r="F3" s="1214" t="s">
        <v>78</v>
      </c>
    </row>
    <row r="4" spans="1:6">
      <c r="A4" s="1335" t="s">
        <v>883</v>
      </c>
      <c r="B4" s="1335"/>
      <c r="C4" s="1335"/>
      <c r="D4" s="1335"/>
      <c r="E4" s="1335"/>
    </row>
    <row r="5" spans="1:6">
      <c r="A5" s="1216"/>
      <c r="B5" s="1216"/>
      <c r="C5" s="1216"/>
      <c r="D5" s="1216"/>
      <c r="E5" s="1216"/>
    </row>
    <row r="6" spans="1:6" ht="25.5">
      <c r="A6" s="301" t="s">
        <v>94</v>
      </c>
      <c r="B6" s="302"/>
      <c r="C6" s="302" t="s">
        <v>42</v>
      </c>
      <c r="D6" s="302"/>
      <c r="E6" s="302" t="s">
        <v>43</v>
      </c>
      <c r="F6" s="303"/>
    </row>
    <row r="7" spans="1:6">
      <c r="A7" s="304">
        <v>-1</v>
      </c>
      <c r="B7" s="304"/>
      <c r="C7" s="304">
        <v>-2</v>
      </c>
      <c r="D7" s="304"/>
      <c r="E7" s="304">
        <v>-3</v>
      </c>
      <c r="F7" s="305"/>
    </row>
    <row r="8" spans="1:6" ht="7.5" customHeight="1"/>
    <row r="9" spans="1:6" ht="27.75" customHeight="1">
      <c r="A9" s="306">
        <v>1</v>
      </c>
      <c r="B9" s="307"/>
      <c r="C9" s="308" t="s">
        <v>403</v>
      </c>
      <c r="D9" s="309"/>
      <c r="E9" s="310">
        <v>71374</v>
      </c>
      <c r="F9" s="309"/>
    </row>
    <row r="10" spans="1:6" ht="15" customHeight="1">
      <c r="A10" s="306"/>
      <c r="B10" s="307"/>
      <c r="C10" s="311"/>
      <c r="D10" s="309"/>
      <c r="E10" s="312"/>
      <c r="F10" s="309"/>
    </row>
    <row r="11" spans="1:6" ht="15" customHeight="1">
      <c r="A11" s="306">
        <v>2</v>
      </c>
      <c r="B11" s="307"/>
      <c r="C11" s="309" t="s">
        <v>216</v>
      </c>
      <c r="D11" s="309"/>
      <c r="E11" s="468">
        <v>5</v>
      </c>
      <c r="F11" s="309"/>
    </row>
    <row r="12" spans="1:6" ht="15" customHeight="1">
      <c r="A12" s="306"/>
      <c r="B12" s="307"/>
      <c r="C12" s="314"/>
      <c r="D12" s="314"/>
      <c r="E12" s="315"/>
      <c r="F12" s="314"/>
    </row>
    <row r="13" spans="1:6" ht="15" customHeight="1">
      <c r="A13" s="306">
        <v>3</v>
      </c>
      <c r="B13" s="316"/>
      <c r="C13" s="298" t="s">
        <v>217</v>
      </c>
      <c r="D13" s="298"/>
      <c r="E13" s="321">
        <f>E9/E11</f>
        <v>14274.8</v>
      </c>
      <c r="F13" s="298"/>
    </row>
    <row r="14" spans="1:6" ht="15" customHeight="1">
      <c r="A14" s="306"/>
      <c r="B14" s="307"/>
      <c r="C14" s="314"/>
      <c r="D14" s="314"/>
      <c r="E14" s="315"/>
      <c r="F14" s="314"/>
    </row>
    <row r="15" spans="1:6" ht="15" customHeight="1">
      <c r="A15" s="306">
        <v>8</v>
      </c>
      <c r="B15" s="307"/>
      <c r="C15" s="323" t="s">
        <v>221</v>
      </c>
      <c r="D15" s="314"/>
      <c r="E15" s="324">
        <v>0</v>
      </c>
      <c r="F15" s="314"/>
    </row>
    <row r="16" spans="1:6" ht="15" customHeight="1">
      <c r="A16" s="306"/>
      <c r="B16" s="307"/>
      <c r="C16" s="314"/>
      <c r="D16" s="314"/>
      <c r="E16" s="315"/>
      <c r="F16" s="314"/>
    </row>
    <row r="17" spans="1:7" ht="15" customHeight="1">
      <c r="A17" s="306">
        <v>9</v>
      </c>
      <c r="B17" s="307"/>
      <c r="C17" s="323" t="s">
        <v>222</v>
      </c>
      <c r="D17" s="314"/>
      <c r="E17" s="322">
        <f>+E13-E15</f>
        <v>14274.8</v>
      </c>
      <c r="F17" s="314"/>
    </row>
    <row r="18" spans="1:7" ht="15" customHeight="1">
      <c r="A18" s="306"/>
      <c r="B18" s="307"/>
      <c r="C18" s="314"/>
      <c r="D18" s="314"/>
      <c r="E18" s="315"/>
      <c r="F18" s="314"/>
    </row>
    <row r="19" spans="1:7" ht="15" customHeight="1">
      <c r="A19" s="306">
        <v>10</v>
      </c>
      <c r="B19" s="307"/>
      <c r="C19" s="314" t="s">
        <v>404</v>
      </c>
      <c r="D19" s="314"/>
      <c r="E19" s="325">
        <v>1</v>
      </c>
      <c r="F19" s="314"/>
    </row>
    <row r="20" spans="1:7" ht="15" customHeight="1">
      <c r="A20" s="306"/>
      <c r="B20" s="307"/>
      <c r="C20" s="309"/>
      <c r="D20" s="309"/>
      <c r="E20" s="326"/>
      <c r="F20" s="309"/>
    </row>
    <row r="21" spans="1:7" ht="15" customHeight="1" thickBot="1">
      <c r="A21" s="306">
        <v>11</v>
      </c>
      <c r="B21" s="307"/>
      <c r="C21" s="314" t="s">
        <v>223</v>
      </c>
      <c r="D21" s="314"/>
      <c r="E21" s="328">
        <f>E17*E19</f>
        <v>14274.8</v>
      </c>
      <c r="F21" s="314"/>
    </row>
    <row r="22" spans="1:7" ht="15.75" thickTop="1">
      <c r="A22" s="306"/>
      <c r="B22" s="307"/>
      <c r="C22" s="298"/>
      <c r="D22" s="298"/>
      <c r="E22" s="315"/>
      <c r="F22" s="298"/>
    </row>
    <row r="23" spans="1:7">
      <c r="A23" s="306"/>
      <c r="B23" s="307"/>
      <c r="C23" s="298"/>
      <c r="D23" s="298"/>
      <c r="E23" s="315"/>
      <c r="F23" s="298"/>
      <c r="G23" t="s">
        <v>405</v>
      </c>
    </row>
    <row r="24" spans="1:7">
      <c r="A24" s="306"/>
      <c r="B24" s="307"/>
      <c r="C24" s="314"/>
      <c r="D24" s="314"/>
      <c r="E24" s="327"/>
      <c r="F24" s="314"/>
      <c r="G24" t="s">
        <v>406</v>
      </c>
    </row>
    <row r="25" spans="1:7">
      <c r="A25" s="307"/>
      <c r="B25" s="298" t="s">
        <v>224</v>
      </c>
      <c r="C25" s="298"/>
      <c r="D25" s="298"/>
      <c r="F25" s="298"/>
    </row>
    <row r="26" spans="1:7">
      <c r="A26" s="298"/>
      <c r="B26" s="298"/>
      <c r="C26" s="314"/>
      <c r="D26" s="314"/>
      <c r="E26" s="314"/>
      <c r="F26" s="314"/>
    </row>
    <row r="27" spans="1:7">
      <c r="A27" s="307"/>
      <c r="B27" s="307"/>
      <c r="C27" s="314"/>
      <c r="D27" s="314"/>
      <c r="E27" s="314"/>
      <c r="F27" s="314"/>
    </row>
    <row r="28" spans="1:7">
      <c r="A28" s="307"/>
      <c r="B28" s="307"/>
      <c r="C28" s="314"/>
      <c r="D28" s="314"/>
      <c r="E28" s="314"/>
      <c r="F28" s="314"/>
    </row>
    <row r="29" spans="1:7">
      <c r="A29" s="307"/>
      <c r="B29" s="307"/>
      <c r="C29" s="314"/>
      <c r="D29" s="314"/>
      <c r="E29" s="314"/>
      <c r="F29" s="314"/>
    </row>
    <row r="30" spans="1:7">
      <c r="A30" s="298"/>
      <c r="B30" s="298"/>
      <c r="C30" s="314"/>
      <c r="D30" s="314"/>
      <c r="E30" s="314"/>
      <c r="F30" s="314"/>
    </row>
    <row r="31" spans="1:7">
      <c r="A31" s="307"/>
      <c r="B31" s="307"/>
      <c r="C31" s="314"/>
      <c r="D31" s="314"/>
      <c r="E31" s="314"/>
      <c r="F31" s="314"/>
    </row>
    <row r="32" spans="1:7">
      <c r="A32" s="298"/>
      <c r="B32" s="298"/>
      <c r="C32" s="314"/>
      <c r="D32" s="314"/>
      <c r="E32" s="314"/>
      <c r="F32" s="314"/>
    </row>
    <row r="33" spans="1:6">
      <c r="A33" s="307"/>
      <c r="B33" s="307"/>
      <c r="C33" s="314"/>
      <c r="D33" s="314"/>
      <c r="E33" s="314"/>
      <c r="F33" s="314"/>
    </row>
    <row r="34" spans="1:6">
      <c r="A34" s="298"/>
      <c r="B34" s="298"/>
      <c r="C34" s="314"/>
      <c r="D34" s="314"/>
      <c r="E34" s="314"/>
      <c r="F34" s="314"/>
    </row>
    <row r="35" spans="1:6">
      <c r="A35" s="307"/>
      <c r="B35" s="307"/>
      <c r="C35" s="314"/>
      <c r="D35" s="314"/>
      <c r="E35" s="314"/>
      <c r="F35" s="314"/>
    </row>
    <row r="36" spans="1:6">
      <c r="A36" s="298"/>
      <c r="B36" s="298"/>
      <c r="C36" s="314"/>
      <c r="D36" s="314"/>
      <c r="E36" s="314"/>
      <c r="F36" s="314"/>
    </row>
    <row r="37" spans="1:6">
      <c r="A37" s="307"/>
      <c r="B37" s="307"/>
      <c r="C37" s="314"/>
      <c r="D37" s="314"/>
      <c r="E37" s="314"/>
      <c r="F37" s="314"/>
    </row>
    <row r="38" spans="1:6">
      <c r="A38" s="298"/>
      <c r="B38" s="298"/>
      <c r="C38" s="314"/>
      <c r="D38" s="314"/>
      <c r="E38" s="314"/>
      <c r="F38" s="314"/>
    </row>
    <row r="39" spans="1:6">
      <c r="A39" s="307"/>
      <c r="B39" s="307"/>
      <c r="C39" s="314"/>
      <c r="D39" s="314"/>
      <c r="E39" s="314"/>
      <c r="F39" s="314"/>
    </row>
    <row r="40" spans="1:6">
      <c r="A40" s="298"/>
      <c r="B40" s="298"/>
      <c r="C40" s="314"/>
      <c r="D40" s="314"/>
      <c r="E40" s="314"/>
      <c r="F40" s="314"/>
    </row>
    <row r="41" spans="1:6">
      <c r="A41" s="307"/>
      <c r="B41" s="307"/>
      <c r="C41" s="314"/>
      <c r="D41" s="314"/>
      <c r="E41" s="314"/>
      <c r="F41" s="314"/>
    </row>
    <row r="42" spans="1:6">
      <c r="A42" s="298"/>
      <c r="B42" s="298"/>
      <c r="C42" s="314"/>
      <c r="D42" s="314"/>
      <c r="E42" s="314"/>
      <c r="F42" s="314"/>
    </row>
    <row r="43" spans="1:6">
      <c r="A43" s="307"/>
      <c r="B43" s="307"/>
      <c r="C43" s="314"/>
      <c r="D43" s="314"/>
      <c r="E43" s="314"/>
      <c r="F43" s="314"/>
    </row>
    <row r="44" spans="1:6">
      <c r="A44" s="298"/>
      <c r="B44" s="298"/>
      <c r="C44" s="314"/>
      <c r="D44" s="314"/>
      <c r="E44" s="314"/>
      <c r="F44" s="314"/>
    </row>
    <row r="45" spans="1:6">
      <c r="A45" s="298"/>
      <c r="B45" s="298"/>
      <c r="C45" s="314"/>
      <c r="D45" s="314"/>
      <c r="E45" s="314"/>
      <c r="F45" s="314"/>
    </row>
    <row r="46" spans="1:6">
      <c r="A46" s="298"/>
      <c r="B46" s="298"/>
      <c r="C46" s="314"/>
      <c r="D46" s="314"/>
      <c r="E46" s="314"/>
      <c r="F46" s="314"/>
    </row>
    <row r="47" spans="1:6">
      <c r="A47" s="298"/>
      <c r="B47" s="298"/>
      <c r="C47" s="314"/>
      <c r="D47" s="314"/>
      <c r="E47" s="314"/>
      <c r="F47" s="314"/>
    </row>
    <row r="48" spans="1:6">
      <c r="A48" s="298"/>
      <c r="B48" s="298"/>
      <c r="C48" s="314"/>
      <c r="D48" s="314"/>
      <c r="E48" s="314"/>
      <c r="F48" s="314"/>
    </row>
    <row r="49" spans="1:6">
      <c r="A49" s="298"/>
      <c r="B49" s="298"/>
      <c r="C49" s="314"/>
      <c r="D49" s="314"/>
      <c r="E49" s="314"/>
      <c r="F49" s="314"/>
    </row>
    <row r="50" spans="1:6">
      <c r="A50" s="298"/>
      <c r="B50" s="298"/>
      <c r="C50" s="314"/>
      <c r="D50" s="314"/>
      <c r="E50" s="314"/>
      <c r="F50" s="314"/>
    </row>
    <row r="51" spans="1:6">
      <c r="A51" s="298"/>
      <c r="B51" s="298"/>
      <c r="C51" s="314"/>
      <c r="D51" s="314"/>
      <c r="E51" s="314"/>
      <c r="F51" s="314"/>
    </row>
    <row r="52" spans="1:6">
      <c r="A52" s="298"/>
      <c r="B52" s="298"/>
      <c r="C52" s="314"/>
      <c r="D52" s="314"/>
      <c r="E52" s="314"/>
      <c r="F52" s="314"/>
    </row>
    <row r="53" spans="1:6">
      <c r="A53" s="298"/>
      <c r="B53" s="298"/>
      <c r="C53" s="314"/>
      <c r="D53" s="314"/>
      <c r="E53" s="314"/>
      <c r="F53" s="314"/>
    </row>
    <row r="54" spans="1:6">
      <c r="C54" s="314"/>
      <c r="D54" s="314"/>
      <c r="E54" s="314"/>
      <c r="F54" s="314"/>
    </row>
    <row r="55" spans="1:6">
      <c r="C55" s="314"/>
      <c r="D55" s="314"/>
      <c r="E55" s="314"/>
      <c r="F55" s="314"/>
    </row>
    <row r="56" spans="1:6">
      <c r="C56" s="314"/>
      <c r="D56" s="314"/>
      <c r="E56" s="314"/>
      <c r="F56" s="314"/>
    </row>
    <row r="57" spans="1:6">
      <c r="C57" s="314"/>
      <c r="D57" s="314"/>
      <c r="E57" s="314"/>
      <c r="F57" s="314"/>
    </row>
    <row r="58" spans="1:6">
      <c r="C58" s="314"/>
      <c r="D58" s="314"/>
      <c r="E58" s="314"/>
      <c r="F58" s="314"/>
    </row>
    <row r="59" spans="1:6">
      <c r="C59" s="314"/>
      <c r="D59" s="314"/>
      <c r="E59" s="314"/>
      <c r="F59" s="314"/>
    </row>
    <row r="60" spans="1:6">
      <c r="C60" s="314"/>
      <c r="D60" s="314"/>
      <c r="E60" s="314"/>
      <c r="F60" s="314"/>
    </row>
    <row r="61" spans="1:6">
      <c r="C61" s="314"/>
      <c r="D61" s="314"/>
      <c r="E61" s="314"/>
      <c r="F61" s="314"/>
    </row>
    <row r="62" spans="1:6">
      <c r="C62" s="314"/>
      <c r="D62" s="314"/>
      <c r="E62" s="314"/>
      <c r="F62" s="314"/>
    </row>
    <row r="63" spans="1:6">
      <c r="C63" s="314"/>
      <c r="D63" s="314"/>
      <c r="E63" s="314"/>
      <c r="F63" s="314"/>
    </row>
    <row r="64" spans="1:6">
      <c r="C64" s="314"/>
      <c r="D64" s="314"/>
      <c r="E64" s="314"/>
      <c r="F64" s="314"/>
    </row>
    <row r="65" spans="3:6">
      <c r="C65" s="314"/>
      <c r="D65" s="314"/>
      <c r="E65" s="314"/>
      <c r="F65" s="314"/>
    </row>
    <row r="66" spans="3:6">
      <c r="C66" s="314"/>
      <c r="D66" s="314"/>
      <c r="E66" s="314"/>
      <c r="F66" s="314"/>
    </row>
    <row r="67" spans="3:6">
      <c r="C67" s="314"/>
      <c r="D67" s="314"/>
      <c r="E67" s="314"/>
      <c r="F67" s="314"/>
    </row>
    <row r="68" spans="3:6">
      <c r="C68" s="314"/>
      <c r="D68" s="314"/>
      <c r="E68" s="314"/>
      <c r="F68" s="314"/>
    </row>
    <row r="69" spans="3:6">
      <c r="C69" s="314"/>
      <c r="D69" s="314"/>
      <c r="E69" s="314"/>
      <c r="F69" s="314"/>
    </row>
    <row r="70" spans="3:6">
      <c r="C70" s="314"/>
      <c r="D70" s="314"/>
      <c r="E70" s="314"/>
      <c r="F70" s="314"/>
    </row>
    <row r="71" spans="3:6">
      <c r="C71" s="314"/>
      <c r="D71" s="314"/>
      <c r="E71" s="314"/>
      <c r="F71" s="314"/>
    </row>
    <row r="72" spans="3:6">
      <c r="C72" s="314"/>
      <c r="D72" s="314"/>
      <c r="E72" s="314"/>
      <c r="F72" s="314"/>
    </row>
    <row r="73" spans="3:6">
      <c r="C73" s="314"/>
      <c r="D73" s="314"/>
      <c r="E73" s="314"/>
      <c r="F73" s="314"/>
    </row>
    <row r="74" spans="3:6">
      <c r="C74" s="314"/>
      <c r="D74" s="314"/>
      <c r="E74" s="314"/>
      <c r="F74" s="314"/>
    </row>
    <row r="75" spans="3:6">
      <c r="C75" s="314"/>
      <c r="D75" s="314"/>
      <c r="E75" s="314"/>
      <c r="F75" s="314"/>
    </row>
    <row r="76" spans="3:6">
      <c r="C76" s="314"/>
      <c r="D76" s="314"/>
      <c r="E76" s="314"/>
      <c r="F76" s="314"/>
    </row>
    <row r="77" spans="3:6">
      <c r="C77" s="314"/>
      <c r="D77" s="314"/>
      <c r="E77" s="314"/>
      <c r="F77" s="314"/>
    </row>
    <row r="78" spans="3:6">
      <c r="C78" s="314"/>
      <c r="D78" s="314"/>
      <c r="E78" s="314"/>
      <c r="F78" s="314"/>
    </row>
    <row r="79" spans="3:6">
      <c r="C79" s="314"/>
      <c r="D79" s="314"/>
      <c r="E79" s="314"/>
      <c r="F79" s="314"/>
    </row>
    <row r="80" spans="3:6">
      <c r="C80" s="314"/>
      <c r="D80" s="314"/>
      <c r="E80" s="314"/>
      <c r="F80" s="314"/>
    </row>
    <row r="81" spans="3:6">
      <c r="C81" s="314"/>
      <c r="D81" s="314"/>
      <c r="E81" s="314"/>
      <c r="F81" s="314"/>
    </row>
    <row r="82" spans="3:6">
      <c r="C82" s="314"/>
      <c r="D82" s="314"/>
      <c r="E82" s="314"/>
      <c r="F82" s="314"/>
    </row>
    <row r="83" spans="3:6">
      <c r="C83" s="314"/>
      <c r="D83" s="314"/>
      <c r="E83" s="314"/>
      <c r="F83" s="314"/>
    </row>
    <row r="84" spans="3:6">
      <c r="C84" s="314"/>
      <c r="D84" s="314"/>
      <c r="E84" s="314"/>
      <c r="F84" s="314"/>
    </row>
    <row r="85" spans="3:6">
      <c r="C85" s="314"/>
      <c r="D85" s="314"/>
      <c r="E85" s="314"/>
      <c r="F85" s="314"/>
    </row>
    <row r="86" spans="3:6">
      <c r="C86" s="314"/>
      <c r="D86" s="314"/>
      <c r="E86" s="314"/>
      <c r="F86" s="314"/>
    </row>
    <row r="87" spans="3:6">
      <c r="C87" s="314"/>
      <c r="D87" s="314"/>
      <c r="E87" s="314"/>
      <c r="F87" s="314"/>
    </row>
    <row r="88" spans="3:6">
      <c r="C88" s="314"/>
      <c r="D88" s="314"/>
      <c r="E88" s="314"/>
      <c r="F88" s="314"/>
    </row>
    <row r="89" spans="3:6">
      <c r="C89" s="314"/>
      <c r="D89" s="314"/>
      <c r="E89" s="314"/>
      <c r="F89" s="314"/>
    </row>
    <row r="90" spans="3:6">
      <c r="C90" s="314"/>
      <c r="D90" s="314"/>
      <c r="E90" s="314"/>
      <c r="F90" s="314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r:id="rId1"/>
  <colBreaks count="1" manualBreakCount="1">
    <brk id="5" max="24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6"/>
  <sheetViews>
    <sheetView zoomScaleNormal="100" workbookViewId="0">
      <pane ySplit="8" topLeftCell="A9" activePane="bottomLeft" state="frozen"/>
      <selection pane="bottomLeft" activeCell="C5" sqref="C5:D5"/>
    </sheetView>
  </sheetViews>
  <sheetFormatPr defaultColWidth="8.85546875" defaultRowHeight="12.75"/>
  <cols>
    <col min="1" max="1" width="3.7109375" style="852" bestFit="1" customWidth="1"/>
    <col min="2" max="2" width="5.5703125" style="853" customWidth="1"/>
    <col min="3" max="3" width="65.42578125" style="853" customWidth="1"/>
    <col min="4" max="4" width="18" style="853" customWidth="1"/>
    <col min="5" max="5" width="9.7109375" style="855" customWidth="1"/>
    <col min="6" max="16384" width="8.85546875" style="855"/>
  </cols>
  <sheetData>
    <row r="1" spans="1:5">
      <c r="E1" s="854" t="s">
        <v>78</v>
      </c>
    </row>
    <row r="2" spans="1:5">
      <c r="C2" s="1341" t="s">
        <v>37</v>
      </c>
      <c r="D2" s="1341"/>
      <c r="E2" s="856" t="s">
        <v>78</v>
      </c>
    </row>
    <row r="3" spans="1:5" ht="13.5" customHeight="1">
      <c r="C3" s="1342" t="s">
        <v>816</v>
      </c>
      <c r="D3" s="1342"/>
      <c r="E3" s="856" t="s">
        <v>78</v>
      </c>
    </row>
    <row r="4" spans="1:5" ht="15">
      <c r="C4" s="1342" t="s">
        <v>302</v>
      </c>
      <c r="D4" s="1343"/>
    </row>
    <row r="5" spans="1:5" ht="15">
      <c r="C5" s="1346" t="s">
        <v>884</v>
      </c>
      <c r="D5" s="1346"/>
    </row>
    <row r="7" spans="1:5" ht="36.75">
      <c r="A7" s="858" t="s">
        <v>156</v>
      </c>
      <c r="B7" s="1344" t="s">
        <v>42</v>
      </c>
      <c r="C7" s="1344"/>
      <c r="D7" s="859"/>
      <c r="E7" s="860" t="s">
        <v>43</v>
      </c>
    </row>
    <row r="8" spans="1:5" s="862" customFormat="1" ht="12">
      <c r="A8" s="861"/>
      <c r="B8" s="1345" t="s">
        <v>48</v>
      </c>
      <c r="C8" s="1345"/>
      <c r="D8" s="861"/>
      <c r="E8" s="861" t="s">
        <v>49</v>
      </c>
    </row>
    <row r="9" spans="1:5" s="866" customFormat="1">
      <c r="A9" s="863"/>
      <c r="B9" s="864"/>
      <c r="C9" s="864"/>
      <c r="D9" s="864"/>
      <c r="E9" s="865"/>
    </row>
    <row r="10" spans="1:5" ht="15">
      <c r="A10" s="867">
        <v>1</v>
      </c>
      <c r="B10" s="1340" t="s">
        <v>407</v>
      </c>
      <c r="C10" s="1340"/>
      <c r="D10" s="1340"/>
      <c r="E10" s="868">
        <v>-35973</v>
      </c>
    </row>
    <row r="11" spans="1:5" s="872" customFormat="1" ht="8.25">
      <c r="A11" s="869"/>
      <c r="B11" s="870"/>
      <c r="C11" s="870"/>
      <c r="D11" s="870"/>
      <c r="E11" s="871"/>
    </row>
    <row r="12" spans="1:5" ht="15">
      <c r="A12" s="867">
        <v>2</v>
      </c>
      <c r="B12" s="873" t="s">
        <v>408</v>
      </c>
      <c r="C12" s="873"/>
      <c r="D12" s="873"/>
      <c r="E12" s="874">
        <v>0.98499999999999999</v>
      </c>
    </row>
    <row r="13" spans="1:5" s="872" customFormat="1" ht="8.25">
      <c r="A13" s="869"/>
      <c r="B13" s="870"/>
      <c r="C13" s="870"/>
      <c r="D13" s="870"/>
      <c r="E13" s="871"/>
    </row>
    <row r="14" spans="1:5" ht="15.75" thickBot="1">
      <c r="A14" s="867">
        <f>+A12+1</f>
        <v>3</v>
      </c>
      <c r="B14" s="873" t="s">
        <v>409</v>
      </c>
      <c r="C14" s="875"/>
      <c r="D14" s="875"/>
      <c r="E14" s="876">
        <f>E10*E12</f>
        <v>-35433.404999999999</v>
      </c>
    </row>
    <row r="15" spans="1:5" ht="13.5" thickTop="1">
      <c r="A15" s="867"/>
      <c r="B15" s="875"/>
      <c r="C15" s="875"/>
      <c r="D15" s="875"/>
    </row>
    <row r="16" spans="1:5">
      <c r="A16" s="867"/>
      <c r="B16" s="875"/>
      <c r="C16" s="875"/>
      <c r="D16" s="875"/>
    </row>
    <row r="17" spans="1:5">
      <c r="A17" s="867"/>
      <c r="B17" s="875"/>
      <c r="C17" s="875"/>
      <c r="D17" s="875"/>
    </row>
    <row r="18" spans="1:5">
      <c r="A18" s="867"/>
      <c r="B18" s="877" t="s">
        <v>78</v>
      </c>
      <c r="C18" s="877"/>
      <c r="D18" s="877"/>
    </row>
    <row r="19" spans="1:5" ht="15">
      <c r="A19" s="867">
        <f>1+A14</f>
        <v>4</v>
      </c>
      <c r="B19" s="1340" t="s">
        <v>410</v>
      </c>
      <c r="C19" s="1340"/>
      <c r="D19" s="1340"/>
      <c r="E19" s="868">
        <v>2382</v>
      </c>
    </row>
    <row r="20" spans="1:5" s="872" customFormat="1" ht="8.25">
      <c r="A20" s="869"/>
      <c r="B20" s="870"/>
      <c r="C20" s="870"/>
      <c r="D20" s="870"/>
      <c r="E20" s="871"/>
    </row>
    <row r="21" spans="1:5" ht="15">
      <c r="A21" s="867">
        <f>1+A19</f>
        <v>5</v>
      </c>
      <c r="B21" s="873" t="s">
        <v>347</v>
      </c>
      <c r="C21" s="873"/>
      <c r="D21" s="873"/>
      <c r="E21" s="874">
        <v>0.99199999999999999</v>
      </c>
    </row>
    <row r="22" spans="1:5" s="872" customFormat="1" ht="8.25">
      <c r="A22" s="869"/>
      <c r="B22" s="870"/>
      <c r="C22" s="870"/>
      <c r="D22" s="870"/>
      <c r="E22" s="871"/>
    </row>
    <row r="23" spans="1:5" ht="15.75" thickBot="1">
      <c r="A23" s="867">
        <f>+A21+1</f>
        <v>6</v>
      </c>
      <c r="B23" s="873" t="s">
        <v>411</v>
      </c>
      <c r="C23" s="875"/>
      <c r="D23" s="875"/>
      <c r="E23" s="876">
        <f>E19*E21</f>
        <v>2362.944</v>
      </c>
    </row>
    <row r="24" spans="1:5" ht="13.5" thickTop="1">
      <c r="A24" s="878"/>
    </row>
    <row r="25" spans="1:5">
      <c r="A25" s="878"/>
    </row>
    <row r="26" spans="1:5">
      <c r="A26" s="878"/>
    </row>
    <row r="27" spans="1:5">
      <c r="A27" s="878"/>
    </row>
    <row r="28" spans="1:5">
      <c r="A28" s="878"/>
    </row>
    <row r="29" spans="1:5">
      <c r="A29" s="878"/>
    </row>
    <row r="30" spans="1:5">
      <c r="A30" s="878"/>
    </row>
    <row r="31" spans="1:5">
      <c r="A31" s="878"/>
    </row>
    <row r="32" spans="1:5">
      <c r="A32" s="878"/>
    </row>
    <row r="33" spans="1:4">
      <c r="A33" s="867"/>
      <c r="B33" s="879"/>
      <c r="C33" s="879"/>
      <c r="D33" s="879"/>
    </row>
    <row r="34" spans="1:4">
      <c r="A34" s="867"/>
      <c r="B34" s="879"/>
      <c r="C34" s="879"/>
      <c r="D34" s="879"/>
    </row>
    <row r="35" spans="1:4">
      <c r="A35" s="867"/>
      <c r="B35" s="879" t="s">
        <v>138</v>
      </c>
      <c r="C35" s="879"/>
      <c r="D35" s="879"/>
    </row>
    <row r="36" spans="1:4">
      <c r="A36" s="867"/>
      <c r="B36" s="879"/>
      <c r="C36" s="879"/>
      <c r="D36" s="879"/>
    </row>
    <row r="37" spans="1:4">
      <c r="A37" s="878"/>
      <c r="B37" s="880"/>
      <c r="C37" s="880"/>
      <c r="D37" s="880"/>
    </row>
    <row r="38" spans="1:4">
      <c r="A38" s="878"/>
      <c r="B38" s="880"/>
      <c r="C38" s="880"/>
      <c r="D38" s="880"/>
    </row>
    <row r="39" spans="1:4">
      <c r="A39" s="878"/>
    </row>
    <row r="40" spans="1:4">
      <c r="A40" s="878"/>
      <c r="B40" s="881"/>
      <c r="C40" s="881"/>
      <c r="D40" s="881"/>
    </row>
    <row r="41" spans="1:4">
      <c r="A41" s="878"/>
    </row>
    <row r="42" spans="1:4">
      <c r="B42" s="880"/>
      <c r="C42" s="880"/>
      <c r="D42" s="880"/>
    </row>
    <row r="43" spans="1:4">
      <c r="A43" s="878"/>
      <c r="B43" s="880"/>
      <c r="C43" s="880"/>
      <c r="D43" s="880"/>
    </row>
    <row r="44" spans="1:4">
      <c r="A44" s="878"/>
      <c r="B44" s="880"/>
      <c r="C44" s="880"/>
      <c r="D44" s="880"/>
    </row>
    <row r="45" spans="1:4">
      <c r="A45" s="878"/>
      <c r="B45" s="880"/>
      <c r="C45" s="880"/>
      <c r="D45" s="880"/>
    </row>
    <row r="46" spans="1:4">
      <c r="B46" s="880"/>
      <c r="C46" s="880"/>
      <c r="D46" s="880"/>
    </row>
    <row r="47" spans="1:4">
      <c r="A47" s="878"/>
      <c r="B47" s="880"/>
      <c r="C47" s="880"/>
      <c r="D47" s="880"/>
    </row>
    <row r="48" spans="1:4">
      <c r="B48" s="880"/>
      <c r="C48" s="880"/>
      <c r="D48" s="880"/>
    </row>
    <row r="49" spans="1:4">
      <c r="A49" s="878"/>
      <c r="B49" s="880"/>
      <c r="C49" s="880"/>
      <c r="D49" s="880"/>
    </row>
    <row r="50" spans="1:4">
      <c r="B50" s="880"/>
      <c r="C50" s="880"/>
      <c r="D50" s="880"/>
    </row>
    <row r="51" spans="1:4">
      <c r="A51" s="878"/>
      <c r="B51" s="880"/>
      <c r="C51" s="880"/>
      <c r="D51" s="880"/>
    </row>
    <row r="52" spans="1:4">
      <c r="B52" s="880"/>
      <c r="C52" s="880"/>
      <c r="D52" s="880"/>
    </row>
    <row r="53" spans="1:4">
      <c r="A53" s="878"/>
      <c r="B53" s="880"/>
      <c r="C53" s="880"/>
      <c r="D53" s="880"/>
    </row>
    <row r="54" spans="1:4">
      <c r="B54" s="880"/>
      <c r="C54" s="880"/>
      <c r="D54" s="880"/>
    </row>
    <row r="55" spans="1:4">
      <c r="A55" s="878"/>
      <c r="B55" s="880"/>
      <c r="C55" s="880"/>
      <c r="D55" s="880"/>
    </row>
    <row r="56" spans="1:4">
      <c r="B56" s="880"/>
      <c r="C56" s="880"/>
      <c r="D56" s="880"/>
    </row>
    <row r="57" spans="1:4">
      <c r="A57" s="878"/>
      <c r="B57" s="880"/>
      <c r="C57" s="880"/>
      <c r="D57" s="880"/>
    </row>
    <row r="58" spans="1:4">
      <c r="B58" s="880"/>
      <c r="C58" s="880"/>
      <c r="D58" s="880"/>
    </row>
    <row r="59" spans="1:4">
      <c r="A59" s="878"/>
      <c r="B59" s="880"/>
      <c r="C59" s="880"/>
      <c r="D59" s="880"/>
    </row>
    <row r="60" spans="1:4">
      <c r="B60" s="880"/>
      <c r="C60" s="880"/>
      <c r="D60" s="880"/>
    </row>
    <row r="61" spans="1:4">
      <c r="B61" s="880"/>
      <c r="C61" s="880"/>
      <c r="D61" s="880"/>
    </row>
    <row r="62" spans="1:4">
      <c r="B62" s="880"/>
      <c r="C62" s="880"/>
      <c r="D62" s="880"/>
    </row>
    <row r="63" spans="1:4">
      <c r="B63" s="880"/>
      <c r="C63" s="880"/>
      <c r="D63" s="880"/>
    </row>
    <row r="64" spans="1:4">
      <c r="B64" s="880"/>
      <c r="C64" s="880"/>
      <c r="D64" s="880"/>
    </row>
    <row r="65" spans="2:4">
      <c r="B65" s="880"/>
      <c r="C65" s="880"/>
      <c r="D65" s="880"/>
    </row>
    <row r="66" spans="2:4">
      <c r="B66" s="880"/>
      <c r="C66" s="880"/>
      <c r="D66" s="880"/>
    </row>
    <row r="67" spans="2:4">
      <c r="B67" s="880"/>
      <c r="C67" s="880"/>
      <c r="D67" s="880"/>
    </row>
    <row r="68" spans="2:4">
      <c r="B68" s="880"/>
      <c r="C68" s="880"/>
      <c r="D68" s="880"/>
    </row>
    <row r="69" spans="2:4">
      <c r="B69" s="880"/>
      <c r="C69" s="880"/>
      <c r="D69" s="880"/>
    </row>
    <row r="70" spans="2:4">
      <c r="B70" s="880"/>
      <c r="C70" s="880"/>
      <c r="D70" s="880"/>
    </row>
    <row r="71" spans="2:4">
      <c r="B71" s="880"/>
      <c r="C71" s="880"/>
      <c r="D71" s="880"/>
    </row>
    <row r="72" spans="2:4">
      <c r="B72" s="880"/>
      <c r="C72" s="880"/>
      <c r="D72" s="880"/>
    </row>
    <row r="73" spans="2:4">
      <c r="B73" s="880"/>
      <c r="C73" s="880"/>
      <c r="D73" s="880"/>
    </row>
    <row r="74" spans="2:4">
      <c r="B74" s="880"/>
      <c r="C74" s="880"/>
      <c r="D74" s="880"/>
    </row>
    <row r="75" spans="2:4">
      <c r="B75" s="880"/>
      <c r="C75" s="880"/>
      <c r="D75" s="880"/>
    </row>
    <row r="76" spans="2:4">
      <c r="B76" s="880"/>
      <c r="C76" s="880"/>
      <c r="D76" s="880"/>
    </row>
    <row r="77" spans="2:4">
      <c r="B77" s="880"/>
      <c r="C77" s="880"/>
      <c r="D77" s="880"/>
    </row>
    <row r="78" spans="2:4">
      <c r="B78" s="880"/>
      <c r="C78" s="880"/>
      <c r="D78" s="880"/>
    </row>
    <row r="79" spans="2:4">
      <c r="B79" s="880"/>
      <c r="C79" s="880"/>
      <c r="D79" s="880"/>
    </row>
    <row r="80" spans="2:4">
      <c r="B80" s="880"/>
      <c r="C80" s="880"/>
      <c r="D80" s="880"/>
    </row>
    <row r="81" spans="2:4">
      <c r="B81" s="880"/>
      <c r="C81" s="880"/>
      <c r="D81" s="880"/>
    </row>
    <row r="82" spans="2:4">
      <c r="B82" s="880"/>
      <c r="C82" s="880"/>
      <c r="D82" s="880"/>
    </row>
    <row r="83" spans="2:4">
      <c r="B83" s="880"/>
      <c r="C83" s="880"/>
      <c r="D83" s="880"/>
    </row>
    <row r="84" spans="2:4">
      <c r="B84" s="880"/>
      <c r="C84" s="880"/>
      <c r="D84" s="880"/>
    </row>
    <row r="85" spans="2:4">
      <c r="B85" s="880"/>
      <c r="C85" s="880"/>
      <c r="D85" s="880"/>
    </row>
    <row r="86" spans="2:4">
      <c r="B86" s="880"/>
      <c r="C86" s="880"/>
      <c r="D86" s="880"/>
    </row>
    <row r="87" spans="2:4">
      <c r="B87" s="880"/>
      <c r="C87" s="880"/>
      <c r="D87" s="880"/>
    </row>
    <row r="88" spans="2:4">
      <c r="B88" s="880"/>
      <c r="C88" s="880"/>
      <c r="D88" s="880"/>
    </row>
    <row r="89" spans="2:4">
      <c r="B89" s="880"/>
      <c r="C89" s="880"/>
      <c r="D89" s="880"/>
    </row>
    <row r="90" spans="2:4">
      <c r="B90" s="880"/>
      <c r="C90" s="880"/>
      <c r="D90" s="880"/>
    </row>
    <row r="91" spans="2:4">
      <c r="B91" s="880"/>
      <c r="C91" s="880"/>
      <c r="D91" s="880"/>
    </row>
    <row r="92" spans="2:4">
      <c r="B92" s="880"/>
      <c r="C92" s="880"/>
      <c r="D92" s="880"/>
    </row>
    <row r="93" spans="2:4">
      <c r="B93" s="880"/>
      <c r="C93" s="880"/>
      <c r="D93" s="880"/>
    </row>
    <row r="94" spans="2:4">
      <c r="B94" s="880"/>
      <c r="C94" s="880"/>
      <c r="D94" s="880"/>
    </row>
    <row r="95" spans="2:4">
      <c r="B95" s="880"/>
      <c r="C95" s="880"/>
      <c r="D95" s="880"/>
    </row>
    <row r="96" spans="2:4">
      <c r="B96" s="880"/>
      <c r="C96" s="880"/>
      <c r="D96" s="880"/>
    </row>
    <row r="97" spans="2:4">
      <c r="B97" s="880"/>
      <c r="C97" s="880"/>
      <c r="D97" s="880"/>
    </row>
    <row r="98" spans="2:4">
      <c r="B98" s="880"/>
      <c r="C98" s="880"/>
      <c r="D98" s="880"/>
    </row>
    <row r="99" spans="2:4">
      <c r="B99" s="880"/>
      <c r="C99" s="880"/>
      <c r="D99" s="880"/>
    </row>
    <row r="100" spans="2:4">
      <c r="B100" s="880"/>
      <c r="C100" s="880"/>
      <c r="D100" s="880"/>
    </row>
    <row r="101" spans="2:4">
      <c r="B101" s="880"/>
      <c r="C101" s="880"/>
      <c r="D101" s="880"/>
    </row>
    <row r="102" spans="2:4">
      <c r="B102" s="880"/>
      <c r="C102" s="880"/>
      <c r="D102" s="880"/>
    </row>
    <row r="103" spans="2:4">
      <c r="B103" s="880"/>
      <c r="C103" s="880"/>
      <c r="D103" s="880"/>
    </row>
    <row r="104" spans="2:4">
      <c r="B104" s="880"/>
      <c r="C104" s="880"/>
      <c r="D104" s="880"/>
    </row>
    <row r="105" spans="2:4">
      <c r="B105" s="880"/>
      <c r="C105" s="880"/>
      <c r="D105" s="880"/>
    </row>
    <row r="106" spans="2:4">
      <c r="B106" s="880"/>
      <c r="C106" s="880"/>
      <c r="D106" s="880"/>
    </row>
  </sheetData>
  <mergeCells count="8">
    <mergeCell ref="B19:D19"/>
    <mergeCell ref="C2:D2"/>
    <mergeCell ref="C3:D3"/>
    <mergeCell ref="C4:D4"/>
    <mergeCell ref="B7:C7"/>
    <mergeCell ref="B8:C8"/>
    <mergeCell ref="B10:D10"/>
    <mergeCell ref="C5:D5"/>
  </mergeCells>
  <printOptions horizontalCentered="1"/>
  <pageMargins left="0.4" right="0.4" top="0.5" bottom="0.5" header="0" footer="0"/>
  <pageSetup scale="95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83"/>
  <sheetViews>
    <sheetView zoomScaleNormal="100" workbookViewId="0">
      <selection activeCell="P19" sqref="P19:Q19"/>
    </sheetView>
  </sheetViews>
  <sheetFormatPr defaultColWidth="8.7109375" defaultRowHeight="12.75"/>
  <cols>
    <col min="1" max="1" width="7.7109375" style="884" customWidth="1"/>
    <col min="2" max="2" width="5.85546875" style="882" customWidth="1"/>
    <col min="3" max="4" width="13.28515625" style="882" customWidth="1"/>
    <col min="5" max="5" width="17.28515625" style="882" customWidth="1"/>
    <col min="6" max="6" width="1.5703125" style="882" customWidth="1"/>
    <col min="7" max="7" width="12.7109375" style="882" bestFit="1" customWidth="1"/>
    <col min="8" max="8" width="1.5703125" style="894" customWidth="1"/>
    <col min="9" max="9" width="12.140625" style="882" bestFit="1" customWidth="1"/>
    <col min="10" max="10" width="1.140625" style="894" customWidth="1"/>
    <col min="11" max="11" width="12.140625" style="882" bestFit="1" customWidth="1"/>
    <col min="12" max="12" width="1.5703125" style="882" customWidth="1"/>
    <col min="13" max="13" width="12.5703125" style="882" bestFit="1" customWidth="1"/>
    <col min="14" max="16384" width="8.7109375" style="882"/>
  </cols>
  <sheetData>
    <row r="1" spans="1:13" ht="15" customHeight="1">
      <c r="A1" s="493"/>
      <c r="B1" s="476"/>
      <c r="C1" s="476"/>
      <c r="D1" s="476"/>
      <c r="E1" s="476"/>
      <c r="F1" s="476"/>
      <c r="G1" s="476"/>
      <c r="H1" s="494"/>
      <c r="I1" s="476"/>
      <c r="J1" s="494"/>
      <c r="K1" s="1348" t="s">
        <v>78</v>
      </c>
      <c r="L1" s="1348"/>
      <c r="M1" s="1348"/>
    </row>
    <row r="2" spans="1:13" ht="15">
      <c r="A2" s="493"/>
      <c r="B2" s="1349" t="s">
        <v>37</v>
      </c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469" t="s">
        <v>78</v>
      </c>
    </row>
    <row r="3" spans="1:13" ht="15">
      <c r="A3" s="493"/>
      <c r="B3" s="1350" t="s">
        <v>817</v>
      </c>
      <c r="C3" s="1349"/>
      <c r="D3" s="1349"/>
      <c r="E3" s="1349"/>
      <c r="F3" s="1349"/>
      <c r="G3" s="1349"/>
      <c r="H3" s="1349"/>
      <c r="I3" s="1349"/>
      <c r="J3" s="1349"/>
      <c r="K3" s="1349"/>
      <c r="L3" s="1349"/>
      <c r="M3" s="883" t="s">
        <v>78</v>
      </c>
    </row>
    <row r="4" spans="1:13">
      <c r="A4" s="493"/>
      <c r="B4" s="1349" t="s">
        <v>302</v>
      </c>
      <c r="C4" s="1349"/>
      <c r="D4" s="1349"/>
      <c r="E4" s="1349"/>
      <c r="F4" s="1349"/>
      <c r="G4" s="1349"/>
      <c r="H4" s="1349"/>
      <c r="I4" s="1349"/>
      <c r="J4" s="1349"/>
      <c r="K4" s="1349"/>
      <c r="L4" s="1349"/>
    </row>
    <row r="5" spans="1:13" ht="15">
      <c r="A5" s="493"/>
      <c r="B5" s="1346" t="s">
        <v>885</v>
      </c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857"/>
    </row>
    <row r="6" spans="1:13" ht="15">
      <c r="B6" s="476"/>
      <c r="C6" s="476"/>
      <c r="D6" s="476"/>
      <c r="E6" s="476"/>
      <c r="F6" s="476"/>
      <c r="G6" s="885"/>
      <c r="H6" s="886"/>
      <c r="I6" s="885"/>
      <c r="J6" s="886"/>
      <c r="K6" s="885"/>
      <c r="L6" s="885"/>
      <c r="M6" s="470"/>
    </row>
    <row r="7" spans="1:13">
      <c r="A7" s="495" t="s">
        <v>41</v>
      </c>
      <c r="B7" s="1351" t="s">
        <v>42</v>
      </c>
      <c r="C7" s="1351"/>
      <c r="D7" s="1351"/>
      <c r="E7" s="1351"/>
      <c r="F7" s="496"/>
      <c r="G7" s="779" t="s">
        <v>412</v>
      </c>
      <c r="H7" s="887"/>
      <c r="I7" s="779" t="s">
        <v>413</v>
      </c>
      <c r="J7" s="888"/>
      <c r="K7" s="779" t="s">
        <v>414</v>
      </c>
      <c r="L7" s="888"/>
      <c r="M7" s="471" t="s">
        <v>43</v>
      </c>
    </row>
    <row r="8" spans="1:13" s="891" customFormat="1" ht="12">
      <c r="A8" s="889" t="s">
        <v>47</v>
      </c>
      <c r="B8" s="1347" t="s">
        <v>48</v>
      </c>
      <c r="C8" s="1347"/>
      <c r="D8" s="1347"/>
      <c r="E8" s="1347"/>
      <c r="F8" s="497"/>
      <c r="G8" s="497" t="s">
        <v>49</v>
      </c>
      <c r="H8" s="890"/>
      <c r="I8" s="497" t="s">
        <v>50</v>
      </c>
      <c r="K8" s="497" t="s">
        <v>51</v>
      </c>
      <c r="M8" s="472" t="s">
        <v>306</v>
      </c>
    </row>
    <row r="9" spans="1:13">
      <c r="A9" s="478" t="s">
        <v>308</v>
      </c>
      <c r="B9" s="882" t="s">
        <v>415</v>
      </c>
      <c r="H9" s="882"/>
      <c r="J9" s="882"/>
    </row>
    <row r="10" spans="1:13" ht="15.75">
      <c r="A10" s="478">
        <f>1+A9</f>
        <v>2</v>
      </c>
      <c r="B10" s="476"/>
      <c r="C10" s="480" t="s">
        <v>416</v>
      </c>
      <c r="D10" s="476"/>
      <c r="F10" s="892"/>
      <c r="G10" s="893">
        <v>5076</v>
      </c>
      <c r="I10" s="893">
        <v>1951329</v>
      </c>
      <c r="K10" s="893">
        <v>2105421</v>
      </c>
      <c r="M10" s="895"/>
    </row>
    <row r="11" spans="1:13" ht="15.75">
      <c r="A11" s="478">
        <f t="shared" ref="A11:A58" si="0">1+A10</f>
        <v>3</v>
      </c>
      <c r="B11" s="476"/>
      <c r="C11" s="480" t="s">
        <v>417</v>
      </c>
      <c r="D11" s="476"/>
      <c r="E11" s="896">
        <v>1714541</v>
      </c>
      <c r="F11" s="892"/>
      <c r="G11" s="892"/>
      <c r="H11" s="892"/>
      <c r="I11" s="892"/>
      <c r="J11" s="892"/>
      <c r="K11" s="897">
        <f>-ROUND(E11*0.5,0)</f>
        <v>-857271</v>
      </c>
      <c r="M11" s="892"/>
    </row>
    <row r="12" spans="1:13" ht="15">
      <c r="A12" s="478">
        <f t="shared" si="0"/>
        <v>4</v>
      </c>
      <c r="B12" s="476"/>
      <c r="C12" s="882" t="s">
        <v>418</v>
      </c>
      <c r="D12" s="476"/>
      <c r="F12" s="892"/>
      <c r="G12" s="892"/>
      <c r="H12" s="892"/>
      <c r="I12" s="892"/>
      <c r="J12" s="892"/>
      <c r="K12" s="897">
        <v>0</v>
      </c>
      <c r="M12" s="892"/>
    </row>
    <row r="13" spans="1:13" ht="15.75">
      <c r="A13" s="478">
        <f t="shared" si="0"/>
        <v>5</v>
      </c>
      <c r="B13" s="476"/>
      <c r="C13" s="480" t="s">
        <v>419</v>
      </c>
      <c r="D13" s="476"/>
      <c r="F13" s="892"/>
      <c r="G13" s="898">
        <f>+G10+G11</f>
        <v>5076</v>
      </c>
      <c r="H13" s="474"/>
      <c r="I13" s="898">
        <f>+I10+I11</f>
        <v>1951329</v>
      </c>
      <c r="J13" s="899"/>
      <c r="K13" s="898">
        <f>+K10+K11+K12</f>
        <v>1248150</v>
      </c>
      <c r="M13" s="892"/>
    </row>
    <row r="14" spans="1:13" s="900" customFormat="1" ht="12">
      <c r="A14" s="884"/>
      <c r="B14" s="481"/>
      <c r="C14" s="475"/>
      <c r="D14" s="481"/>
      <c r="F14" s="475"/>
      <c r="G14" s="475"/>
      <c r="H14" s="475"/>
      <c r="I14" s="475"/>
      <c r="J14" s="475"/>
      <c r="K14" s="475"/>
      <c r="M14" s="475"/>
    </row>
    <row r="15" spans="1:13" ht="15">
      <c r="A15" s="478">
        <f>1+A13</f>
        <v>6</v>
      </c>
      <c r="B15" s="476"/>
      <c r="C15" s="882" t="s">
        <v>420</v>
      </c>
      <c r="G15" s="901">
        <v>9430</v>
      </c>
      <c r="H15" s="477"/>
      <c r="I15" s="901">
        <v>3361496</v>
      </c>
      <c r="J15" s="902"/>
      <c r="K15" s="901">
        <v>3221230.9860000019</v>
      </c>
      <c r="M15" s="892"/>
    </row>
    <row r="16" spans="1:13" ht="15.75">
      <c r="A16" s="478">
        <f t="shared" si="0"/>
        <v>7</v>
      </c>
      <c r="B16" s="476"/>
      <c r="C16" s="480" t="s">
        <v>417</v>
      </c>
      <c r="E16" s="896">
        <v>2568020</v>
      </c>
      <c r="G16" s="901"/>
      <c r="H16" s="477"/>
      <c r="I16" s="901"/>
      <c r="J16" s="902"/>
      <c r="K16" s="903">
        <f>-ROUND(E16*0.5,0)</f>
        <v>-1284010</v>
      </c>
      <c r="M16" s="892"/>
    </row>
    <row r="17" spans="1:13" ht="15">
      <c r="A17" s="478">
        <f t="shared" si="0"/>
        <v>8</v>
      </c>
      <c r="B17" s="476"/>
      <c r="C17" s="882" t="s">
        <v>418</v>
      </c>
      <c r="G17" s="901"/>
      <c r="H17" s="477"/>
      <c r="I17" s="901"/>
      <c r="J17" s="902"/>
      <c r="K17" s="897">
        <v>-38905</v>
      </c>
      <c r="M17" s="892"/>
    </row>
    <row r="18" spans="1:13" ht="15.75">
      <c r="A18" s="478">
        <f t="shared" si="0"/>
        <v>9</v>
      </c>
      <c r="B18" s="476"/>
      <c r="C18" s="904" t="s">
        <v>421</v>
      </c>
      <c r="G18" s="898">
        <f>+G15+G16+G17</f>
        <v>9430</v>
      </c>
      <c r="H18" s="474"/>
      <c r="I18" s="898">
        <f>+I15+I16+I17</f>
        <v>3361496</v>
      </c>
      <c r="J18" s="899"/>
      <c r="K18" s="898">
        <f>+K15+K16+K17</f>
        <v>1898315.9860000019</v>
      </c>
      <c r="M18" s="892"/>
    </row>
    <row r="19" spans="1:13" ht="11.45" customHeight="1">
      <c r="A19" s="478"/>
      <c r="B19" s="476"/>
      <c r="G19" s="901"/>
      <c r="H19" s="477"/>
      <c r="I19" s="901"/>
      <c r="J19" s="902"/>
      <c r="K19" s="901"/>
      <c r="M19" s="892"/>
    </row>
    <row r="20" spans="1:13" ht="15.75">
      <c r="A20" s="478">
        <f>1+A18</f>
        <v>10</v>
      </c>
      <c r="B20" s="476"/>
      <c r="C20" s="479" t="s">
        <v>422</v>
      </c>
      <c r="D20" s="476"/>
      <c r="F20" s="476"/>
      <c r="G20" s="898">
        <f>ROUND(G13-G18,0)</f>
        <v>-4354</v>
      </c>
      <c r="H20" s="474"/>
      <c r="I20" s="898">
        <f>ROUND(I13-I18,0)</f>
        <v>-1410167</v>
      </c>
      <c r="J20" s="899"/>
      <c r="K20" s="898">
        <f>ROUND(K13-K18,0)</f>
        <v>-650166</v>
      </c>
      <c r="M20" s="892"/>
    </row>
    <row r="21" spans="1:13" ht="15">
      <c r="A21" s="478"/>
      <c r="B21" s="476"/>
      <c r="C21" s="905"/>
      <c r="D21" s="476"/>
      <c r="F21" s="476"/>
      <c r="G21" s="896"/>
      <c r="H21" s="474"/>
      <c r="I21" s="896"/>
      <c r="J21" s="899"/>
      <c r="K21" s="896"/>
      <c r="M21" s="892"/>
    </row>
    <row r="22" spans="1:13" ht="15">
      <c r="A22" s="478"/>
      <c r="B22" s="476"/>
      <c r="C22" s="905"/>
      <c r="D22" s="476"/>
      <c r="F22" s="476"/>
      <c r="G22" s="896"/>
      <c r="H22" s="474"/>
      <c r="I22" s="896"/>
      <c r="J22" s="899"/>
      <c r="K22" s="896"/>
      <c r="M22" s="892"/>
    </row>
    <row r="23" spans="1:13" ht="15">
      <c r="A23" s="478"/>
      <c r="B23" s="476"/>
      <c r="C23" s="905"/>
      <c r="D23" s="476"/>
      <c r="F23" s="476"/>
      <c r="G23" s="896"/>
      <c r="H23" s="474"/>
      <c r="I23" s="896"/>
      <c r="J23" s="899"/>
      <c r="K23" s="896"/>
      <c r="M23" s="892"/>
    </row>
    <row r="24" spans="1:13" ht="15.75">
      <c r="A24" s="478"/>
      <c r="B24" s="476"/>
      <c r="C24" s="479"/>
      <c r="D24" s="476"/>
      <c r="F24" s="476"/>
      <c r="G24" s="896"/>
      <c r="H24" s="474"/>
      <c r="I24" s="896"/>
      <c r="J24" s="899"/>
      <c r="K24" s="896"/>
      <c r="M24" s="892"/>
    </row>
    <row r="25" spans="1:13" ht="15">
      <c r="A25" s="478">
        <f>1+A20</f>
        <v>11</v>
      </c>
      <c r="B25" s="882" t="s">
        <v>423</v>
      </c>
      <c r="D25" s="476"/>
      <c r="F25" s="476"/>
      <c r="G25" s="896"/>
      <c r="H25" s="474"/>
      <c r="I25" s="896"/>
      <c r="J25" s="899"/>
      <c r="K25" s="896"/>
      <c r="M25" s="892"/>
    </row>
    <row r="26" spans="1:13" ht="15.75">
      <c r="A26" s="478">
        <f>1+A25</f>
        <v>12</v>
      </c>
      <c r="B26" s="476"/>
      <c r="C26" s="480" t="s">
        <v>424</v>
      </c>
      <c r="D26" s="476"/>
      <c r="F26" s="476"/>
      <c r="G26" s="896">
        <v>0</v>
      </c>
      <c r="H26" s="474"/>
      <c r="I26" s="896">
        <v>55338</v>
      </c>
      <c r="J26" s="899"/>
      <c r="K26" s="896">
        <v>22715</v>
      </c>
      <c r="M26" s="892"/>
    </row>
    <row r="27" spans="1:13" ht="15.75">
      <c r="A27" s="478">
        <f t="shared" si="0"/>
        <v>13</v>
      </c>
      <c r="B27" s="476"/>
      <c r="C27" s="480" t="s">
        <v>417</v>
      </c>
      <c r="D27" s="476"/>
      <c r="E27" s="896">
        <v>15566</v>
      </c>
      <c r="F27" s="476"/>
      <c r="G27" s="903"/>
      <c r="H27" s="477"/>
      <c r="I27" s="903"/>
      <c r="J27" s="902"/>
      <c r="K27" s="903">
        <f>-ROUND(E27*0.5,0)</f>
        <v>-7783</v>
      </c>
      <c r="M27" s="892"/>
    </row>
    <row r="28" spans="1:13" ht="15">
      <c r="A28" s="478">
        <f t="shared" si="0"/>
        <v>14</v>
      </c>
      <c r="B28" s="476"/>
      <c r="C28" s="882" t="s">
        <v>418</v>
      </c>
      <c r="D28" s="476"/>
      <c r="F28" s="892"/>
      <c r="G28" s="892"/>
      <c r="H28" s="892"/>
      <c r="I28" s="892"/>
      <c r="J28" s="892"/>
      <c r="K28" s="897">
        <v>0</v>
      </c>
      <c r="M28" s="892"/>
    </row>
    <row r="29" spans="1:13" ht="15.75">
      <c r="A29" s="478">
        <f>1+A27</f>
        <v>14</v>
      </c>
      <c r="B29" s="476"/>
      <c r="C29" s="479" t="s">
        <v>425</v>
      </c>
      <c r="D29" s="476"/>
      <c r="F29" s="476"/>
      <c r="G29" s="898">
        <f>+G26+G27+G28</f>
        <v>0</v>
      </c>
      <c r="H29" s="474"/>
      <c r="I29" s="898">
        <f>+I26+I27+I28</f>
        <v>55338</v>
      </c>
      <c r="J29" s="899"/>
      <c r="K29" s="898">
        <f>+K26+K27+K28</f>
        <v>14932</v>
      </c>
      <c r="M29" s="892"/>
    </row>
    <row r="30" spans="1:13" s="900" customFormat="1" ht="12">
      <c r="A30" s="884"/>
      <c r="B30" s="481"/>
      <c r="F30" s="481"/>
      <c r="H30" s="906"/>
      <c r="J30" s="906"/>
      <c r="M30" s="475"/>
    </row>
    <row r="31" spans="1:13" ht="15">
      <c r="A31" s="478">
        <f>1+A29</f>
        <v>15</v>
      </c>
      <c r="B31" s="476"/>
      <c r="C31" s="882" t="s">
        <v>420</v>
      </c>
      <c r="D31" s="476"/>
      <c r="F31" s="476"/>
      <c r="G31" s="896">
        <v>0</v>
      </c>
      <c r="H31" s="474"/>
      <c r="I31" s="896">
        <v>66935</v>
      </c>
      <c r="J31" s="899"/>
      <c r="K31" s="896">
        <v>20946</v>
      </c>
      <c r="M31" s="892"/>
    </row>
    <row r="32" spans="1:13" ht="15.75">
      <c r="A32" s="478">
        <f>1+A31</f>
        <v>16</v>
      </c>
      <c r="B32" s="476"/>
      <c r="C32" s="480" t="s">
        <v>417</v>
      </c>
      <c r="E32" s="896">
        <v>16807</v>
      </c>
      <c r="F32" s="476"/>
      <c r="G32" s="901"/>
      <c r="H32" s="477"/>
      <c r="I32" s="901"/>
      <c r="J32" s="902"/>
      <c r="K32" s="903">
        <f>-ROUND(E32*0.5,0)</f>
        <v>-8404</v>
      </c>
      <c r="M32" s="892"/>
    </row>
    <row r="33" spans="1:13" ht="15">
      <c r="A33" s="478">
        <f t="shared" si="0"/>
        <v>17</v>
      </c>
      <c r="B33" s="476"/>
      <c r="C33" s="882" t="s">
        <v>418</v>
      </c>
      <c r="F33" s="476"/>
      <c r="G33" s="901"/>
      <c r="H33" s="477"/>
      <c r="I33" s="901"/>
      <c r="J33" s="902"/>
      <c r="K33" s="897">
        <v>-266</v>
      </c>
      <c r="M33" s="892"/>
    </row>
    <row r="34" spans="1:13" ht="15.75">
      <c r="A34" s="478">
        <f t="shared" si="0"/>
        <v>18</v>
      </c>
      <c r="B34" s="476"/>
      <c r="C34" s="904" t="s">
        <v>421</v>
      </c>
      <c r="F34" s="476"/>
      <c r="G34" s="898">
        <f>+G31+G32+G33</f>
        <v>0</v>
      </c>
      <c r="H34" s="474"/>
      <c r="I34" s="898">
        <f>+I31+I32+I33</f>
        <v>66935</v>
      </c>
      <c r="J34" s="899"/>
      <c r="K34" s="898">
        <f>+K31+K32+K33</f>
        <v>12276</v>
      </c>
      <c r="M34" s="892"/>
    </row>
    <row r="35" spans="1:13" ht="11.45" customHeight="1">
      <c r="A35" s="882"/>
      <c r="B35" s="476"/>
      <c r="F35" s="476"/>
      <c r="G35" s="901"/>
      <c r="H35" s="477"/>
      <c r="I35" s="901"/>
      <c r="J35" s="902"/>
      <c r="K35" s="901"/>
      <c r="M35" s="892"/>
    </row>
    <row r="36" spans="1:13" ht="15.75">
      <c r="A36" s="478">
        <f>1+A34</f>
        <v>19</v>
      </c>
      <c r="B36" s="476"/>
      <c r="C36" s="479" t="s">
        <v>426</v>
      </c>
      <c r="D36" s="476"/>
      <c r="F36" s="476"/>
      <c r="G36" s="898">
        <f>ROUND(G29-G34,0)</f>
        <v>0</v>
      </c>
      <c r="H36" s="474"/>
      <c r="I36" s="898">
        <f>ROUND(I29-I34,0)</f>
        <v>-11597</v>
      </c>
      <c r="J36" s="899"/>
      <c r="K36" s="898">
        <f>ROUND(K29-K34,0)</f>
        <v>2656</v>
      </c>
      <c r="M36" s="892"/>
    </row>
    <row r="37" spans="1:13" ht="15">
      <c r="A37" s="478"/>
      <c r="B37" s="476"/>
      <c r="C37" s="905"/>
      <c r="D37" s="476"/>
      <c r="F37" s="476"/>
      <c r="G37" s="896"/>
      <c r="H37" s="474"/>
      <c r="I37" s="896"/>
      <c r="J37" s="899"/>
      <c r="K37" s="896"/>
      <c r="M37" s="892"/>
    </row>
    <row r="38" spans="1:13" ht="15">
      <c r="A38" s="478"/>
      <c r="B38" s="476"/>
      <c r="C38" s="905"/>
      <c r="D38" s="476"/>
      <c r="F38" s="476"/>
      <c r="G38" s="896"/>
      <c r="H38" s="474"/>
      <c r="I38" s="896"/>
      <c r="J38" s="899"/>
      <c r="K38" s="896"/>
      <c r="M38" s="892"/>
    </row>
    <row r="39" spans="1:13" ht="15">
      <c r="A39" s="478"/>
      <c r="B39" s="476"/>
      <c r="C39" s="905"/>
      <c r="D39" s="476"/>
      <c r="F39" s="476"/>
      <c r="G39" s="896"/>
      <c r="H39" s="474"/>
      <c r="I39" s="896"/>
      <c r="J39" s="899"/>
      <c r="K39" s="896"/>
      <c r="M39" s="892"/>
    </row>
    <row r="40" spans="1:13" ht="15.75">
      <c r="A40" s="478"/>
      <c r="B40" s="476"/>
      <c r="C40" s="479"/>
      <c r="D40" s="476"/>
      <c r="F40" s="476"/>
      <c r="G40" s="896"/>
      <c r="H40" s="474"/>
      <c r="I40" s="896"/>
      <c r="J40" s="899"/>
      <c r="K40" s="896"/>
      <c r="M40" s="480"/>
    </row>
    <row r="41" spans="1:13" ht="15">
      <c r="A41" s="478">
        <f>1+A36</f>
        <v>20</v>
      </c>
      <c r="B41" s="882" t="s">
        <v>427</v>
      </c>
      <c r="D41" s="476"/>
      <c r="F41" s="476"/>
      <c r="G41" s="896"/>
      <c r="H41" s="474"/>
      <c r="I41" s="896"/>
      <c r="J41" s="899"/>
      <c r="K41" s="896"/>
      <c r="M41" s="892"/>
    </row>
    <row r="42" spans="1:13" ht="15.75">
      <c r="A42" s="478">
        <f>1+A41</f>
        <v>21</v>
      </c>
      <c r="B42" s="476"/>
      <c r="C42" s="480" t="s">
        <v>428</v>
      </c>
      <c r="D42" s="476"/>
      <c r="F42" s="476"/>
      <c r="G42" s="896">
        <v>0</v>
      </c>
      <c r="H42" s="474"/>
      <c r="I42" s="896">
        <v>212660</v>
      </c>
      <c r="J42" s="899"/>
      <c r="K42" s="896">
        <v>94260</v>
      </c>
      <c r="M42" s="892"/>
    </row>
    <row r="43" spans="1:13" ht="15.75">
      <c r="A43" s="478">
        <f>1+A42</f>
        <v>22</v>
      </c>
      <c r="B43" s="476"/>
      <c r="C43" s="480" t="s">
        <v>417</v>
      </c>
      <c r="D43" s="476"/>
      <c r="E43" s="896">
        <v>63960</v>
      </c>
      <c r="F43" s="476"/>
      <c r="G43" s="903"/>
      <c r="H43" s="477"/>
      <c r="I43" s="903"/>
      <c r="J43" s="902"/>
      <c r="K43" s="903">
        <f>ROUND(-E43*0.5,0)</f>
        <v>-31980</v>
      </c>
      <c r="M43" s="892"/>
    </row>
    <row r="44" spans="1:13" ht="15">
      <c r="A44" s="478">
        <f t="shared" si="0"/>
        <v>23</v>
      </c>
      <c r="B44" s="476"/>
      <c r="C44" s="882" t="s">
        <v>418</v>
      </c>
      <c r="D44" s="476"/>
      <c r="F44" s="892"/>
      <c r="G44" s="892"/>
      <c r="H44" s="892"/>
      <c r="I44" s="892"/>
      <c r="J44" s="892"/>
      <c r="K44" s="897">
        <v>0</v>
      </c>
      <c r="M44" s="892"/>
    </row>
    <row r="45" spans="1:13" ht="15.75">
      <c r="A45" s="478">
        <f>1+A43</f>
        <v>23</v>
      </c>
      <c r="B45" s="476"/>
      <c r="C45" s="479" t="s">
        <v>429</v>
      </c>
      <c r="D45" s="476"/>
      <c r="F45" s="476"/>
      <c r="G45" s="898">
        <f>+G42+G43</f>
        <v>0</v>
      </c>
      <c r="H45" s="474"/>
      <c r="I45" s="898">
        <f>+I42+I43</f>
        <v>212660</v>
      </c>
      <c r="J45" s="899"/>
      <c r="K45" s="898">
        <f>+K42+K43</f>
        <v>62280</v>
      </c>
      <c r="M45" s="892"/>
    </row>
    <row r="46" spans="1:13" s="900" customFormat="1" ht="12">
      <c r="A46" s="884"/>
      <c r="B46" s="481"/>
      <c r="F46" s="481"/>
      <c r="H46" s="906"/>
      <c r="J46" s="906"/>
      <c r="M46" s="475"/>
    </row>
    <row r="47" spans="1:13" s="900" customFormat="1" ht="15">
      <c r="A47" s="478">
        <f>1+A45</f>
        <v>24</v>
      </c>
      <c r="B47" s="481"/>
      <c r="C47" s="882" t="s">
        <v>420</v>
      </c>
      <c r="D47" s="476"/>
      <c r="E47" s="882"/>
      <c r="F47" s="476"/>
      <c r="G47" s="896">
        <v>0</v>
      </c>
      <c r="H47" s="474"/>
      <c r="I47" s="896">
        <v>312421</v>
      </c>
      <c r="J47" s="899"/>
      <c r="K47" s="896">
        <v>94724</v>
      </c>
      <c r="L47" s="882"/>
      <c r="M47" s="475"/>
    </row>
    <row r="48" spans="1:13" ht="15.75">
      <c r="A48" s="478">
        <f t="shared" ref="A48:A50" si="1">1+A47</f>
        <v>25</v>
      </c>
      <c r="B48" s="476"/>
      <c r="C48" s="480" t="s">
        <v>417</v>
      </c>
      <c r="E48" s="896">
        <v>76272</v>
      </c>
      <c r="F48" s="476"/>
      <c r="G48" s="901"/>
      <c r="H48" s="474"/>
      <c r="I48" s="901"/>
      <c r="J48" s="899"/>
      <c r="K48" s="903">
        <f>ROUND(-E48*0.5,0)</f>
        <v>-38136</v>
      </c>
      <c r="M48" s="892"/>
    </row>
    <row r="49" spans="1:13" ht="15">
      <c r="A49" s="478">
        <f t="shared" si="1"/>
        <v>26</v>
      </c>
      <c r="B49" s="476"/>
      <c r="C49" s="882" t="s">
        <v>418</v>
      </c>
      <c r="F49" s="476"/>
      <c r="G49" s="901"/>
      <c r="H49" s="474"/>
      <c r="I49" s="901"/>
      <c r="J49" s="899"/>
      <c r="K49" s="897">
        <v>-1217</v>
      </c>
      <c r="M49" s="892"/>
    </row>
    <row r="50" spans="1:13" ht="15.75">
      <c r="A50" s="478">
        <f t="shared" si="1"/>
        <v>27</v>
      </c>
      <c r="B50" s="476"/>
      <c r="C50" s="904" t="s">
        <v>430</v>
      </c>
      <c r="F50" s="476"/>
      <c r="G50" s="898">
        <f>+G47+G48+G49</f>
        <v>0</v>
      </c>
      <c r="H50" s="474"/>
      <c r="I50" s="898">
        <f>+I47+I48+I49</f>
        <v>312421</v>
      </c>
      <c r="J50" s="899"/>
      <c r="K50" s="898">
        <f>+K47+K48+K49</f>
        <v>55371</v>
      </c>
      <c r="M50" s="892"/>
    </row>
    <row r="51" spans="1:13" ht="11.45" customHeight="1">
      <c r="B51" s="476"/>
      <c r="C51" s="479"/>
      <c r="D51" s="476"/>
      <c r="F51" s="476"/>
      <c r="G51" s="901"/>
      <c r="H51" s="474"/>
      <c r="I51" s="901"/>
      <c r="J51" s="899"/>
      <c r="K51" s="896"/>
      <c r="M51" s="892"/>
    </row>
    <row r="52" spans="1:13" s="907" customFormat="1">
      <c r="A52" s="478">
        <f>1+A50</f>
        <v>28</v>
      </c>
      <c r="B52" s="484"/>
      <c r="C52" s="498" t="s">
        <v>426</v>
      </c>
      <c r="D52" s="484"/>
      <c r="F52" s="484"/>
      <c r="G52" s="898">
        <f>ROUND(G45-G50,0)</f>
        <v>0</v>
      </c>
      <c r="H52" s="482"/>
      <c r="I52" s="898">
        <f>ROUND(I45-I50,0)</f>
        <v>-99761</v>
      </c>
      <c r="J52" s="899"/>
      <c r="K52" s="898">
        <f>ROUND(K45-K50,0)</f>
        <v>6909</v>
      </c>
      <c r="M52" s="908"/>
    </row>
    <row r="53" spans="1:13" s="907" customFormat="1">
      <c r="A53" s="884"/>
      <c r="B53" s="484"/>
      <c r="C53" s="905"/>
      <c r="D53" s="484"/>
      <c r="F53" s="484"/>
      <c r="G53" s="899"/>
      <c r="H53" s="482"/>
      <c r="I53" s="899"/>
      <c r="J53" s="899"/>
      <c r="K53" s="899"/>
      <c r="M53" s="908"/>
    </row>
    <row r="54" spans="1:13" ht="15.75">
      <c r="A54" s="478">
        <f>1+A52</f>
        <v>29</v>
      </c>
      <c r="B54" s="476"/>
      <c r="C54" s="479" t="s">
        <v>431</v>
      </c>
      <c r="D54" s="476"/>
      <c r="F54" s="476"/>
      <c r="G54" s="896">
        <f>+G20+G36+G52</f>
        <v>-4354</v>
      </c>
      <c r="H54" s="474"/>
      <c r="I54" s="896">
        <f>+I20+I36+I52</f>
        <v>-1521525</v>
      </c>
      <c r="J54" s="899"/>
      <c r="K54" s="896">
        <f>+K20+K36+K52</f>
        <v>-640601</v>
      </c>
      <c r="M54" s="895">
        <f>SUM(G54:K54)</f>
        <v>-2166480</v>
      </c>
    </row>
    <row r="55" spans="1:13" s="907" customFormat="1" ht="11.45" customHeight="1">
      <c r="A55" s="909"/>
      <c r="B55" s="484"/>
      <c r="C55" s="905"/>
      <c r="D55" s="484"/>
      <c r="F55" s="484"/>
      <c r="G55" s="910"/>
      <c r="H55" s="911"/>
      <c r="I55" s="910"/>
      <c r="J55" s="910"/>
      <c r="K55" s="910"/>
      <c r="M55" s="912"/>
    </row>
    <row r="56" spans="1:13" ht="15">
      <c r="A56" s="478">
        <f>1+A54</f>
        <v>30</v>
      </c>
      <c r="B56" s="476"/>
      <c r="C56" s="913" t="s">
        <v>334</v>
      </c>
      <c r="F56" s="892"/>
      <c r="G56" s="476"/>
      <c r="H56" s="494"/>
      <c r="I56" s="914"/>
      <c r="J56" s="910"/>
      <c r="K56" s="914"/>
      <c r="M56" s="915">
        <v>0.70960000000000001</v>
      </c>
    </row>
    <row r="57" spans="1:13" ht="15.75">
      <c r="A57" s="478">
        <f t="shared" si="0"/>
        <v>31</v>
      </c>
      <c r="B57" s="476"/>
      <c r="C57" s="480" t="s">
        <v>432</v>
      </c>
      <c r="F57" s="892"/>
      <c r="G57" s="892"/>
      <c r="H57" s="916"/>
      <c r="I57" s="892"/>
      <c r="J57" s="916"/>
      <c r="K57" s="892"/>
      <c r="M57" s="912">
        <f>ROUND(M54*M56,0)</f>
        <v>-1537334</v>
      </c>
    </row>
    <row r="58" spans="1:13" ht="15">
      <c r="A58" s="478">
        <f t="shared" si="0"/>
        <v>32</v>
      </c>
      <c r="B58" s="917"/>
      <c r="C58" s="480" t="s">
        <v>336</v>
      </c>
      <c r="F58" s="892"/>
      <c r="G58" s="892"/>
      <c r="H58" s="916"/>
      <c r="I58" s="892"/>
      <c r="J58" s="916"/>
      <c r="K58" s="892"/>
      <c r="M58" s="918">
        <v>0.99199999999999999</v>
      </c>
    </row>
    <row r="59" spans="1:13" ht="15.75" thickBot="1">
      <c r="A59" s="478">
        <f>1+A58</f>
        <v>33</v>
      </c>
      <c r="B59" s="476"/>
      <c r="C59" s="484" t="s">
        <v>433</v>
      </c>
      <c r="D59" s="476"/>
      <c r="F59" s="892"/>
      <c r="G59" s="892"/>
      <c r="H59" s="916"/>
      <c r="I59" s="892"/>
      <c r="J59" s="916"/>
      <c r="K59" s="892"/>
      <c r="M59" s="919">
        <f>ROUND(M57*M58,0)</f>
        <v>-1525035</v>
      </c>
    </row>
    <row r="60" spans="1:13" s="907" customFormat="1" ht="12.6" customHeight="1" thickTop="1">
      <c r="A60" s="909"/>
      <c r="B60" s="484"/>
      <c r="C60" s="484"/>
      <c r="D60" s="892"/>
      <c r="F60" s="892"/>
      <c r="G60" s="892"/>
      <c r="H60" s="499"/>
      <c r="I60" s="484"/>
      <c r="J60" s="499"/>
      <c r="K60" s="484"/>
      <c r="L60" s="914"/>
      <c r="M60" s="484"/>
    </row>
    <row r="61" spans="1:13" ht="12.6" customHeight="1">
      <c r="A61" s="478"/>
      <c r="M61" s="476"/>
    </row>
    <row r="62" spans="1:13" ht="18" customHeight="1">
      <c r="A62" s="478"/>
      <c r="C62" s="907" t="s">
        <v>75</v>
      </c>
      <c r="M62" s="476"/>
    </row>
    <row r="63" spans="1:13">
      <c r="A63" s="478"/>
      <c r="M63" s="905"/>
    </row>
    <row r="64" spans="1:13">
      <c r="A64" s="478"/>
      <c r="M64" s="905"/>
    </row>
    <row r="65" spans="1:13">
      <c r="A65" s="478"/>
      <c r="M65" s="905"/>
    </row>
    <row r="66" spans="1:13" ht="15">
      <c r="A66" s="478"/>
      <c r="M66" s="476"/>
    </row>
    <row r="67" spans="1:13" ht="15">
      <c r="A67" s="500"/>
      <c r="M67" s="476"/>
    </row>
    <row r="68" spans="1:13" ht="15">
      <c r="A68" s="500"/>
      <c r="M68" s="476"/>
    </row>
    <row r="69" spans="1:13" ht="15">
      <c r="A69" s="500"/>
      <c r="M69" s="485"/>
    </row>
    <row r="70" spans="1:13">
      <c r="A70" s="500"/>
      <c r="M70" s="920"/>
    </row>
    <row r="71" spans="1:13" ht="15">
      <c r="A71" s="500"/>
      <c r="M71" s="476"/>
    </row>
    <row r="72" spans="1:13" ht="15">
      <c r="A72" s="500"/>
      <c r="M72" s="476"/>
    </row>
    <row r="73" spans="1:13" ht="15">
      <c r="A73" s="493"/>
      <c r="M73" s="476"/>
    </row>
    <row r="74" spans="1:13" ht="15">
      <c r="A74" s="493"/>
      <c r="M74" s="476"/>
    </row>
    <row r="75" spans="1:13" ht="15">
      <c r="A75" s="500"/>
      <c r="M75" s="476"/>
    </row>
    <row r="76" spans="1:13" ht="15">
      <c r="A76" s="500"/>
      <c r="M76" s="476"/>
    </row>
    <row r="77" spans="1:13" ht="15">
      <c r="A77" s="500"/>
      <c r="M77" s="476"/>
    </row>
    <row r="78" spans="1:13" ht="15">
      <c r="A78" s="500"/>
      <c r="M78" s="476"/>
    </row>
    <row r="79" spans="1:13" ht="15">
      <c r="A79" s="500"/>
      <c r="M79" s="476"/>
    </row>
    <row r="80" spans="1:13">
      <c r="A80" s="500"/>
      <c r="M80" s="920"/>
    </row>
    <row r="81" spans="1:13" ht="15">
      <c r="A81" s="500"/>
      <c r="M81" s="476"/>
    </row>
    <row r="82" spans="1:13" ht="15">
      <c r="A82" s="500"/>
      <c r="M82" s="476"/>
    </row>
    <row r="83" spans="1:13">
      <c r="A83" s="493"/>
    </row>
  </sheetData>
  <mergeCells count="7">
    <mergeCell ref="B8:E8"/>
    <mergeCell ref="K1:M1"/>
    <mergeCell ref="B2:L2"/>
    <mergeCell ref="B3:L3"/>
    <mergeCell ref="B4:L4"/>
    <mergeCell ref="B7:E7"/>
    <mergeCell ref="B5:L5"/>
  </mergeCells>
  <pageMargins left="0.4" right="0.4" top="0.5" bottom="0.4" header="0.3" footer="0.3"/>
  <pageSetup scale="7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5"/>
    <pageSetUpPr fitToPage="1"/>
  </sheetPr>
  <dimension ref="A1:W77"/>
  <sheetViews>
    <sheetView defaultGridColor="0" topLeftCell="D1" colorId="22" zoomScale="115" zoomScaleNormal="115" workbookViewId="0">
      <pane ySplit="11" topLeftCell="A12" activePane="bottomLeft" state="frozen"/>
      <selection pane="bottomLeft" activeCell="S16" sqref="S16"/>
    </sheetView>
  </sheetViews>
  <sheetFormatPr defaultColWidth="12" defaultRowHeight="12.75"/>
  <cols>
    <col min="1" max="1" width="2.7109375" style="778" bestFit="1" customWidth="1"/>
    <col min="2" max="2" width="2.28515625" style="905" customWidth="1"/>
    <col min="3" max="3" width="2.28515625" style="917" customWidth="1"/>
    <col min="4" max="4" width="5.140625" style="885" customWidth="1"/>
    <col min="5" max="5" width="8.140625" style="921" customWidth="1"/>
    <col min="6" max="6" width="2.5703125" style="905" customWidth="1"/>
    <col min="7" max="7" width="8" style="922" bestFit="1" customWidth="1"/>
    <col min="8" max="8" width="9.28515625" style="905" customWidth="1"/>
    <col min="9" max="9" width="9.85546875" style="922" bestFit="1" customWidth="1"/>
    <col min="10" max="10" width="10.140625" style="905" bestFit="1" customWidth="1"/>
    <col min="11" max="11" width="8.85546875" style="905" bestFit="1" customWidth="1"/>
    <col min="12" max="12" width="7.85546875" style="905" bestFit="1" customWidth="1"/>
    <col min="13" max="13" width="8.85546875" style="905" bestFit="1" customWidth="1"/>
    <col min="14" max="14" width="9" style="905" bestFit="1" customWidth="1"/>
    <col min="15" max="16" width="9.85546875" style="905" bestFit="1" customWidth="1"/>
    <col min="17" max="17" width="11.42578125" style="905" bestFit="1" customWidth="1"/>
    <col min="18" max="18" width="1.85546875" style="905" customWidth="1"/>
    <col min="19" max="19" width="10" style="905" customWidth="1"/>
    <col min="20" max="20" width="8.42578125" style="905" customWidth="1"/>
    <col min="21" max="16384" width="12" style="905"/>
  </cols>
  <sheetData>
    <row r="1" spans="1:23">
      <c r="P1" s="1353" t="s">
        <v>78</v>
      </c>
      <c r="Q1" s="1353"/>
      <c r="R1" s="1353"/>
    </row>
    <row r="2" spans="1:23">
      <c r="D2" s="1354" t="s">
        <v>37</v>
      </c>
      <c r="E2" s="1354"/>
      <c r="F2" s="1354"/>
      <c r="G2" s="1354"/>
      <c r="H2" s="1354"/>
      <c r="I2" s="1354"/>
      <c r="J2" s="1354"/>
      <c r="K2" s="1354"/>
      <c r="L2" s="1354"/>
      <c r="M2" s="1354"/>
      <c r="N2" s="1354"/>
      <c r="O2" s="1354"/>
      <c r="P2" s="1354"/>
      <c r="Q2" s="1353" t="s">
        <v>78</v>
      </c>
      <c r="R2" s="1353"/>
      <c r="S2" s="917"/>
    </row>
    <row r="3" spans="1:23" ht="15">
      <c r="D3" s="1355" t="s">
        <v>818</v>
      </c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3" t="s">
        <v>78</v>
      </c>
      <c r="R3" s="1353"/>
    </row>
    <row r="4" spans="1:23">
      <c r="D4" s="1354" t="s">
        <v>302</v>
      </c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S4" s="923"/>
      <c r="T4" s="924"/>
    </row>
    <row r="5" spans="1:23" ht="15">
      <c r="A5" s="1220"/>
      <c r="D5" s="1356" t="s">
        <v>886</v>
      </c>
      <c r="E5" s="1356"/>
      <c r="F5" s="1356"/>
      <c r="G5" s="1356"/>
      <c r="H5" s="1356"/>
      <c r="I5" s="1356"/>
      <c r="J5" s="1356"/>
      <c r="K5" s="1356"/>
      <c r="L5" s="1356"/>
      <c r="M5" s="1356"/>
      <c r="N5" s="1356"/>
      <c r="O5" s="1356"/>
      <c r="P5" s="1356"/>
      <c r="Q5" s="1219"/>
      <c r="R5" s="1218"/>
      <c r="S5" s="923"/>
      <c r="T5" s="924"/>
    </row>
    <row r="6" spans="1:23" s="493" customFormat="1" ht="12">
      <c r="A6" s="778"/>
      <c r="C6" s="501"/>
      <c r="D6" s="502"/>
      <c r="E6" s="1361" t="s">
        <v>434</v>
      </c>
      <c r="F6" s="1361"/>
      <c r="G6" s="925"/>
      <c r="H6" s="503"/>
      <c r="I6" s="925"/>
      <c r="J6" s="503"/>
      <c r="K6" s="503"/>
      <c r="L6" s="503"/>
      <c r="M6" s="503"/>
      <c r="N6" s="503"/>
      <c r="O6" s="503"/>
      <c r="P6" s="503"/>
      <c r="Q6" s="503"/>
      <c r="R6" s="503"/>
      <c r="S6" s="504"/>
    </row>
    <row r="7" spans="1:23" ht="12.75" customHeight="1">
      <c r="D7" s="926"/>
      <c r="E7" s="1361"/>
      <c r="F7" s="1361"/>
      <c r="G7" s="1362" t="s">
        <v>412</v>
      </c>
      <c r="H7" s="1362"/>
      <c r="I7" s="1363" t="s">
        <v>413</v>
      </c>
      <c r="J7" s="1364"/>
      <c r="K7" s="1363" t="s">
        <v>414</v>
      </c>
      <c r="L7" s="1365"/>
      <c r="M7" s="1365"/>
      <c r="N7" s="1365"/>
      <c r="O7" s="1365"/>
      <c r="P7" s="1365"/>
      <c r="Q7" s="1365"/>
      <c r="R7" s="927"/>
      <c r="S7" s="924"/>
    </row>
    <row r="8" spans="1:23">
      <c r="A8" s="920"/>
      <c r="D8" s="926"/>
      <c r="E8" s="1361"/>
      <c r="F8" s="1361"/>
      <c r="G8" s="928"/>
      <c r="H8" s="1359" t="s">
        <v>435</v>
      </c>
      <c r="I8" s="928"/>
      <c r="J8" s="1359" t="s">
        <v>435</v>
      </c>
      <c r="K8" s="1352"/>
      <c r="L8" s="1352"/>
      <c r="M8" s="1352"/>
      <c r="N8" s="1359" t="s">
        <v>436</v>
      </c>
      <c r="O8" s="1359"/>
      <c r="P8" s="929"/>
      <c r="Q8" s="1359" t="s">
        <v>435</v>
      </c>
      <c r="R8" s="927"/>
      <c r="S8" s="924"/>
    </row>
    <row r="9" spans="1:23">
      <c r="A9" s="920"/>
      <c r="D9" s="926"/>
      <c r="E9" s="1361"/>
      <c r="F9" s="1361"/>
      <c r="G9" s="928" t="s">
        <v>43</v>
      </c>
      <c r="H9" s="1359"/>
      <c r="I9" s="928" t="s">
        <v>43</v>
      </c>
      <c r="J9" s="1359"/>
      <c r="K9" s="1352" t="s">
        <v>437</v>
      </c>
      <c r="L9" s="1352"/>
      <c r="M9" s="1352"/>
      <c r="N9" s="1352" t="s">
        <v>438</v>
      </c>
      <c r="O9" s="1352"/>
      <c r="P9" s="929" t="s">
        <v>43</v>
      </c>
      <c r="Q9" s="1359"/>
      <c r="R9" s="927"/>
      <c r="S9" s="924"/>
    </row>
    <row r="10" spans="1:23">
      <c r="A10" s="501" t="s">
        <v>41</v>
      </c>
      <c r="D10" s="926"/>
      <c r="E10" s="1361"/>
      <c r="F10" s="1361"/>
      <c r="G10" s="1358" t="s">
        <v>439</v>
      </c>
      <c r="H10" s="1359"/>
      <c r="I10" s="1358" t="s">
        <v>439</v>
      </c>
      <c r="J10" s="1359"/>
      <c r="K10" s="929" t="s">
        <v>82</v>
      </c>
      <c r="L10" s="930" t="s">
        <v>319</v>
      </c>
      <c r="M10" s="930" t="s">
        <v>440</v>
      </c>
      <c r="N10" s="930" t="s">
        <v>319</v>
      </c>
      <c r="O10" s="930" t="s">
        <v>440</v>
      </c>
      <c r="P10" s="1359" t="s">
        <v>439</v>
      </c>
      <c r="Q10" s="1359"/>
      <c r="R10" s="927"/>
      <c r="S10" s="924"/>
    </row>
    <row r="11" spans="1:23" s="931" customFormat="1">
      <c r="A11" s="505" t="s">
        <v>441</v>
      </c>
      <c r="C11" s="930" t="s">
        <v>442</v>
      </c>
      <c r="D11" s="886"/>
      <c r="E11" s="1361"/>
      <c r="F11" s="1361"/>
      <c r="G11" s="1358"/>
      <c r="H11" s="1359"/>
      <c r="I11" s="1358"/>
      <c r="J11" s="1359"/>
      <c r="K11" s="932"/>
      <c r="L11" s="932"/>
      <c r="M11" s="932"/>
      <c r="N11" s="933">
        <v>1</v>
      </c>
      <c r="O11" s="933">
        <v>0.5</v>
      </c>
      <c r="P11" s="1359"/>
      <c r="Q11" s="1359"/>
      <c r="R11" s="932"/>
      <c r="S11" s="932"/>
      <c r="T11" s="506"/>
      <c r="U11" s="506"/>
      <c r="V11" s="506"/>
      <c r="W11" s="506"/>
    </row>
    <row r="12" spans="1:23" s="507" customFormat="1" ht="12">
      <c r="A12" s="505"/>
      <c r="C12" s="508" t="s">
        <v>48</v>
      </c>
      <c r="D12" s="776"/>
      <c r="E12" s="1360" t="s">
        <v>49</v>
      </c>
      <c r="F12" s="1360"/>
      <c r="G12" s="934" t="s">
        <v>50</v>
      </c>
      <c r="H12" s="777" t="s">
        <v>51</v>
      </c>
      <c r="I12" s="934" t="s">
        <v>306</v>
      </c>
      <c r="J12" s="934" t="s">
        <v>307</v>
      </c>
      <c r="K12" s="934" t="s">
        <v>443</v>
      </c>
      <c r="L12" s="934" t="s">
        <v>444</v>
      </c>
      <c r="M12" s="777" t="s">
        <v>445</v>
      </c>
      <c r="N12" s="934" t="s">
        <v>446</v>
      </c>
      <c r="O12" s="934" t="s">
        <v>447</v>
      </c>
      <c r="P12" s="934" t="s">
        <v>448</v>
      </c>
      <c r="Q12" s="934" t="s">
        <v>449</v>
      </c>
      <c r="R12" s="777"/>
      <c r="S12" s="777"/>
      <c r="T12" s="509"/>
      <c r="U12" s="509"/>
      <c r="V12" s="509"/>
      <c r="W12" s="509"/>
    </row>
    <row r="13" spans="1:23" s="493" customFormat="1" ht="24">
      <c r="A13" s="778"/>
      <c r="C13" s="501"/>
      <c r="D13" s="495"/>
      <c r="E13" s="777"/>
      <c r="F13" s="777"/>
      <c r="G13" s="934"/>
      <c r="H13" s="777" t="s">
        <v>450</v>
      </c>
      <c r="I13" s="935"/>
      <c r="J13" s="777" t="s">
        <v>451</v>
      </c>
      <c r="K13" s="777"/>
      <c r="L13" s="777"/>
      <c r="N13" s="936" t="s">
        <v>452</v>
      </c>
      <c r="O13" s="936" t="s">
        <v>453</v>
      </c>
      <c r="P13" s="777" t="s">
        <v>454</v>
      </c>
      <c r="Q13" s="777" t="s">
        <v>455</v>
      </c>
      <c r="R13" s="777"/>
      <c r="S13" s="777"/>
      <c r="T13" s="510"/>
      <c r="U13" s="510"/>
      <c r="V13" s="510"/>
      <c r="W13" s="510"/>
    </row>
    <row r="14" spans="1:23">
      <c r="A14" s="778">
        <v>1</v>
      </c>
      <c r="B14" s="905" t="s">
        <v>456</v>
      </c>
      <c r="E14" s="932"/>
      <c r="F14" s="932"/>
      <c r="G14" s="937"/>
      <c r="H14" s="932"/>
      <c r="I14" s="938"/>
      <c r="J14" s="939"/>
      <c r="K14" s="932"/>
      <c r="L14" s="932"/>
      <c r="M14" s="932"/>
      <c r="N14" s="932"/>
      <c r="O14" s="932"/>
      <c r="P14" s="932"/>
      <c r="Q14" s="932"/>
      <c r="R14" s="932"/>
      <c r="S14" s="932"/>
    </row>
    <row r="15" spans="1:23">
      <c r="A15" s="778">
        <f t="shared" ref="A15:A27" si="0">1+A14</f>
        <v>2</v>
      </c>
      <c r="C15" s="917" t="s">
        <v>457</v>
      </c>
      <c r="D15" s="940"/>
      <c r="E15" s="941">
        <v>12</v>
      </c>
      <c r="G15" s="942"/>
      <c r="H15" s="912">
        <f t="shared" ref="H15:H26" si="1">ROUND((E15/12)*G15,0)</f>
        <v>0</v>
      </c>
      <c r="I15" s="943"/>
      <c r="J15" s="944">
        <f t="shared" ref="J15:J26" si="2">ROUND((E15/12)*I15,0)</f>
        <v>0</v>
      </c>
      <c r="K15" s="912"/>
      <c r="L15" s="922"/>
      <c r="M15" s="912"/>
      <c r="N15" s="922">
        <f t="shared" ref="N15:O26" si="3">ROUND(L15*N$11,0)</f>
        <v>0</v>
      </c>
      <c r="O15" s="922">
        <f t="shared" si="3"/>
        <v>0</v>
      </c>
      <c r="P15" s="912">
        <f t="shared" ref="P15:P26" si="4">+K15-N15-O15</f>
        <v>0</v>
      </c>
      <c r="Q15" s="912">
        <f t="shared" ref="Q15:Q26" si="5">ROUND((E15/12)*P15,0)</f>
        <v>0</v>
      </c>
      <c r="R15" s="932"/>
    </row>
    <row r="16" spans="1:23">
      <c r="A16" s="778">
        <f t="shared" si="0"/>
        <v>3</v>
      </c>
      <c r="C16" s="917" t="s">
        <v>458</v>
      </c>
      <c r="D16" s="940"/>
      <c r="E16" s="941">
        <v>12</v>
      </c>
      <c r="H16" s="945">
        <f t="shared" si="1"/>
        <v>0</v>
      </c>
      <c r="I16" s="946"/>
      <c r="J16" s="947">
        <f t="shared" si="2"/>
        <v>0</v>
      </c>
      <c r="K16" s="922"/>
      <c r="L16" s="922"/>
      <c r="M16" s="922"/>
      <c r="N16" s="922">
        <f t="shared" si="3"/>
        <v>0</v>
      </c>
      <c r="O16" s="922">
        <f t="shared" si="3"/>
        <v>0</v>
      </c>
      <c r="P16" s="922">
        <f t="shared" si="4"/>
        <v>0</v>
      </c>
      <c r="Q16" s="945">
        <f t="shared" si="5"/>
        <v>0</v>
      </c>
      <c r="R16" s="912"/>
    </row>
    <row r="17" spans="1:19">
      <c r="A17" s="778">
        <f t="shared" si="0"/>
        <v>4</v>
      </c>
      <c r="C17" s="917" t="s">
        <v>459</v>
      </c>
      <c r="D17" s="940"/>
      <c r="E17" s="941">
        <v>12</v>
      </c>
      <c r="H17" s="945">
        <f t="shared" si="1"/>
        <v>0</v>
      </c>
      <c r="I17" s="946"/>
      <c r="J17" s="947">
        <f t="shared" si="2"/>
        <v>0</v>
      </c>
      <c r="K17" s="922"/>
      <c r="L17" s="922"/>
      <c r="M17" s="922"/>
      <c r="N17" s="922">
        <f t="shared" si="3"/>
        <v>0</v>
      </c>
      <c r="O17" s="922">
        <f t="shared" si="3"/>
        <v>0</v>
      </c>
      <c r="P17" s="922">
        <f t="shared" si="4"/>
        <v>0</v>
      </c>
      <c r="Q17" s="945">
        <f t="shared" si="5"/>
        <v>0</v>
      </c>
      <c r="R17" s="914"/>
    </row>
    <row r="18" spans="1:19">
      <c r="A18" s="778">
        <f t="shared" si="0"/>
        <v>5</v>
      </c>
      <c r="C18" s="917" t="s">
        <v>460</v>
      </c>
      <c r="D18" s="940"/>
      <c r="E18" s="941">
        <v>11</v>
      </c>
      <c r="G18" s="922">
        <v>2099.9891500000003</v>
      </c>
      <c r="H18" s="948">
        <f t="shared" si="1"/>
        <v>1925</v>
      </c>
      <c r="I18" s="946">
        <v>233890.06550000003</v>
      </c>
      <c r="J18" s="947">
        <f t="shared" si="2"/>
        <v>214399</v>
      </c>
      <c r="K18" s="922">
        <v>345181.38060000003</v>
      </c>
      <c r="L18" s="922">
        <v>13135.127600000002</v>
      </c>
      <c r="M18" s="922">
        <v>263145.62365000002</v>
      </c>
      <c r="N18" s="922">
        <f t="shared" si="3"/>
        <v>13135</v>
      </c>
      <c r="O18" s="922">
        <f t="shared" si="3"/>
        <v>131573</v>
      </c>
      <c r="P18" s="922">
        <f t="shared" si="4"/>
        <v>200473.38060000003</v>
      </c>
      <c r="Q18" s="945">
        <f t="shared" si="5"/>
        <v>183767</v>
      </c>
      <c r="R18" s="914"/>
    </row>
    <row r="19" spans="1:19">
      <c r="A19" s="778">
        <f t="shared" si="0"/>
        <v>6</v>
      </c>
      <c r="C19" s="917" t="s">
        <v>461</v>
      </c>
      <c r="D19" s="940"/>
      <c r="E19" s="941">
        <v>10</v>
      </c>
      <c r="H19" s="945">
        <f t="shared" si="1"/>
        <v>0</v>
      </c>
      <c r="I19" s="946"/>
      <c r="J19" s="947">
        <f t="shared" si="2"/>
        <v>0</v>
      </c>
      <c r="K19" s="922"/>
      <c r="L19" s="922"/>
      <c r="M19" s="922"/>
      <c r="N19" s="922">
        <f t="shared" si="3"/>
        <v>0</v>
      </c>
      <c r="O19" s="922">
        <f t="shared" si="3"/>
        <v>0</v>
      </c>
      <c r="P19" s="922">
        <f t="shared" si="4"/>
        <v>0</v>
      </c>
      <c r="Q19" s="945">
        <f t="shared" si="5"/>
        <v>0</v>
      </c>
      <c r="R19" s="945"/>
    </row>
    <row r="20" spans="1:19">
      <c r="A20" s="778">
        <f t="shared" si="0"/>
        <v>7</v>
      </c>
      <c r="C20" s="917" t="s">
        <v>462</v>
      </c>
      <c r="D20" s="940"/>
      <c r="E20" s="941">
        <v>9</v>
      </c>
      <c r="H20" s="945">
        <f t="shared" si="1"/>
        <v>0</v>
      </c>
      <c r="I20" s="946"/>
      <c r="J20" s="947">
        <f t="shared" si="2"/>
        <v>0</v>
      </c>
      <c r="K20" s="922"/>
      <c r="L20" s="922"/>
      <c r="M20" s="922"/>
      <c r="N20" s="922">
        <f t="shared" si="3"/>
        <v>0</v>
      </c>
      <c r="O20" s="922">
        <f t="shared" si="3"/>
        <v>0</v>
      </c>
      <c r="P20" s="922">
        <f t="shared" si="4"/>
        <v>0</v>
      </c>
      <c r="Q20" s="945">
        <f t="shared" si="5"/>
        <v>0</v>
      </c>
      <c r="R20" s="914"/>
    </row>
    <row r="21" spans="1:19">
      <c r="A21" s="778">
        <f t="shared" si="0"/>
        <v>8</v>
      </c>
      <c r="C21" s="917" t="s">
        <v>463</v>
      </c>
      <c r="D21" s="940"/>
      <c r="E21" s="941">
        <v>8</v>
      </c>
      <c r="H21" s="945">
        <f t="shared" si="1"/>
        <v>0</v>
      </c>
      <c r="I21" s="946"/>
      <c r="J21" s="947">
        <f t="shared" si="2"/>
        <v>0</v>
      </c>
      <c r="K21" s="922"/>
      <c r="L21" s="922"/>
      <c r="M21" s="922"/>
      <c r="N21" s="922">
        <f t="shared" si="3"/>
        <v>0</v>
      </c>
      <c r="O21" s="922">
        <f t="shared" si="3"/>
        <v>0</v>
      </c>
      <c r="P21" s="922">
        <f t="shared" si="4"/>
        <v>0</v>
      </c>
      <c r="Q21" s="945">
        <f t="shared" si="5"/>
        <v>0</v>
      </c>
      <c r="R21" s="914"/>
    </row>
    <row r="22" spans="1:19">
      <c r="A22" s="778">
        <f t="shared" si="0"/>
        <v>9</v>
      </c>
      <c r="C22" s="917" t="s">
        <v>464</v>
      </c>
      <c r="D22" s="940"/>
      <c r="E22" s="941">
        <v>7</v>
      </c>
      <c r="H22" s="945">
        <f t="shared" si="1"/>
        <v>0</v>
      </c>
      <c r="I22" s="946"/>
      <c r="J22" s="947">
        <f t="shared" si="2"/>
        <v>0</v>
      </c>
      <c r="K22" s="922"/>
      <c r="L22" s="922"/>
      <c r="M22" s="922"/>
      <c r="N22" s="922">
        <f t="shared" si="3"/>
        <v>0</v>
      </c>
      <c r="O22" s="922">
        <f t="shared" si="3"/>
        <v>0</v>
      </c>
      <c r="P22" s="922">
        <f t="shared" si="4"/>
        <v>0</v>
      </c>
      <c r="Q22" s="945">
        <f t="shared" si="5"/>
        <v>0</v>
      </c>
      <c r="R22" s="914"/>
    </row>
    <row r="23" spans="1:19">
      <c r="A23" s="778">
        <f t="shared" si="0"/>
        <v>10</v>
      </c>
      <c r="C23" s="917" t="s">
        <v>465</v>
      </c>
      <c r="D23" s="940"/>
      <c r="E23" s="941">
        <v>6</v>
      </c>
      <c r="H23" s="945">
        <f t="shared" si="1"/>
        <v>0</v>
      </c>
      <c r="I23" s="946"/>
      <c r="J23" s="947">
        <f t="shared" si="2"/>
        <v>0</v>
      </c>
      <c r="K23" s="922"/>
      <c r="L23" s="922"/>
      <c r="M23" s="922"/>
      <c r="N23" s="922">
        <f t="shared" si="3"/>
        <v>0</v>
      </c>
      <c r="O23" s="922">
        <f t="shared" si="3"/>
        <v>0</v>
      </c>
      <c r="P23" s="922">
        <f t="shared" si="4"/>
        <v>0</v>
      </c>
      <c r="Q23" s="945">
        <f t="shared" si="5"/>
        <v>0</v>
      </c>
      <c r="R23" s="914"/>
    </row>
    <row r="24" spans="1:19">
      <c r="A24" s="778">
        <f t="shared" si="0"/>
        <v>11</v>
      </c>
      <c r="C24" s="917" t="s">
        <v>466</v>
      </c>
      <c r="D24" s="940"/>
      <c r="E24" s="941">
        <v>5</v>
      </c>
      <c r="H24" s="945">
        <f t="shared" si="1"/>
        <v>0</v>
      </c>
      <c r="I24" s="946"/>
      <c r="J24" s="947">
        <f t="shared" si="2"/>
        <v>0</v>
      </c>
      <c r="K24" s="922"/>
      <c r="L24" s="922"/>
      <c r="M24" s="922"/>
      <c r="N24" s="922">
        <f t="shared" si="3"/>
        <v>0</v>
      </c>
      <c r="O24" s="922">
        <f t="shared" si="3"/>
        <v>0</v>
      </c>
      <c r="P24" s="922">
        <f t="shared" si="4"/>
        <v>0</v>
      </c>
      <c r="Q24" s="945">
        <f t="shared" si="5"/>
        <v>0</v>
      </c>
      <c r="R24" s="914"/>
    </row>
    <row r="25" spans="1:19">
      <c r="A25" s="778">
        <f t="shared" si="0"/>
        <v>12</v>
      </c>
      <c r="C25" s="917" t="s">
        <v>467</v>
      </c>
      <c r="D25" s="940"/>
      <c r="E25" s="941">
        <v>4</v>
      </c>
      <c r="H25" s="945">
        <f t="shared" si="1"/>
        <v>0</v>
      </c>
      <c r="I25" s="946"/>
      <c r="J25" s="947">
        <f t="shared" si="2"/>
        <v>0</v>
      </c>
      <c r="K25" s="949"/>
      <c r="L25" s="949"/>
      <c r="M25" s="949"/>
      <c r="N25" s="922">
        <f t="shared" si="3"/>
        <v>0</v>
      </c>
      <c r="O25" s="922">
        <f t="shared" si="3"/>
        <v>0</v>
      </c>
      <c r="P25" s="922">
        <f t="shared" si="4"/>
        <v>0</v>
      </c>
      <c r="Q25" s="945">
        <f t="shared" si="5"/>
        <v>0</v>
      </c>
      <c r="R25" s="914"/>
    </row>
    <row r="26" spans="1:19">
      <c r="A26" s="778">
        <f t="shared" si="0"/>
        <v>13</v>
      </c>
      <c r="C26" s="917" t="s">
        <v>468</v>
      </c>
      <c r="D26" s="940"/>
      <c r="E26" s="941">
        <v>3</v>
      </c>
      <c r="H26" s="945">
        <f t="shared" si="1"/>
        <v>0</v>
      </c>
      <c r="I26" s="946"/>
      <c r="J26" s="947">
        <f t="shared" si="2"/>
        <v>0</v>
      </c>
      <c r="K26" s="945"/>
      <c r="L26" s="945"/>
      <c r="M26" s="945"/>
      <c r="N26" s="922">
        <f t="shared" si="3"/>
        <v>0</v>
      </c>
      <c r="O26" s="922">
        <f t="shared" si="3"/>
        <v>0</v>
      </c>
      <c r="P26" s="922">
        <f t="shared" si="4"/>
        <v>0</v>
      </c>
      <c r="Q26" s="950">
        <f t="shared" si="5"/>
        <v>0</v>
      </c>
      <c r="R26" s="914"/>
    </row>
    <row r="27" spans="1:19">
      <c r="A27" s="778">
        <f t="shared" si="0"/>
        <v>14</v>
      </c>
      <c r="C27" s="951" t="s">
        <v>82</v>
      </c>
      <c r="D27" s="952"/>
      <c r="E27" s="953"/>
      <c r="F27" s="954"/>
      <c r="G27" s="955"/>
      <c r="H27" s="956">
        <f>SUM(H15:H26)</f>
        <v>1925</v>
      </c>
      <c r="I27" s="957"/>
      <c r="J27" s="958">
        <f>SUM(J15:J26)</f>
        <v>214399</v>
      </c>
      <c r="K27" s="945"/>
      <c r="L27" s="954"/>
      <c r="M27" s="945"/>
      <c r="N27" s="954"/>
      <c r="O27" s="954"/>
      <c r="P27" s="945"/>
      <c r="Q27" s="956">
        <f>SUM(Q15:Q26)</f>
        <v>183767</v>
      </c>
    </row>
    <row r="28" spans="1:19">
      <c r="I28" s="946"/>
      <c r="J28" s="959"/>
    </row>
    <row r="29" spans="1:19">
      <c r="A29" s="778">
        <f>1+A27</f>
        <v>15</v>
      </c>
      <c r="B29" s="905" t="s">
        <v>469</v>
      </c>
      <c r="E29" s="932"/>
      <c r="F29" s="932"/>
      <c r="G29" s="937"/>
      <c r="H29" s="932"/>
      <c r="I29" s="938"/>
      <c r="J29" s="939"/>
      <c r="K29" s="932"/>
      <c r="L29" s="932"/>
      <c r="M29" s="932"/>
      <c r="N29" s="932"/>
      <c r="O29" s="932"/>
      <c r="P29" s="932"/>
      <c r="Q29" s="932"/>
      <c r="R29" s="932"/>
      <c r="S29" s="932"/>
    </row>
    <row r="30" spans="1:19">
      <c r="A30" s="778">
        <f t="shared" ref="A30:A42" si="6">1+A29</f>
        <v>16</v>
      </c>
      <c r="C30" s="917" t="s">
        <v>457</v>
      </c>
      <c r="D30" s="940"/>
      <c r="E30" s="941">
        <v>12</v>
      </c>
      <c r="H30" s="912">
        <f t="shared" ref="H30:H41" si="7">ROUND(($E15/12)*G30,0)</f>
        <v>0</v>
      </c>
      <c r="I30" s="946"/>
      <c r="J30" s="944">
        <f t="shared" ref="J30:J41" si="8">ROUND(($E15/12)*I30,0)</f>
        <v>0</v>
      </c>
      <c r="K30" s="912"/>
      <c r="M30" s="912"/>
      <c r="N30" s="922">
        <f t="shared" ref="N30:O41" si="9">ROUND(L30*N$11,0)</f>
        <v>0</v>
      </c>
      <c r="O30" s="922">
        <f t="shared" si="9"/>
        <v>0</v>
      </c>
      <c r="P30" s="912">
        <f t="shared" ref="P30:P41" si="10">+K30-N30-O30</f>
        <v>0</v>
      </c>
      <c r="Q30" s="912">
        <f>ROUND(($E15/12)*P30,0)</f>
        <v>0</v>
      </c>
      <c r="R30" s="932"/>
    </row>
    <row r="31" spans="1:19">
      <c r="A31" s="778">
        <f t="shared" si="6"/>
        <v>17</v>
      </c>
      <c r="C31" s="917" t="s">
        <v>458</v>
      </c>
      <c r="D31" s="940"/>
      <c r="E31" s="941">
        <v>12</v>
      </c>
      <c r="H31" s="945">
        <f t="shared" si="7"/>
        <v>0</v>
      </c>
      <c r="I31" s="946"/>
      <c r="J31" s="947">
        <f t="shared" si="8"/>
        <v>0</v>
      </c>
      <c r="K31" s="922"/>
      <c r="M31" s="922"/>
      <c r="N31" s="922">
        <f t="shared" si="9"/>
        <v>0</v>
      </c>
      <c r="O31" s="922">
        <f t="shared" si="9"/>
        <v>0</v>
      </c>
      <c r="P31" s="922">
        <f t="shared" si="10"/>
        <v>0</v>
      </c>
      <c r="Q31" s="945">
        <f>ROUND(($E16/12)*P31,0)</f>
        <v>0</v>
      </c>
      <c r="R31" s="912"/>
    </row>
    <row r="32" spans="1:19">
      <c r="A32" s="778">
        <f t="shared" si="6"/>
        <v>18</v>
      </c>
      <c r="C32" s="917" t="s">
        <v>459</v>
      </c>
      <c r="D32" s="940"/>
      <c r="E32" s="941">
        <v>12</v>
      </c>
      <c r="H32" s="945">
        <f t="shared" si="7"/>
        <v>0</v>
      </c>
      <c r="I32" s="946"/>
      <c r="J32" s="947">
        <f t="shared" si="8"/>
        <v>0</v>
      </c>
      <c r="K32" s="922"/>
      <c r="M32" s="912"/>
      <c r="N32" s="922">
        <f t="shared" si="9"/>
        <v>0</v>
      </c>
      <c r="O32" s="922">
        <f t="shared" si="9"/>
        <v>0</v>
      </c>
      <c r="P32" s="922">
        <f t="shared" si="10"/>
        <v>0</v>
      </c>
      <c r="Q32" s="945">
        <f t="shared" ref="Q32:Q41" si="11">ROUND((E17/12)*P32,0)</f>
        <v>0</v>
      </c>
      <c r="R32" s="914"/>
    </row>
    <row r="33" spans="1:19">
      <c r="A33" s="778">
        <f t="shared" si="6"/>
        <v>19</v>
      </c>
      <c r="C33" s="917" t="s">
        <v>460</v>
      </c>
      <c r="D33" s="940"/>
      <c r="E33" s="941">
        <v>11</v>
      </c>
      <c r="H33" s="945">
        <f t="shared" si="7"/>
        <v>0</v>
      </c>
      <c r="I33" s="946">
        <v>3709.6800000000003</v>
      </c>
      <c r="J33" s="947">
        <f t="shared" si="8"/>
        <v>3401</v>
      </c>
      <c r="K33" s="922"/>
      <c r="M33" s="922"/>
      <c r="N33" s="922">
        <f t="shared" si="9"/>
        <v>0</v>
      </c>
      <c r="O33" s="922">
        <f t="shared" si="9"/>
        <v>0</v>
      </c>
      <c r="P33" s="922">
        <f t="shared" si="10"/>
        <v>0</v>
      </c>
      <c r="Q33" s="945">
        <f t="shared" si="11"/>
        <v>0</v>
      </c>
      <c r="R33" s="914"/>
    </row>
    <row r="34" spans="1:19">
      <c r="A34" s="778">
        <f t="shared" si="6"/>
        <v>20</v>
      </c>
      <c r="C34" s="917" t="s">
        <v>461</v>
      </c>
      <c r="D34" s="940"/>
      <c r="E34" s="941">
        <v>10</v>
      </c>
      <c r="H34" s="945">
        <f t="shared" si="7"/>
        <v>0</v>
      </c>
      <c r="I34" s="946">
        <v>371860.31999999995</v>
      </c>
      <c r="J34" s="947">
        <f t="shared" si="8"/>
        <v>309884</v>
      </c>
      <c r="K34" s="922">
        <v>91403.520000000019</v>
      </c>
      <c r="M34" s="912"/>
      <c r="N34" s="922">
        <f t="shared" si="9"/>
        <v>0</v>
      </c>
      <c r="O34" s="922">
        <f t="shared" si="9"/>
        <v>0</v>
      </c>
      <c r="P34" s="922">
        <f t="shared" si="10"/>
        <v>91403.520000000019</v>
      </c>
      <c r="Q34" s="945">
        <f t="shared" si="11"/>
        <v>76170</v>
      </c>
      <c r="R34" s="945"/>
    </row>
    <row r="35" spans="1:19">
      <c r="A35" s="778">
        <f t="shared" si="6"/>
        <v>21</v>
      </c>
      <c r="C35" s="917" t="s">
        <v>462</v>
      </c>
      <c r="D35" s="940"/>
      <c r="E35" s="941">
        <v>9</v>
      </c>
      <c r="H35" s="945">
        <f t="shared" si="7"/>
        <v>0</v>
      </c>
      <c r="I35" s="946"/>
      <c r="J35" s="947">
        <f t="shared" si="8"/>
        <v>0</v>
      </c>
      <c r="K35" s="922">
        <v>601596.32000000007</v>
      </c>
      <c r="M35" s="922">
        <v>601596.32000000007</v>
      </c>
      <c r="N35" s="922">
        <f t="shared" si="9"/>
        <v>0</v>
      </c>
      <c r="O35" s="922">
        <f t="shared" si="9"/>
        <v>300798</v>
      </c>
      <c r="P35" s="922">
        <f t="shared" si="10"/>
        <v>300798.32000000007</v>
      </c>
      <c r="Q35" s="945">
        <f t="shared" si="11"/>
        <v>225599</v>
      </c>
      <c r="R35" s="914"/>
    </row>
    <row r="36" spans="1:19">
      <c r="A36" s="778">
        <f t="shared" si="6"/>
        <v>22</v>
      </c>
      <c r="C36" s="917" t="s">
        <v>463</v>
      </c>
      <c r="D36" s="940"/>
      <c r="E36" s="941">
        <v>8</v>
      </c>
      <c r="H36" s="945">
        <f t="shared" si="7"/>
        <v>0</v>
      </c>
      <c r="I36" s="946"/>
      <c r="J36" s="947">
        <f t="shared" si="8"/>
        <v>0</v>
      </c>
      <c r="K36" s="922"/>
      <c r="M36" s="922"/>
      <c r="N36" s="922">
        <f t="shared" si="9"/>
        <v>0</v>
      </c>
      <c r="O36" s="922">
        <f t="shared" si="9"/>
        <v>0</v>
      </c>
      <c r="P36" s="922">
        <f t="shared" si="10"/>
        <v>0</v>
      </c>
      <c r="Q36" s="945">
        <f t="shared" si="11"/>
        <v>0</v>
      </c>
      <c r="R36" s="914"/>
    </row>
    <row r="37" spans="1:19">
      <c r="A37" s="778">
        <f t="shared" si="6"/>
        <v>23</v>
      </c>
      <c r="C37" s="917" t="s">
        <v>464</v>
      </c>
      <c r="D37" s="940"/>
      <c r="E37" s="941">
        <v>7</v>
      </c>
      <c r="H37" s="945">
        <f t="shared" si="7"/>
        <v>0</v>
      </c>
      <c r="I37" s="946"/>
      <c r="J37" s="947">
        <f t="shared" si="8"/>
        <v>0</v>
      </c>
      <c r="K37" s="922"/>
      <c r="M37" s="922"/>
      <c r="N37" s="922">
        <f t="shared" si="9"/>
        <v>0</v>
      </c>
      <c r="O37" s="922">
        <f t="shared" si="9"/>
        <v>0</v>
      </c>
      <c r="P37" s="922">
        <f t="shared" si="10"/>
        <v>0</v>
      </c>
      <c r="Q37" s="945">
        <f t="shared" si="11"/>
        <v>0</v>
      </c>
      <c r="R37" s="914"/>
    </row>
    <row r="38" spans="1:19">
      <c r="A38" s="778">
        <f t="shared" si="6"/>
        <v>24</v>
      </c>
      <c r="C38" s="917" t="s">
        <v>465</v>
      </c>
      <c r="D38" s="940"/>
      <c r="E38" s="941">
        <v>6</v>
      </c>
      <c r="H38" s="945">
        <f t="shared" si="7"/>
        <v>0</v>
      </c>
      <c r="I38" s="946"/>
      <c r="J38" s="947">
        <f t="shared" si="8"/>
        <v>0</v>
      </c>
      <c r="K38" s="922"/>
      <c r="M38" s="922"/>
      <c r="N38" s="922">
        <f t="shared" si="9"/>
        <v>0</v>
      </c>
      <c r="O38" s="922">
        <f t="shared" si="9"/>
        <v>0</v>
      </c>
      <c r="P38" s="922">
        <f t="shared" si="10"/>
        <v>0</v>
      </c>
      <c r="Q38" s="945">
        <f t="shared" si="11"/>
        <v>0</v>
      </c>
      <c r="R38" s="914"/>
    </row>
    <row r="39" spans="1:19">
      <c r="A39" s="778">
        <f t="shared" si="6"/>
        <v>25</v>
      </c>
      <c r="C39" s="917" t="s">
        <v>466</v>
      </c>
      <c r="D39" s="940"/>
      <c r="E39" s="941">
        <v>5</v>
      </c>
      <c r="H39" s="945">
        <f t="shared" si="7"/>
        <v>0</v>
      </c>
      <c r="I39" s="946"/>
      <c r="J39" s="947">
        <f t="shared" si="8"/>
        <v>0</v>
      </c>
      <c r="K39" s="922"/>
      <c r="M39" s="922"/>
      <c r="N39" s="922">
        <f t="shared" si="9"/>
        <v>0</v>
      </c>
      <c r="O39" s="922">
        <f t="shared" si="9"/>
        <v>0</v>
      </c>
      <c r="P39" s="922">
        <f t="shared" si="10"/>
        <v>0</v>
      </c>
      <c r="Q39" s="945">
        <f t="shared" si="11"/>
        <v>0</v>
      </c>
      <c r="R39" s="914"/>
    </row>
    <row r="40" spans="1:19">
      <c r="A40" s="778">
        <f t="shared" si="6"/>
        <v>26</v>
      </c>
      <c r="C40" s="917" t="s">
        <v>467</v>
      </c>
      <c r="D40" s="940"/>
      <c r="E40" s="941">
        <v>4</v>
      </c>
      <c r="H40" s="945">
        <f t="shared" si="7"/>
        <v>0</v>
      </c>
      <c r="I40" s="946"/>
      <c r="J40" s="947">
        <f t="shared" si="8"/>
        <v>0</v>
      </c>
      <c r="K40" s="922"/>
      <c r="M40" s="922"/>
      <c r="N40" s="922">
        <f t="shared" si="9"/>
        <v>0</v>
      </c>
      <c r="O40" s="922">
        <f t="shared" si="9"/>
        <v>0</v>
      </c>
      <c r="P40" s="922">
        <f t="shared" si="10"/>
        <v>0</v>
      </c>
      <c r="Q40" s="945">
        <f t="shared" si="11"/>
        <v>0</v>
      </c>
      <c r="R40" s="914"/>
    </row>
    <row r="41" spans="1:19">
      <c r="A41" s="778">
        <f t="shared" si="6"/>
        <v>27</v>
      </c>
      <c r="C41" s="917" t="s">
        <v>468</v>
      </c>
      <c r="D41" s="940"/>
      <c r="E41" s="941">
        <v>3</v>
      </c>
      <c r="H41" s="945">
        <f t="shared" si="7"/>
        <v>0</v>
      </c>
      <c r="I41" s="946"/>
      <c r="J41" s="947">
        <f t="shared" si="8"/>
        <v>0</v>
      </c>
      <c r="K41" s="945"/>
      <c r="M41" s="945"/>
      <c r="N41" s="922">
        <f t="shared" si="9"/>
        <v>0</v>
      </c>
      <c r="O41" s="922">
        <f t="shared" si="9"/>
        <v>0</v>
      </c>
      <c r="P41" s="922">
        <f t="shared" si="10"/>
        <v>0</v>
      </c>
      <c r="Q41" s="950">
        <f t="shared" si="11"/>
        <v>0</v>
      </c>
      <c r="R41" s="914"/>
    </row>
    <row r="42" spans="1:19">
      <c r="A42" s="778">
        <f t="shared" si="6"/>
        <v>28</v>
      </c>
      <c r="C42" s="951" t="s">
        <v>82</v>
      </c>
      <c r="D42" s="952"/>
      <c r="F42" s="954"/>
      <c r="G42" s="955"/>
      <c r="H42" s="956">
        <f>SUM(H30:H41)</f>
        <v>0</v>
      </c>
      <c r="I42" s="957"/>
      <c r="J42" s="958">
        <f>SUM(J30:J41)</f>
        <v>313285</v>
      </c>
      <c r="K42" s="945"/>
      <c r="M42" s="945"/>
      <c r="N42" s="954"/>
      <c r="O42" s="954"/>
      <c r="P42" s="945"/>
      <c r="Q42" s="956">
        <f>SUM(Q30:Q41)</f>
        <v>301769</v>
      </c>
    </row>
    <row r="43" spans="1:19">
      <c r="E43" s="932"/>
      <c r="I43" s="946"/>
      <c r="J43" s="959"/>
      <c r="K43" s="931"/>
      <c r="M43" s="931"/>
    </row>
    <row r="44" spans="1:19">
      <c r="A44" s="778">
        <f>1+A42</f>
        <v>29</v>
      </c>
      <c r="B44" s="905" t="s">
        <v>470</v>
      </c>
      <c r="F44" s="932"/>
      <c r="G44" s="937"/>
      <c r="H44" s="932"/>
      <c r="I44" s="938"/>
      <c r="J44" s="939"/>
      <c r="K44" s="932"/>
      <c r="M44" s="932"/>
      <c r="N44" s="932"/>
      <c r="O44" s="932"/>
      <c r="P44" s="932"/>
      <c r="Q44" s="932"/>
      <c r="R44" s="932"/>
      <c r="S44" s="932"/>
    </row>
    <row r="45" spans="1:19">
      <c r="A45" s="778">
        <f>1+A44</f>
        <v>30</v>
      </c>
      <c r="C45" s="917" t="s">
        <v>457</v>
      </c>
      <c r="D45" s="940"/>
      <c r="E45" s="941">
        <v>12</v>
      </c>
      <c r="H45" s="912">
        <f t="shared" ref="H45:H56" si="12">ROUND(($E15/12)*G45,0)</f>
        <v>0</v>
      </c>
      <c r="I45" s="946"/>
      <c r="J45" s="944">
        <f t="shared" ref="J45:J56" si="13">ROUND(($E15/12)*I45,0)</f>
        <v>0</v>
      </c>
      <c r="K45" s="912"/>
      <c r="M45" s="912"/>
      <c r="N45" s="922">
        <f t="shared" ref="N45:O56" si="14">ROUND(L45*N$11,0)</f>
        <v>0</v>
      </c>
      <c r="O45" s="922">
        <f t="shared" si="14"/>
        <v>0</v>
      </c>
      <c r="P45" s="912">
        <f t="shared" ref="P45:P56" si="15">+K45-N45-O45</f>
        <v>0</v>
      </c>
      <c r="Q45" s="912">
        <f t="shared" ref="Q45:Q56" si="16">ROUND((E15/12)*P45,0)</f>
        <v>0</v>
      </c>
      <c r="R45" s="932"/>
    </row>
    <row r="46" spans="1:19">
      <c r="A46" s="778">
        <f>1+A44</f>
        <v>30</v>
      </c>
      <c r="C46" s="917" t="s">
        <v>458</v>
      </c>
      <c r="D46" s="940"/>
      <c r="E46" s="941">
        <v>12</v>
      </c>
      <c r="H46" s="945">
        <f t="shared" si="12"/>
        <v>0</v>
      </c>
      <c r="I46" s="946"/>
      <c r="J46" s="947">
        <f t="shared" si="13"/>
        <v>0</v>
      </c>
      <c r="K46" s="922"/>
      <c r="M46" s="922"/>
      <c r="N46" s="922">
        <f t="shared" si="14"/>
        <v>0</v>
      </c>
      <c r="O46" s="922">
        <f t="shared" si="14"/>
        <v>0</v>
      </c>
      <c r="P46" s="922">
        <f t="shared" si="15"/>
        <v>0</v>
      </c>
      <c r="Q46" s="945">
        <f t="shared" si="16"/>
        <v>0</v>
      </c>
      <c r="R46" s="912"/>
    </row>
    <row r="47" spans="1:19">
      <c r="A47" s="778">
        <f>1+A46</f>
        <v>31</v>
      </c>
      <c r="C47" s="917" t="s">
        <v>459</v>
      </c>
      <c r="D47" s="940"/>
      <c r="E47" s="941">
        <v>12</v>
      </c>
      <c r="H47" s="945">
        <f t="shared" si="12"/>
        <v>0</v>
      </c>
      <c r="I47" s="946"/>
      <c r="J47" s="947">
        <f t="shared" si="13"/>
        <v>0</v>
      </c>
      <c r="K47" s="922"/>
      <c r="M47" s="922"/>
      <c r="N47" s="922">
        <f t="shared" si="14"/>
        <v>0</v>
      </c>
      <c r="O47" s="922">
        <f t="shared" si="14"/>
        <v>0</v>
      </c>
      <c r="P47" s="922">
        <f t="shared" si="15"/>
        <v>0</v>
      </c>
      <c r="Q47" s="945">
        <f t="shared" si="16"/>
        <v>0</v>
      </c>
      <c r="R47" s="914"/>
    </row>
    <row r="48" spans="1:19">
      <c r="A48" s="778">
        <f>1+A46</f>
        <v>31</v>
      </c>
      <c r="C48" s="917" t="s">
        <v>460</v>
      </c>
      <c r="D48" s="940"/>
      <c r="E48" s="941">
        <v>11</v>
      </c>
      <c r="H48" s="945">
        <f t="shared" si="12"/>
        <v>0</v>
      </c>
      <c r="I48" s="946">
        <v>160369.80680000002</v>
      </c>
      <c r="J48" s="947">
        <f t="shared" si="13"/>
        <v>147006</v>
      </c>
      <c r="K48" s="922">
        <v>13890.8588</v>
      </c>
      <c r="M48" s="922">
        <v>12193.99685</v>
      </c>
      <c r="N48" s="922">
        <f t="shared" si="14"/>
        <v>0</v>
      </c>
      <c r="O48" s="922">
        <f t="shared" si="14"/>
        <v>6097</v>
      </c>
      <c r="P48" s="922">
        <f t="shared" si="15"/>
        <v>7793.8588</v>
      </c>
      <c r="Q48" s="945">
        <f t="shared" si="16"/>
        <v>7144</v>
      </c>
      <c r="R48" s="914"/>
    </row>
    <row r="49" spans="1:19">
      <c r="A49" s="778">
        <f>1+A48</f>
        <v>32</v>
      </c>
      <c r="C49" s="917" t="s">
        <v>461</v>
      </c>
      <c r="D49" s="940"/>
      <c r="E49" s="941">
        <v>10</v>
      </c>
      <c r="H49" s="945">
        <f t="shared" si="12"/>
        <v>0</v>
      </c>
      <c r="I49" s="946">
        <v>6266</v>
      </c>
      <c r="J49" s="947">
        <f>ROUND(($E19/12)*I49,0)</f>
        <v>5222</v>
      </c>
      <c r="K49" s="922"/>
      <c r="M49" s="922"/>
      <c r="N49" s="922">
        <f t="shared" si="14"/>
        <v>0</v>
      </c>
      <c r="O49" s="922">
        <f t="shared" si="14"/>
        <v>0</v>
      </c>
      <c r="P49" s="922">
        <f t="shared" si="15"/>
        <v>0</v>
      </c>
      <c r="Q49" s="945">
        <f t="shared" si="16"/>
        <v>0</v>
      </c>
      <c r="R49" s="945"/>
    </row>
    <row r="50" spans="1:19">
      <c r="A50" s="778">
        <f>1+A48</f>
        <v>32</v>
      </c>
      <c r="C50" s="917" t="s">
        <v>462</v>
      </c>
      <c r="D50" s="940"/>
      <c r="E50" s="941">
        <v>9</v>
      </c>
      <c r="H50" s="945">
        <f t="shared" si="12"/>
        <v>0</v>
      </c>
      <c r="I50" s="946"/>
      <c r="J50" s="947">
        <f t="shared" si="13"/>
        <v>0</v>
      </c>
      <c r="K50" s="922"/>
      <c r="M50" s="922"/>
      <c r="N50" s="922">
        <f t="shared" si="14"/>
        <v>0</v>
      </c>
      <c r="O50" s="922">
        <f t="shared" si="14"/>
        <v>0</v>
      </c>
      <c r="P50" s="922">
        <f t="shared" si="15"/>
        <v>0</v>
      </c>
      <c r="Q50" s="945">
        <f t="shared" si="16"/>
        <v>0</v>
      </c>
      <c r="R50" s="914"/>
    </row>
    <row r="51" spans="1:19">
      <c r="A51" s="778">
        <f>1+A50</f>
        <v>33</v>
      </c>
      <c r="C51" s="917" t="s">
        <v>463</v>
      </c>
      <c r="D51" s="940"/>
      <c r="E51" s="941">
        <v>8</v>
      </c>
      <c r="H51" s="945">
        <f t="shared" si="12"/>
        <v>0</v>
      </c>
      <c r="I51" s="946"/>
      <c r="J51" s="947">
        <f t="shared" si="13"/>
        <v>0</v>
      </c>
      <c r="K51" s="922"/>
      <c r="L51" s="922"/>
      <c r="M51" s="922"/>
      <c r="N51" s="922">
        <f t="shared" si="14"/>
        <v>0</v>
      </c>
      <c r="O51" s="922">
        <f t="shared" si="14"/>
        <v>0</v>
      </c>
      <c r="P51" s="922">
        <f t="shared" si="15"/>
        <v>0</v>
      </c>
      <c r="Q51" s="945">
        <f t="shared" si="16"/>
        <v>0</v>
      </c>
      <c r="R51" s="914"/>
    </row>
    <row r="52" spans="1:19">
      <c r="A52" s="778">
        <f>1+A50</f>
        <v>33</v>
      </c>
      <c r="C52" s="917" t="s">
        <v>464</v>
      </c>
      <c r="D52" s="940"/>
      <c r="E52" s="941">
        <v>7</v>
      </c>
      <c r="H52" s="945">
        <f t="shared" si="12"/>
        <v>0</v>
      </c>
      <c r="I52" s="946"/>
      <c r="J52" s="947">
        <f t="shared" si="13"/>
        <v>0</v>
      </c>
      <c r="K52" s="922"/>
      <c r="L52" s="922"/>
      <c r="M52" s="922"/>
      <c r="N52" s="922">
        <f t="shared" si="14"/>
        <v>0</v>
      </c>
      <c r="O52" s="922">
        <f t="shared" si="14"/>
        <v>0</v>
      </c>
      <c r="P52" s="922">
        <f t="shared" si="15"/>
        <v>0</v>
      </c>
      <c r="Q52" s="945">
        <f t="shared" si="16"/>
        <v>0</v>
      </c>
      <c r="R52" s="914"/>
    </row>
    <row r="53" spans="1:19">
      <c r="A53" s="778">
        <f>1+A52</f>
        <v>34</v>
      </c>
      <c r="C53" s="917" t="s">
        <v>465</v>
      </c>
      <c r="D53" s="940"/>
      <c r="E53" s="941">
        <v>6</v>
      </c>
      <c r="H53" s="945">
        <f t="shared" si="12"/>
        <v>0</v>
      </c>
      <c r="I53" s="946"/>
      <c r="J53" s="947">
        <f t="shared" si="13"/>
        <v>0</v>
      </c>
      <c r="K53" s="922"/>
      <c r="L53" s="922"/>
      <c r="M53" s="922"/>
      <c r="N53" s="922">
        <f t="shared" si="14"/>
        <v>0</v>
      </c>
      <c r="O53" s="922">
        <f t="shared" si="14"/>
        <v>0</v>
      </c>
      <c r="P53" s="922">
        <f t="shared" si="15"/>
        <v>0</v>
      </c>
      <c r="Q53" s="945">
        <f t="shared" si="16"/>
        <v>0</v>
      </c>
      <c r="R53" s="914"/>
    </row>
    <row r="54" spans="1:19">
      <c r="A54" s="778">
        <f>1+A52</f>
        <v>34</v>
      </c>
      <c r="C54" s="917" t="s">
        <v>466</v>
      </c>
      <c r="D54" s="940"/>
      <c r="E54" s="941">
        <v>5</v>
      </c>
      <c r="H54" s="945">
        <f t="shared" si="12"/>
        <v>0</v>
      </c>
      <c r="I54" s="946"/>
      <c r="J54" s="947">
        <f t="shared" si="13"/>
        <v>0</v>
      </c>
      <c r="K54" s="922"/>
      <c r="L54" s="922"/>
      <c r="M54" s="922"/>
      <c r="N54" s="922">
        <f t="shared" si="14"/>
        <v>0</v>
      </c>
      <c r="O54" s="922">
        <f t="shared" si="14"/>
        <v>0</v>
      </c>
      <c r="P54" s="922">
        <f t="shared" si="15"/>
        <v>0</v>
      </c>
      <c r="Q54" s="945">
        <f t="shared" si="16"/>
        <v>0</v>
      </c>
      <c r="R54" s="914"/>
    </row>
    <row r="55" spans="1:19">
      <c r="A55" s="778">
        <f>1+A54</f>
        <v>35</v>
      </c>
      <c r="C55" s="917" t="s">
        <v>467</v>
      </c>
      <c r="D55" s="940"/>
      <c r="E55" s="941">
        <v>4</v>
      </c>
      <c r="H55" s="945">
        <f t="shared" si="12"/>
        <v>0</v>
      </c>
      <c r="I55" s="946"/>
      <c r="J55" s="947">
        <f t="shared" si="13"/>
        <v>0</v>
      </c>
      <c r="K55" s="949"/>
      <c r="L55" s="949"/>
      <c r="M55" s="949"/>
      <c r="N55" s="922">
        <f t="shared" si="14"/>
        <v>0</v>
      </c>
      <c r="O55" s="922">
        <f t="shared" si="14"/>
        <v>0</v>
      </c>
      <c r="P55" s="922">
        <f t="shared" si="15"/>
        <v>0</v>
      </c>
      <c r="Q55" s="945">
        <f t="shared" si="16"/>
        <v>0</v>
      </c>
      <c r="R55" s="914"/>
    </row>
    <row r="56" spans="1:19">
      <c r="A56" s="778">
        <f>1+A54</f>
        <v>35</v>
      </c>
      <c r="C56" s="917" t="s">
        <v>468</v>
      </c>
      <c r="D56" s="940"/>
      <c r="E56" s="941">
        <v>3</v>
      </c>
      <c r="H56" s="945">
        <f t="shared" si="12"/>
        <v>0</v>
      </c>
      <c r="I56" s="946"/>
      <c r="J56" s="947">
        <f t="shared" si="13"/>
        <v>0</v>
      </c>
      <c r="K56" s="945"/>
      <c r="M56" s="945"/>
      <c r="N56" s="922">
        <f t="shared" si="14"/>
        <v>0</v>
      </c>
      <c r="O56" s="922">
        <f t="shared" si="14"/>
        <v>0</v>
      </c>
      <c r="P56" s="922">
        <f t="shared" si="15"/>
        <v>0</v>
      </c>
      <c r="Q56" s="950">
        <f t="shared" si="16"/>
        <v>0</v>
      </c>
      <c r="R56" s="914"/>
    </row>
    <row r="57" spans="1:19">
      <c r="A57" s="778">
        <f>1+A56</f>
        <v>36</v>
      </c>
      <c r="C57" s="951" t="s">
        <v>82</v>
      </c>
      <c r="D57" s="952"/>
      <c r="E57" s="941"/>
      <c r="F57" s="954"/>
      <c r="G57" s="955"/>
      <c r="H57" s="956">
        <f>SUM(H45:H56)</f>
        <v>0</v>
      </c>
      <c r="I57" s="957"/>
      <c r="J57" s="958">
        <f>SUM(J45:J56)</f>
        <v>152228</v>
      </c>
      <c r="K57" s="945"/>
      <c r="L57" s="954"/>
      <c r="M57" s="954"/>
      <c r="N57" s="954"/>
      <c r="O57" s="954"/>
      <c r="P57" s="945"/>
      <c r="Q57" s="956">
        <f>SUM(Q45:Q56)</f>
        <v>7144</v>
      </c>
      <c r="R57" s="931"/>
    </row>
    <row r="58" spans="1:19" ht="11.45" customHeight="1">
      <c r="E58" s="941"/>
      <c r="K58" s="931"/>
      <c r="R58" s="931"/>
    </row>
    <row r="59" spans="1:19" ht="11.45" customHeight="1">
      <c r="A59" s="778">
        <f>1+A57</f>
        <v>37</v>
      </c>
      <c r="B59" s="1357" t="s">
        <v>471</v>
      </c>
      <c r="C59" s="1357"/>
      <c r="D59" s="1357"/>
      <c r="E59" s="1357"/>
      <c r="F59" s="1357"/>
      <c r="G59" s="912">
        <f>SUM(G15:G58)</f>
        <v>2099.9891500000003</v>
      </c>
      <c r="I59" s="912">
        <f>SUM(I15:I58)</f>
        <v>776095.87230000005</v>
      </c>
      <c r="O59" s="912">
        <f>SUM(O15:O58)</f>
        <v>438468</v>
      </c>
      <c r="P59" s="912">
        <f>SUM(P15:P58)</f>
        <v>600469.07940000016</v>
      </c>
      <c r="R59" s="931"/>
      <c r="S59" s="960"/>
    </row>
    <row r="60" spans="1:19" ht="11.45" customHeight="1">
      <c r="R60" s="931"/>
    </row>
    <row r="61" spans="1:19" s="488" customFormat="1" ht="11.45" customHeight="1">
      <c r="A61" s="511"/>
      <c r="B61" s="885"/>
      <c r="C61" s="486"/>
      <c r="D61" s="486"/>
      <c r="E61" s="486"/>
      <c r="F61" s="486"/>
      <c r="G61" s="486"/>
      <c r="H61" s="885"/>
      <c r="I61" s="885"/>
      <c r="J61" s="885"/>
      <c r="K61" s="885"/>
      <c r="L61" s="905"/>
      <c r="M61" s="905"/>
      <c r="N61" s="905"/>
      <c r="O61" s="905"/>
      <c r="P61" s="905"/>
      <c r="R61" s="512"/>
    </row>
    <row r="62" spans="1:19" s="488" customFormat="1" ht="15">
      <c r="A62" s="511"/>
      <c r="B62" s="513"/>
      <c r="C62" s="487"/>
      <c r="D62" s="905"/>
      <c r="E62" s="487"/>
      <c r="F62" s="487"/>
      <c r="G62" s="892"/>
      <c r="H62" s="961" t="s">
        <v>412</v>
      </c>
      <c r="I62" s="486"/>
      <c r="J62" s="961" t="s">
        <v>413</v>
      </c>
      <c r="L62" s="905"/>
      <c r="M62" s="905"/>
      <c r="N62" s="905"/>
      <c r="O62" s="905"/>
      <c r="P62" s="905"/>
      <c r="Q62" s="932" t="s">
        <v>414</v>
      </c>
      <c r="R62" s="512"/>
    </row>
    <row r="63" spans="1:19" s="488" customFormat="1">
      <c r="A63" s="778">
        <f>1+A59</f>
        <v>38</v>
      </c>
      <c r="B63" s="1357" t="s">
        <v>472</v>
      </c>
      <c r="C63" s="1357"/>
      <c r="D63" s="1357"/>
      <c r="E63" s="1357"/>
      <c r="F63" s="1357"/>
      <c r="G63" s="1357"/>
      <c r="H63" s="929"/>
      <c r="I63" s="486"/>
      <c r="J63" s="929"/>
      <c r="L63" s="905"/>
      <c r="M63" s="905"/>
      <c r="N63" s="905"/>
      <c r="O63" s="905"/>
      <c r="P63" s="905"/>
      <c r="Q63" s="962"/>
      <c r="R63" s="512"/>
    </row>
    <row r="64" spans="1:19" s="488" customFormat="1" ht="15">
      <c r="A64" s="778">
        <f>1+A63</f>
        <v>39</v>
      </c>
      <c r="B64" s="905" t="s">
        <v>473</v>
      </c>
      <c r="D64" s="487"/>
      <c r="E64" s="892"/>
      <c r="F64" s="905"/>
      <c r="G64" s="922"/>
      <c r="H64" s="908">
        <f>+H27</f>
        <v>1925</v>
      </c>
      <c r="I64" s="486"/>
      <c r="J64" s="908">
        <f>+J27</f>
        <v>214399</v>
      </c>
      <c r="L64" s="905"/>
      <c r="M64" s="905"/>
      <c r="N64" s="905"/>
      <c r="O64" s="905"/>
      <c r="P64" s="905"/>
      <c r="Q64" s="908">
        <f>+Q27</f>
        <v>183767</v>
      </c>
      <c r="R64" s="512"/>
    </row>
    <row r="65" spans="1:18" s="488" customFormat="1" ht="15">
      <c r="A65" s="778">
        <f>1+A64</f>
        <v>40</v>
      </c>
      <c r="B65" s="905" t="s">
        <v>474</v>
      </c>
      <c r="D65" s="487"/>
      <c r="E65" s="892"/>
      <c r="F65" s="905"/>
      <c r="G65" s="922"/>
      <c r="H65" s="963">
        <f>+H42</f>
        <v>0</v>
      </c>
      <c r="I65" s="486"/>
      <c r="J65" s="963">
        <f>+J42</f>
        <v>313285</v>
      </c>
      <c r="L65" s="905"/>
      <c r="M65" s="905"/>
      <c r="N65" s="905"/>
      <c r="O65" s="905"/>
      <c r="P65" s="905"/>
      <c r="Q65" s="963">
        <f>+Q42</f>
        <v>301769</v>
      </c>
      <c r="R65" s="512"/>
    </row>
    <row r="66" spans="1:18" s="488" customFormat="1" ht="15">
      <c r="A66" s="778">
        <f>1+A65</f>
        <v>41</v>
      </c>
      <c r="B66" s="905" t="s">
        <v>470</v>
      </c>
      <c r="D66" s="487"/>
      <c r="E66" s="892"/>
      <c r="F66" s="905"/>
      <c r="G66" s="922"/>
      <c r="H66" s="963">
        <f>+H57</f>
        <v>0</v>
      </c>
      <c r="I66" s="486"/>
      <c r="J66" s="963">
        <f>+J57</f>
        <v>152228</v>
      </c>
      <c r="L66" s="905"/>
      <c r="M66" s="905"/>
      <c r="N66" s="905"/>
      <c r="O66" s="905"/>
      <c r="P66" s="905"/>
      <c r="Q66" s="963">
        <f>+Q57</f>
        <v>7144</v>
      </c>
      <c r="R66" s="512"/>
    </row>
    <row r="67" spans="1:18" s="488" customFormat="1" ht="15">
      <c r="A67" s="778">
        <f>1+A66</f>
        <v>42</v>
      </c>
      <c r="B67" s="905" t="s">
        <v>475</v>
      </c>
      <c r="C67" s="487"/>
      <c r="D67" s="892"/>
      <c r="E67" s="892"/>
      <c r="F67" s="905"/>
      <c r="G67" s="922"/>
      <c r="H67" s="956">
        <f>SUM(H64:H66)</f>
        <v>1925</v>
      </c>
      <c r="I67" s="486"/>
      <c r="J67" s="958">
        <f>SUM(J64:J66)</f>
        <v>679912</v>
      </c>
      <c r="L67" s="905"/>
      <c r="M67" s="905"/>
      <c r="N67" s="905"/>
      <c r="O67" s="905"/>
      <c r="P67" s="905"/>
      <c r="Q67" s="956">
        <f>SUM(Q64:Q66)</f>
        <v>492680</v>
      </c>
      <c r="R67" s="512"/>
    </row>
    <row r="68" spans="1:18" s="488" customFormat="1" ht="15">
      <c r="A68" s="778"/>
      <c r="B68" s="905"/>
      <c r="C68" s="487"/>
      <c r="D68" s="892"/>
      <c r="E68" s="892"/>
      <c r="F68" s="905"/>
      <c r="G68" s="922"/>
      <c r="H68" s="964"/>
      <c r="I68" s="486"/>
      <c r="J68" s="964"/>
      <c r="L68" s="905"/>
      <c r="M68" s="905"/>
      <c r="N68" s="905"/>
      <c r="O68" s="905"/>
      <c r="P68" s="905"/>
      <c r="Q68" s="964"/>
      <c r="R68" s="512"/>
    </row>
    <row r="69" spans="1:18" s="488" customFormat="1" ht="15">
      <c r="A69" s="778"/>
      <c r="B69" s="905"/>
      <c r="C69" s="487"/>
      <c r="D69" s="892"/>
      <c r="E69" s="892"/>
      <c r="F69" s="905"/>
      <c r="G69" s="922"/>
      <c r="H69" s="964"/>
      <c r="I69" s="486"/>
      <c r="J69" s="964"/>
      <c r="L69" s="905"/>
      <c r="M69" s="905"/>
      <c r="N69" s="905"/>
      <c r="O69" s="905"/>
      <c r="P69" s="905"/>
      <c r="Q69" s="965"/>
      <c r="R69" s="512"/>
    </row>
    <row r="70" spans="1:18" s="488" customFormat="1" ht="15.75">
      <c r="A70" s="778">
        <f>1+A67</f>
        <v>43</v>
      </c>
      <c r="B70" s="479" t="s">
        <v>476</v>
      </c>
      <c r="C70" s="487"/>
      <c r="D70" s="892"/>
      <c r="E70" s="892"/>
      <c r="F70" s="905"/>
      <c r="G70" s="922"/>
      <c r="H70" s="964"/>
      <c r="I70" s="486"/>
      <c r="J70" s="964"/>
      <c r="L70" s="905"/>
      <c r="M70" s="905"/>
      <c r="N70" s="905"/>
      <c r="O70" s="905"/>
      <c r="P70" s="905"/>
      <c r="Q70" s="956">
        <f>SUM(H67:Q67)</f>
        <v>1174517</v>
      </c>
      <c r="R70" s="512"/>
    </row>
    <row r="71" spans="1:18" s="488" customFormat="1" ht="15">
      <c r="A71" s="778">
        <f>1+A70</f>
        <v>44</v>
      </c>
      <c r="B71" s="905" t="s">
        <v>334</v>
      </c>
      <c r="D71" s="487"/>
      <c r="E71" s="487"/>
      <c r="F71" s="905"/>
      <c r="G71" s="922"/>
      <c r="H71" s="487"/>
      <c r="I71" s="487"/>
      <c r="J71" s="487"/>
      <c r="K71" s="487"/>
      <c r="L71" s="487"/>
      <c r="M71" s="487"/>
      <c r="N71" s="905"/>
      <c r="O71" s="966"/>
      <c r="Q71" s="915">
        <v>0.70960000000000001</v>
      </c>
      <c r="R71" s="512"/>
    </row>
    <row r="72" spans="1:18" s="488" customFormat="1" ht="15.75">
      <c r="A72" s="778">
        <f>1+A71</f>
        <v>45</v>
      </c>
      <c r="B72" s="480" t="s">
        <v>477</v>
      </c>
      <c r="C72" s="487"/>
      <c r="D72" s="487"/>
      <c r="E72" s="892"/>
      <c r="F72" s="905"/>
      <c r="G72" s="922"/>
      <c r="H72" s="892"/>
      <c r="I72" s="892"/>
      <c r="J72" s="892"/>
      <c r="K72" s="892"/>
      <c r="L72" s="892"/>
      <c r="M72" s="892"/>
      <c r="N72" s="905"/>
      <c r="O72" s="912"/>
      <c r="Q72" s="912">
        <f>ROUND(Q70*Q71,0)</f>
        <v>833437</v>
      </c>
      <c r="R72" s="512"/>
    </row>
    <row r="73" spans="1:18" s="488" customFormat="1">
      <c r="A73" s="778">
        <f>1+A72</f>
        <v>46</v>
      </c>
      <c r="B73" s="892" t="s">
        <v>336</v>
      </c>
      <c r="D73" s="892"/>
      <c r="E73" s="892"/>
      <c r="F73" s="905"/>
      <c r="G73" s="922"/>
      <c r="H73" s="892"/>
      <c r="I73" s="892"/>
      <c r="J73" s="892"/>
      <c r="K73" s="892"/>
      <c r="L73" s="892"/>
      <c r="M73" s="892"/>
      <c r="N73" s="905"/>
      <c r="O73" s="967"/>
      <c r="Q73" s="967">
        <v>0.99199999999999999</v>
      </c>
      <c r="R73" s="512"/>
    </row>
    <row r="74" spans="1:18" s="488" customFormat="1" ht="15.75" thickBot="1">
      <c r="A74" s="778">
        <f>1+A73</f>
        <v>47</v>
      </c>
      <c r="B74" s="480" t="s">
        <v>478</v>
      </c>
      <c r="F74" s="905"/>
      <c r="G74" s="922"/>
      <c r="N74" s="905"/>
      <c r="O74" s="964"/>
      <c r="Q74" s="968">
        <f>ROUND(Q72*Q73,0)</f>
        <v>826770</v>
      </c>
      <c r="R74" s="512"/>
    </row>
    <row r="75" spans="1:18" s="488" customFormat="1" ht="13.5" thickTop="1">
      <c r="A75" s="511"/>
      <c r="F75" s="905"/>
      <c r="G75" s="922"/>
      <c r="R75" s="512"/>
    </row>
    <row r="76" spans="1:18" s="488" customFormat="1">
      <c r="A76" s="511"/>
      <c r="F76" s="905"/>
      <c r="G76" s="922"/>
      <c r="R76" s="512"/>
    </row>
    <row r="77" spans="1:18" s="488" customFormat="1">
      <c r="A77" s="511"/>
      <c r="B77" s="488" t="s">
        <v>75</v>
      </c>
      <c r="F77" s="905"/>
      <c r="G77" s="922"/>
    </row>
  </sheetData>
  <mergeCells count="24">
    <mergeCell ref="B63:G63"/>
    <mergeCell ref="N9:O9"/>
    <mergeCell ref="G10:G11"/>
    <mergeCell ref="I10:I11"/>
    <mergeCell ref="P10:P11"/>
    <mergeCell ref="E12:F12"/>
    <mergeCell ref="B59:F59"/>
    <mergeCell ref="E6:F11"/>
    <mergeCell ref="G7:H7"/>
    <mergeCell ref="I7:J7"/>
    <mergeCell ref="K7:Q7"/>
    <mergeCell ref="H8:H11"/>
    <mergeCell ref="J8:J11"/>
    <mergeCell ref="K8:M8"/>
    <mergeCell ref="N8:O8"/>
    <mergeCell ref="Q8:Q11"/>
    <mergeCell ref="K9:M9"/>
    <mergeCell ref="P1:R1"/>
    <mergeCell ref="D2:P2"/>
    <mergeCell ref="Q2:R2"/>
    <mergeCell ref="D3:P3"/>
    <mergeCell ref="Q3:R3"/>
    <mergeCell ref="D4:P4"/>
    <mergeCell ref="D5:P5"/>
  </mergeCells>
  <pageMargins left="0.4" right="0.4" top="0.5" bottom="0.4" header="0.17" footer="0.16"/>
  <pageSetup scale="6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61"/>
  <sheetViews>
    <sheetView zoomScaleNormal="100" workbookViewId="0">
      <pane xSplit="6" ySplit="8" topLeftCell="G33" activePane="bottomRight" state="frozen"/>
      <selection pane="topRight"/>
      <selection pane="bottomLeft"/>
      <selection pane="bottomRight" activeCell="S51" sqref="S51"/>
    </sheetView>
  </sheetViews>
  <sheetFormatPr defaultColWidth="9.28515625" defaultRowHeight="12.75"/>
  <cols>
    <col min="1" max="1" width="3.7109375" style="996" customWidth="1"/>
    <col min="2" max="2" width="1.140625" style="969" customWidth="1"/>
    <col min="3" max="3" width="4.42578125" style="969" customWidth="1"/>
    <col min="4" max="4" width="15.85546875" style="969" customWidth="1"/>
    <col min="5" max="5" width="12.7109375" style="969" customWidth="1"/>
    <col min="6" max="6" width="9.140625" style="969" customWidth="1"/>
    <col min="7" max="7" width="12.7109375" style="969" bestFit="1" customWidth="1"/>
    <col min="8" max="8" width="1.140625" style="969" customWidth="1"/>
    <col min="9" max="9" width="11.28515625" style="969" bestFit="1" customWidth="1"/>
    <col min="10" max="10" width="1.140625" style="969" customWidth="1"/>
    <col min="11" max="11" width="9.85546875" style="969" bestFit="1" customWidth="1"/>
    <col min="12" max="12" width="10.85546875" style="969" bestFit="1" customWidth="1"/>
    <col min="13" max="13" width="1.140625" style="969" customWidth="1"/>
    <col min="14" max="14" width="10.85546875" style="969" customWidth="1"/>
    <col min="15" max="15" width="1.42578125" style="969" customWidth="1"/>
    <col min="16" max="16384" width="9.28515625" style="969"/>
  </cols>
  <sheetData>
    <row r="1" spans="1:15" ht="15" customHeight="1">
      <c r="A1" s="514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515" t="s">
        <v>78</v>
      </c>
      <c r="M1" s="515" t="s">
        <v>78</v>
      </c>
      <c r="N1" s="969" t="s">
        <v>78</v>
      </c>
      <c r="O1" s="970" t="s">
        <v>78</v>
      </c>
    </row>
    <row r="2" spans="1:15" ht="15">
      <c r="A2" s="514"/>
      <c r="C2" s="971"/>
      <c r="D2" s="1367" t="s">
        <v>37</v>
      </c>
      <c r="E2" s="1367"/>
      <c r="F2" s="1367"/>
      <c r="G2" s="1367"/>
      <c r="H2" s="1367"/>
      <c r="I2" s="1367"/>
      <c r="J2" s="1367"/>
      <c r="K2" s="1367"/>
      <c r="L2" s="1367"/>
      <c r="M2" s="1367"/>
      <c r="N2" s="971" t="s">
        <v>78</v>
      </c>
      <c r="O2" s="469" t="s">
        <v>888</v>
      </c>
    </row>
    <row r="3" spans="1:15" ht="15">
      <c r="A3" s="514"/>
      <c r="C3" s="971"/>
      <c r="D3" s="1368" t="s">
        <v>819</v>
      </c>
      <c r="E3" s="1367"/>
      <c r="F3" s="1367"/>
      <c r="G3" s="1367"/>
      <c r="H3" s="1367"/>
      <c r="I3" s="1367"/>
      <c r="J3" s="1367"/>
      <c r="K3" s="1367"/>
      <c r="L3" s="1367"/>
      <c r="M3" s="1367"/>
      <c r="N3" s="971" t="s">
        <v>78</v>
      </c>
      <c r="O3" s="883" t="s">
        <v>78</v>
      </c>
    </row>
    <row r="4" spans="1:15" ht="15">
      <c r="A4" s="514"/>
      <c r="C4" s="972"/>
      <c r="D4" s="1369" t="s">
        <v>302</v>
      </c>
      <c r="E4" s="1369"/>
      <c r="F4" s="1369"/>
      <c r="G4" s="1369"/>
      <c r="H4" s="1369"/>
      <c r="I4" s="1369"/>
      <c r="J4" s="1369"/>
      <c r="K4" s="1369"/>
      <c r="L4" s="1369"/>
      <c r="M4" s="1369"/>
      <c r="O4" s="469" t="s">
        <v>78</v>
      </c>
    </row>
    <row r="5" spans="1:15">
      <c r="A5" s="514"/>
      <c r="C5" s="1221"/>
      <c r="D5" s="1371" t="s">
        <v>887</v>
      </c>
      <c r="E5" s="1371"/>
      <c r="F5" s="1371"/>
      <c r="G5" s="1371"/>
      <c r="H5" s="1371"/>
      <c r="I5" s="1371"/>
      <c r="J5" s="1371"/>
      <c r="K5" s="1371"/>
      <c r="L5" s="1371"/>
      <c r="M5" s="1221"/>
      <c r="N5" s="1221"/>
      <c r="O5" s="973"/>
    </row>
    <row r="6" spans="1:15">
      <c r="A6" s="514"/>
      <c r="B6" s="973"/>
      <c r="C6" s="973"/>
      <c r="D6" s="973"/>
      <c r="E6" s="973"/>
      <c r="F6" s="973"/>
      <c r="G6" s="973"/>
      <c r="H6" s="973"/>
      <c r="I6" s="973"/>
      <c r="J6" s="973"/>
      <c r="K6" s="1370" t="s">
        <v>414</v>
      </c>
      <c r="L6" s="1370"/>
      <c r="M6" s="973"/>
      <c r="N6" s="973"/>
      <c r="O6" s="973"/>
    </row>
    <row r="7" spans="1:15">
      <c r="A7" s="516" t="s">
        <v>41</v>
      </c>
      <c r="B7" s="973"/>
      <c r="C7" s="1366" t="s">
        <v>479</v>
      </c>
      <c r="D7" s="1366"/>
      <c r="E7" s="1366"/>
      <c r="F7" s="1366"/>
      <c r="G7" s="779" t="s">
        <v>412</v>
      </c>
      <c r="H7" s="974"/>
      <c r="I7" s="779" t="s">
        <v>413</v>
      </c>
      <c r="J7" s="975"/>
      <c r="K7" s="973" t="s">
        <v>480</v>
      </c>
      <c r="L7" s="929" t="s">
        <v>440</v>
      </c>
      <c r="M7" s="975"/>
      <c r="N7" s="471" t="s">
        <v>43</v>
      </c>
      <c r="O7" s="973"/>
    </row>
    <row r="8" spans="1:15" s="978" customFormat="1" ht="12">
      <c r="A8" s="976" t="s">
        <v>47</v>
      </c>
      <c r="B8" s="517"/>
      <c r="C8" s="1373" t="s">
        <v>48</v>
      </c>
      <c r="D8" s="1373"/>
      <c r="E8" s="1373"/>
      <c r="F8" s="1373"/>
      <c r="G8" s="977" t="s">
        <v>49</v>
      </c>
      <c r="H8" s="977"/>
      <c r="I8" s="977" t="s">
        <v>50</v>
      </c>
      <c r="J8" s="977"/>
      <c r="K8" s="977" t="s">
        <v>51</v>
      </c>
      <c r="L8" s="977" t="s">
        <v>306</v>
      </c>
      <c r="M8" s="977"/>
      <c r="N8" s="977" t="s">
        <v>307</v>
      </c>
      <c r="O8" s="518"/>
    </row>
    <row r="9" spans="1:15" ht="15">
      <c r="A9" s="976" t="s">
        <v>308</v>
      </c>
      <c r="B9" s="476"/>
      <c r="C9" s="1372" t="s">
        <v>481</v>
      </c>
      <c r="D9" s="1372"/>
      <c r="E9" s="1372"/>
      <c r="F9" s="1372"/>
      <c r="G9" s="779"/>
      <c r="H9" s="973"/>
      <c r="I9" s="779"/>
      <c r="K9" s="779"/>
      <c r="L9" s="779"/>
      <c r="N9" s="471"/>
      <c r="O9" s="471"/>
    </row>
    <row r="10" spans="1:15" ht="15">
      <c r="A10" s="976">
        <f>1+A9</f>
        <v>2</v>
      </c>
      <c r="B10" s="476"/>
      <c r="C10" s="905" t="s">
        <v>473</v>
      </c>
      <c r="E10" s="476"/>
      <c r="F10" s="892"/>
      <c r="G10" s="979">
        <v>1875</v>
      </c>
      <c r="H10" s="979"/>
      <c r="I10" s="979">
        <v>127326</v>
      </c>
      <c r="J10" s="979"/>
      <c r="K10" s="979">
        <v>208694</v>
      </c>
      <c r="L10" s="979">
        <v>405145</v>
      </c>
      <c r="M10" s="519"/>
      <c r="N10" s="519"/>
      <c r="O10" s="476"/>
    </row>
    <row r="11" spans="1:15" ht="15">
      <c r="A11" s="976">
        <f>1+A10</f>
        <v>3</v>
      </c>
      <c r="B11" s="476"/>
      <c r="C11" s="905" t="s">
        <v>474</v>
      </c>
      <c r="E11" s="476"/>
      <c r="F11" s="892"/>
      <c r="G11" s="980">
        <v>0</v>
      </c>
      <c r="H11" s="980"/>
      <c r="I11" s="980">
        <v>2062000</v>
      </c>
      <c r="J11" s="980"/>
      <c r="K11" s="980">
        <v>690170</v>
      </c>
      <c r="L11" s="980">
        <v>2634643</v>
      </c>
      <c r="M11" s="489"/>
      <c r="N11" s="489"/>
      <c r="O11" s="476"/>
    </row>
    <row r="12" spans="1:15" ht="15">
      <c r="A12" s="976">
        <f>1+A11</f>
        <v>4</v>
      </c>
      <c r="B12" s="476"/>
      <c r="C12" s="905" t="s">
        <v>470</v>
      </c>
      <c r="E12" s="476"/>
      <c r="F12" s="892"/>
      <c r="G12" s="980">
        <v>0</v>
      </c>
      <c r="H12" s="980"/>
      <c r="I12" s="980">
        <v>753224</v>
      </c>
      <c r="J12" s="980"/>
      <c r="K12" s="980">
        <v>26681</v>
      </c>
      <c r="L12" s="980">
        <v>27886</v>
      </c>
      <c r="M12" s="489"/>
      <c r="N12" s="489"/>
      <c r="O12" s="476"/>
    </row>
    <row r="13" spans="1:15" ht="15">
      <c r="A13" s="976">
        <f t="shared" ref="A13:A47" si="0">1+A12</f>
        <v>5</v>
      </c>
      <c r="B13" s="476"/>
      <c r="C13" s="905"/>
      <c r="E13" s="476"/>
      <c r="F13" s="892"/>
      <c r="G13" s="980"/>
      <c r="H13" s="980"/>
      <c r="I13" s="980"/>
      <c r="J13" s="980"/>
      <c r="K13" s="980"/>
      <c r="L13" s="980"/>
      <c r="M13" s="489"/>
      <c r="N13" s="489"/>
      <c r="O13" s="476"/>
    </row>
    <row r="14" spans="1:15" ht="15">
      <c r="A14" s="976">
        <f t="shared" si="0"/>
        <v>6</v>
      </c>
      <c r="B14" s="476"/>
      <c r="C14" s="1372" t="s">
        <v>482</v>
      </c>
      <c r="D14" s="1372"/>
      <c r="E14" s="1372"/>
      <c r="F14" s="1372"/>
      <c r="G14" s="980"/>
      <c r="H14" s="980"/>
      <c r="I14" s="980"/>
      <c r="J14" s="980"/>
      <c r="K14" s="980"/>
      <c r="L14" s="980"/>
      <c r="M14" s="489"/>
      <c r="N14" s="489"/>
      <c r="O14" s="476"/>
    </row>
    <row r="15" spans="1:15" ht="15">
      <c r="A15" s="976">
        <f t="shared" si="0"/>
        <v>7</v>
      </c>
      <c r="B15" s="476"/>
      <c r="C15" s="905" t="s">
        <v>473</v>
      </c>
      <c r="E15" s="476"/>
      <c r="F15" s="892"/>
      <c r="G15" s="980"/>
      <c r="H15" s="980"/>
      <c r="I15" s="980"/>
      <c r="J15" s="980"/>
      <c r="K15" s="980"/>
      <c r="L15" s="980">
        <f>-ROUND(L10*0.5,0)</f>
        <v>-202573</v>
      </c>
      <c r="M15" s="489"/>
      <c r="N15" s="489"/>
      <c r="O15" s="476"/>
    </row>
    <row r="16" spans="1:15" ht="15">
      <c r="A16" s="976">
        <f t="shared" si="0"/>
        <v>8</v>
      </c>
      <c r="B16" s="476"/>
      <c r="C16" s="905" t="s">
        <v>474</v>
      </c>
      <c r="E16" s="476"/>
      <c r="F16" s="892"/>
      <c r="G16" s="980"/>
      <c r="H16" s="980"/>
      <c r="I16" s="980"/>
      <c r="J16" s="980"/>
      <c r="K16" s="980"/>
      <c r="L16" s="980">
        <f>-ROUND(L11*0.5,0)</f>
        <v>-1317322</v>
      </c>
      <c r="M16" s="489"/>
      <c r="N16" s="489"/>
      <c r="O16" s="476"/>
    </row>
    <row r="17" spans="1:15" ht="15">
      <c r="A17" s="976">
        <f t="shared" si="0"/>
        <v>9</v>
      </c>
      <c r="B17" s="476"/>
      <c r="C17" s="905" t="s">
        <v>470</v>
      </c>
      <c r="E17" s="476"/>
      <c r="F17" s="892"/>
      <c r="G17" s="980"/>
      <c r="H17" s="980"/>
      <c r="I17" s="980"/>
      <c r="J17" s="980"/>
      <c r="K17" s="980"/>
      <c r="L17" s="980">
        <f>-ROUND(L12*0.5,0)</f>
        <v>-13943</v>
      </c>
      <c r="M17" s="489"/>
      <c r="N17" s="489"/>
      <c r="O17" s="476"/>
    </row>
    <row r="18" spans="1:15" ht="15">
      <c r="A18" s="976">
        <f t="shared" si="0"/>
        <v>10</v>
      </c>
      <c r="B18" s="476"/>
      <c r="C18" s="905"/>
      <c r="E18" s="476"/>
      <c r="F18" s="892"/>
      <c r="G18" s="980"/>
      <c r="H18" s="980"/>
      <c r="I18" s="980"/>
      <c r="J18" s="980"/>
      <c r="K18" s="980"/>
      <c r="L18" s="980"/>
      <c r="M18" s="489"/>
      <c r="N18" s="489"/>
      <c r="O18" s="476"/>
    </row>
    <row r="19" spans="1:15" ht="15">
      <c r="A19" s="976">
        <f>1+A18</f>
        <v>11</v>
      </c>
      <c r="B19" s="476"/>
      <c r="C19" s="1372" t="s">
        <v>483</v>
      </c>
      <c r="D19" s="1372"/>
      <c r="E19" s="1372"/>
      <c r="F19" s="1372"/>
      <c r="G19" s="980"/>
      <c r="H19" s="980"/>
      <c r="I19" s="980"/>
      <c r="J19" s="980"/>
      <c r="K19" s="980"/>
      <c r="L19" s="980"/>
      <c r="M19" s="489"/>
      <c r="N19" s="489"/>
      <c r="O19" s="476"/>
    </row>
    <row r="20" spans="1:15" ht="15">
      <c r="A20" s="976">
        <f t="shared" si="0"/>
        <v>12</v>
      </c>
      <c r="B20" s="476"/>
      <c r="C20" s="905" t="s">
        <v>473</v>
      </c>
      <c r="E20" s="476"/>
      <c r="F20" s="892"/>
      <c r="G20" s="980">
        <f>G10+G15</f>
        <v>1875</v>
      </c>
      <c r="H20" s="980"/>
      <c r="I20" s="980">
        <f>I10+I15</f>
        <v>127326</v>
      </c>
      <c r="J20" s="980"/>
      <c r="K20" s="980">
        <f t="shared" ref="K20:L22" si="1">K10+K15</f>
        <v>208694</v>
      </c>
      <c r="L20" s="980">
        <f t="shared" si="1"/>
        <v>202572</v>
      </c>
      <c r="M20" s="489"/>
      <c r="N20" s="489"/>
      <c r="O20" s="476"/>
    </row>
    <row r="21" spans="1:15" ht="15">
      <c r="A21" s="976">
        <f t="shared" si="0"/>
        <v>13</v>
      </c>
      <c r="B21" s="476"/>
      <c r="C21" s="905" t="s">
        <v>474</v>
      </c>
      <c r="E21" s="476"/>
      <c r="F21" s="892"/>
      <c r="G21" s="980">
        <f>G11+G16</f>
        <v>0</v>
      </c>
      <c r="H21" s="980"/>
      <c r="I21" s="980">
        <f>I11+I16</f>
        <v>2062000</v>
      </c>
      <c r="J21" s="980"/>
      <c r="K21" s="980">
        <f t="shared" si="1"/>
        <v>690170</v>
      </c>
      <c r="L21" s="980">
        <f t="shared" si="1"/>
        <v>1317321</v>
      </c>
      <c r="M21" s="489"/>
      <c r="N21" s="489"/>
      <c r="O21" s="476"/>
    </row>
    <row r="22" spans="1:15" ht="15">
      <c r="A22" s="976">
        <f t="shared" si="0"/>
        <v>14</v>
      </c>
      <c r="B22" s="476"/>
      <c r="C22" s="905" t="s">
        <v>470</v>
      </c>
      <c r="E22" s="476"/>
      <c r="F22" s="892"/>
      <c r="G22" s="980">
        <f>G12+G17</f>
        <v>0</v>
      </c>
      <c r="H22" s="980"/>
      <c r="I22" s="980">
        <f>I12+I17</f>
        <v>753224</v>
      </c>
      <c r="J22" s="980"/>
      <c r="K22" s="980">
        <f t="shared" si="1"/>
        <v>26681</v>
      </c>
      <c r="L22" s="980">
        <f t="shared" si="1"/>
        <v>13943</v>
      </c>
      <c r="M22" s="489"/>
      <c r="N22" s="489"/>
      <c r="O22" s="476"/>
    </row>
    <row r="23" spans="1:15" ht="15">
      <c r="A23" s="976">
        <f t="shared" si="0"/>
        <v>15</v>
      </c>
      <c r="B23" s="476"/>
      <c r="C23" s="905"/>
      <c r="E23" s="476"/>
      <c r="F23" s="892"/>
      <c r="G23" s="980"/>
      <c r="H23" s="980"/>
      <c r="I23" s="980"/>
      <c r="J23" s="980"/>
      <c r="K23" s="980"/>
      <c r="L23" s="980"/>
      <c r="M23" s="489"/>
      <c r="N23" s="489"/>
      <c r="O23" s="476"/>
    </row>
    <row r="24" spans="1:15" ht="15">
      <c r="A24" s="976">
        <f t="shared" si="0"/>
        <v>16</v>
      </c>
      <c r="B24" s="476"/>
      <c r="C24" s="1372" t="s">
        <v>484</v>
      </c>
      <c r="D24" s="1372"/>
      <c r="E24" s="1372"/>
      <c r="F24" s="1372"/>
      <c r="G24" s="892"/>
      <c r="H24" s="981"/>
      <c r="I24" s="476"/>
      <c r="J24" s="476"/>
      <c r="K24" s="476"/>
      <c r="L24" s="476"/>
      <c r="M24" s="476"/>
      <c r="N24" s="476"/>
      <c r="O24" s="476"/>
    </row>
    <row r="25" spans="1:15" ht="15">
      <c r="A25" s="976">
        <f t="shared" si="0"/>
        <v>17</v>
      </c>
      <c r="B25" s="476"/>
      <c r="C25" s="905" t="s">
        <v>473</v>
      </c>
      <c r="F25" s="892"/>
      <c r="G25" s="982">
        <v>3.5000000000000003E-2</v>
      </c>
      <c r="H25" s="982"/>
      <c r="I25" s="982">
        <v>3.500000000000001E-2</v>
      </c>
      <c r="J25" s="982"/>
      <c r="K25" s="982">
        <v>3.4999999999999996E-2</v>
      </c>
      <c r="L25" s="982">
        <v>3.5000000000000003E-2</v>
      </c>
      <c r="M25" s="519"/>
      <c r="N25" s="519"/>
      <c r="O25" s="905"/>
    </row>
    <row r="26" spans="1:15" ht="15">
      <c r="A26" s="976">
        <f t="shared" si="0"/>
        <v>18</v>
      </c>
      <c r="B26" s="905"/>
      <c r="C26" s="905" t="s">
        <v>474</v>
      </c>
      <c r="F26" s="892"/>
      <c r="G26" s="982"/>
      <c r="H26" s="982"/>
      <c r="I26" s="982">
        <v>0.05</v>
      </c>
      <c r="J26" s="982"/>
      <c r="K26" s="982">
        <v>5.000000000000001E-2</v>
      </c>
      <c r="L26" s="982">
        <v>0.05</v>
      </c>
      <c r="M26" s="489"/>
      <c r="N26" s="489"/>
      <c r="O26" s="905"/>
    </row>
    <row r="27" spans="1:15" ht="15">
      <c r="A27" s="976">
        <f t="shared" si="0"/>
        <v>19</v>
      </c>
      <c r="B27" s="905"/>
      <c r="C27" s="905" t="s">
        <v>470</v>
      </c>
      <c r="F27" s="892"/>
      <c r="G27" s="982"/>
      <c r="H27" s="982"/>
      <c r="I27" s="982">
        <v>3.5400000000000001E-2</v>
      </c>
      <c r="J27" s="982"/>
      <c r="K27" s="982">
        <v>3.5000000000000003E-2</v>
      </c>
      <c r="L27" s="982">
        <v>3.5000000000000003E-2</v>
      </c>
      <c r="M27" s="489"/>
      <c r="N27" s="489"/>
      <c r="O27" s="905"/>
    </row>
    <row r="28" spans="1:15" ht="15.75">
      <c r="A28" s="976">
        <f t="shared" si="0"/>
        <v>20</v>
      </c>
      <c r="B28" s="905"/>
      <c r="C28" s="520"/>
      <c r="D28" s="975"/>
      <c r="E28" s="494"/>
      <c r="F28" s="916"/>
      <c r="G28" s="983"/>
      <c r="H28" s="984"/>
      <c r="I28" s="983"/>
      <c r="J28" s="983"/>
      <c r="K28" s="983"/>
      <c r="L28" s="983"/>
      <c r="M28" s="476"/>
      <c r="N28" s="476"/>
      <c r="O28" s="476"/>
    </row>
    <row r="29" spans="1:15" ht="15">
      <c r="A29" s="976">
        <f t="shared" si="0"/>
        <v>21</v>
      </c>
      <c r="B29" s="905"/>
      <c r="C29" s="1372" t="s">
        <v>485</v>
      </c>
      <c r="D29" s="1372"/>
      <c r="E29" s="1372"/>
      <c r="F29" s="1372"/>
      <c r="G29" s="779"/>
      <c r="H29" s="973"/>
      <c r="I29" s="779"/>
      <c r="K29" s="779"/>
      <c r="L29" s="779"/>
      <c r="M29" s="476"/>
      <c r="N29" s="476"/>
      <c r="O29" s="476"/>
    </row>
    <row r="30" spans="1:15" ht="15">
      <c r="A30" s="976">
        <f t="shared" si="0"/>
        <v>22</v>
      </c>
      <c r="B30" s="905"/>
      <c r="C30" s="905" t="s">
        <v>473</v>
      </c>
      <c r="E30" s="476"/>
      <c r="F30" s="892"/>
      <c r="G30" s="979">
        <f>ROUND(G20*G25,0)</f>
        <v>66</v>
      </c>
      <c r="H30" s="979"/>
      <c r="I30" s="979">
        <f>ROUND(I20*I25,0)</f>
        <v>4456</v>
      </c>
      <c r="J30" s="979"/>
      <c r="K30" s="979">
        <f t="shared" ref="K30:L32" si="2">ROUND(K20*K25,0)</f>
        <v>7304</v>
      </c>
      <c r="L30" s="979">
        <f t="shared" si="2"/>
        <v>7090</v>
      </c>
      <c r="M30" s="476"/>
      <c r="N30" s="476"/>
      <c r="O30" s="476"/>
    </row>
    <row r="31" spans="1:15" ht="15">
      <c r="A31" s="976">
        <f t="shared" si="0"/>
        <v>23</v>
      </c>
      <c r="B31" s="905"/>
      <c r="C31" s="905" t="s">
        <v>474</v>
      </c>
      <c r="E31" s="476"/>
      <c r="F31" s="892"/>
      <c r="G31" s="980">
        <f>ROUND(G21*G26,0)</f>
        <v>0</v>
      </c>
      <c r="H31" s="980"/>
      <c r="I31" s="980">
        <f>ROUND(I21*I26,0)</f>
        <v>103100</v>
      </c>
      <c r="J31" s="980"/>
      <c r="K31" s="980">
        <f t="shared" si="2"/>
        <v>34509</v>
      </c>
      <c r="L31" s="980">
        <f t="shared" si="2"/>
        <v>65866</v>
      </c>
      <c r="M31" s="476"/>
      <c r="N31" s="476"/>
      <c r="O31" s="476"/>
    </row>
    <row r="32" spans="1:15" ht="15">
      <c r="A32" s="976">
        <f t="shared" si="0"/>
        <v>24</v>
      </c>
      <c r="B32" s="905"/>
      <c r="C32" s="905" t="s">
        <v>470</v>
      </c>
      <c r="E32" s="476"/>
      <c r="F32" s="892"/>
      <c r="G32" s="980">
        <f>ROUND(G22*G27,0)</f>
        <v>0</v>
      </c>
      <c r="H32" s="980"/>
      <c r="I32" s="980">
        <f>ROUND(I22*I27,0)</f>
        <v>26664</v>
      </c>
      <c r="J32" s="980"/>
      <c r="K32" s="980">
        <f t="shared" si="2"/>
        <v>934</v>
      </c>
      <c r="L32" s="980">
        <f t="shared" si="2"/>
        <v>488</v>
      </c>
      <c r="M32" s="476"/>
      <c r="N32" s="476"/>
      <c r="O32" s="476"/>
    </row>
    <row r="33" spans="1:15" ht="15.75">
      <c r="A33" s="976">
        <f t="shared" si="0"/>
        <v>25</v>
      </c>
      <c r="B33" s="905"/>
      <c r="C33" s="480" t="s">
        <v>486</v>
      </c>
      <c r="D33" s="975"/>
      <c r="E33" s="494"/>
      <c r="F33" s="916"/>
      <c r="G33" s="985">
        <f>SUM(G30:G32)</f>
        <v>66</v>
      </c>
      <c r="H33" s="984"/>
      <c r="I33" s="985">
        <f>SUM(I30:I32)</f>
        <v>134220</v>
      </c>
      <c r="J33" s="983"/>
      <c r="K33" s="985">
        <f>SUM(K30:K32)</f>
        <v>42747</v>
      </c>
      <c r="L33" s="985">
        <f>SUM(L30:L32)</f>
        <v>73444</v>
      </c>
      <c r="M33" s="476"/>
      <c r="N33" s="476"/>
      <c r="O33" s="476"/>
    </row>
    <row r="34" spans="1:15" ht="15">
      <c r="A34" s="976">
        <f t="shared" si="0"/>
        <v>26</v>
      </c>
      <c r="B34" s="905"/>
      <c r="C34" s="892"/>
      <c r="D34" s="975"/>
      <c r="E34" s="494"/>
      <c r="F34" s="916"/>
      <c r="G34" s="983"/>
      <c r="H34" s="984"/>
      <c r="I34" s="983"/>
      <c r="J34" s="983"/>
      <c r="K34" s="983"/>
      <c r="L34" s="983"/>
      <c r="M34" s="476"/>
      <c r="N34" s="476"/>
      <c r="O34" s="476"/>
    </row>
    <row r="35" spans="1:15" ht="15">
      <c r="A35" s="976">
        <f t="shared" si="0"/>
        <v>27</v>
      </c>
      <c r="B35" s="905"/>
      <c r="C35" s="892"/>
      <c r="D35" s="975"/>
      <c r="E35" s="494"/>
      <c r="F35" s="916"/>
      <c r="G35" s="983"/>
      <c r="H35" s="984"/>
      <c r="I35" s="983"/>
      <c r="J35" s="983"/>
      <c r="K35" s="983"/>
      <c r="L35" s="983"/>
      <c r="M35" s="476"/>
      <c r="N35" s="476"/>
      <c r="O35" s="476"/>
    </row>
    <row r="36" spans="1:15" ht="15">
      <c r="A36" s="976">
        <f t="shared" si="0"/>
        <v>28</v>
      </c>
      <c r="B36" s="905"/>
      <c r="C36" s="1372" t="s">
        <v>487</v>
      </c>
      <c r="D36" s="1372"/>
      <c r="E36" s="1372"/>
      <c r="F36" s="1372"/>
      <c r="G36" s="983"/>
      <c r="H36" s="984"/>
      <c r="I36" s="983"/>
      <c r="J36" s="983"/>
      <c r="K36" s="983"/>
      <c r="L36" s="983"/>
      <c r="M36" s="476"/>
      <c r="N36" s="476"/>
      <c r="O36" s="476"/>
    </row>
    <row r="37" spans="1:15" ht="15.75">
      <c r="A37" s="976">
        <f t="shared" si="0"/>
        <v>29</v>
      </c>
      <c r="B37" s="905"/>
      <c r="D37" s="986" t="s">
        <v>472</v>
      </c>
      <c r="E37" s="494"/>
      <c r="F37" s="916"/>
      <c r="G37" s="983">
        <v>1925</v>
      </c>
      <c r="H37" s="984"/>
      <c r="I37" s="983">
        <v>679912</v>
      </c>
      <c r="J37" s="983"/>
      <c r="K37" s="983">
        <v>113696</v>
      </c>
      <c r="L37" s="983">
        <v>378984</v>
      </c>
      <c r="M37" s="476"/>
      <c r="N37" s="476"/>
      <c r="O37" s="476"/>
    </row>
    <row r="38" spans="1:15" ht="15.75">
      <c r="A38" s="976">
        <f t="shared" si="0"/>
        <v>30</v>
      </c>
      <c r="B38" s="905"/>
      <c r="C38" s="892"/>
      <c r="D38" s="480" t="s">
        <v>488</v>
      </c>
      <c r="E38" s="494"/>
      <c r="F38" s="916"/>
      <c r="G38" s="983">
        <v>2099.9891500000003</v>
      </c>
      <c r="H38" s="984"/>
      <c r="I38" s="983">
        <v>776095.87230000005</v>
      </c>
      <c r="J38" s="983"/>
      <c r="K38" s="983">
        <v>162001.07940000016</v>
      </c>
      <c r="L38" s="983">
        <v>438468</v>
      </c>
      <c r="M38" s="476"/>
      <c r="N38" s="476"/>
      <c r="O38" s="476"/>
    </row>
    <row r="39" spans="1:15" ht="15.75">
      <c r="A39" s="976">
        <f t="shared" si="0"/>
        <v>31</v>
      </c>
      <c r="B39" s="905"/>
      <c r="C39" s="480" t="s">
        <v>489</v>
      </c>
      <c r="G39" s="987">
        <f>ROUND(G37/G38,4)</f>
        <v>0.91669999999999996</v>
      </c>
      <c r="I39" s="987">
        <f>ROUND(I37/I38,4)</f>
        <v>0.87609999999999999</v>
      </c>
      <c r="K39" s="987">
        <f>ROUND(K37/K38,4)</f>
        <v>0.70179999999999998</v>
      </c>
      <c r="L39" s="987">
        <f>ROUND(L37/L38,4)</f>
        <v>0.86429999999999996</v>
      </c>
      <c r="M39" s="476"/>
      <c r="N39" s="476"/>
      <c r="O39" s="476"/>
    </row>
    <row r="40" spans="1:15" ht="15">
      <c r="A40" s="976">
        <f t="shared" si="0"/>
        <v>32</v>
      </c>
      <c r="B40" s="905"/>
      <c r="C40" s="892"/>
      <c r="D40" s="975"/>
      <c r="E40" s="494"/>
      <c r="F40" s="916"/>
      <c r="G40" s="983"/>
      <c r="H40" s="984"/>
      <c r="I40" s="983"/>
      <c r="J40" s="983"/>
      <c r="K40" s="983"/>
      <c r="L40" s="983"/>
      <c r="M40" s="476"/>
      <c r="N40" s="476"/>
      <c r="O40" s="476"/>
    </row>
    <row r="41" spans="1:15" ht="15">
      <c r="A41" s="976">
        <f t="shared" si="0"/>
        <v>33</v>
      </c>
      <c r="B41" s="905"/>
      <c r="C41" s="892"/>
      <c r="D41" s="975"/>
      <c r="E41" s="494"/>
      <c r="F41" s="916"/>
      <c r="G41" s="983"/>
      <c r="H41" s="984"/>
      <c r="I41" s="983"/>
      <c r="J41" s="983"/>
      <c r="K41" s="983"/>
      <c r="L41" s="983"/>
      <c r="M41" s="476"/>
      <c r="N41" s="476"/>
      <c r="O41" s="476"/>
    </row>
    <row r="42" spans="1:15" ht="15.75">
      <c r="A42" s="976">
        <f t="shared" si="0"/>
        <v>34</v>
      </c>
      <c r="B42" s="476"/>
      <c r="C42" s="480" t="s">
        <v>490</v>
      </c>
      <c r="D42" s="476"/>
      <c r="E42" s="892"/>
      <c r="F42" s="892"/>
      <c r="G42" s="985">
        <f>ROUND(G39*G33,0)</f>
        <v>61</v>
      </c>
      <c r="H42" s="984"/>
      <c r="I42" s="985">
        <f>ROUND(I39*I33,0)</f>
        <v>117590</v>
      </c>
      <c r="J42" s="979"/>
      <c r="K42" s="985">
        <f>ROUND(K39*K33,0)</f>
        <v>30000</v>
      </c>
      <c r="L42" s="985">
        <f>ROUND(L39*L33,0)</f>
        <v>63478</v>
      </c>
      <c r="M42" s="914"/>
      <c r="N42" s="985">
        <f>SUM(G42:M42)</f>
        <v>211129</v>
      </c>
      <c r="O42" s="988"/>
    </row>
    <row r="43" spans="1:15" ht="15">
      <c r="A43" s="976">
        <f t="shared" si="0"/>
        <v>35</v>
      </c>
      <c r="B43" s="476"/>
      <c r="C43" s="905"/>
      <c r="D43" s="476"/>
      <c r="E43" s="892"/>
      <c r="F43" s="892"/>
      <c r="G43" s="892"/>
      <c r="H43" s="914"/>
      <c r="I43" s="914"/>
      <c r="J43" s="914"/>
      <c r="K43" s="914"/>
      <c r="L43" s="914"/>
      <c r="M43" s="914"/>
      <c r="N43" s="989"/>
      <c r="O43" s="989"/>
    </row>
    <row r="44" spans="1:15" ht="15">
      <c r="A44" s="976">
        <f t="shared" si="0"/>
        <v>36</v>
      </c>
      <c r="B44" s="476"/>
      <c r="C44" s="905" t="s">
        <v>334</v>
      </c>
      <c r="E44" s="476"/>
      <c r="F44" s="476"/>
      <c r="G44" s="476"/>
      <c r="H44" s="476"/>
      <c r="I44" s="476"/>
      <c r="J44" s="476"/>
      <c r="K44" s="476"/>
      <c r="L44" s="476"/>
      <c r="M44" s="476"/>
      <c r="N44" s="915">
        <v>0.70960000000000001</v>
      </c>
      <c r="O44" s="966"/>
    </row>
    <row r="45" spans="1:15" ht="15.75">
      <c r="A45" s="976">
        <f t="shared" si="0"/>
        <v>37</v>
      </c>
      <c r="B45" s="476"/>
      <c r="C45" s="480" t="s">
        <v>491</v>
      </c>
      <c r="D45" s="476"/>
      <c r="E45" s="476"/>
      <c r="F45" s="892"/>
      <c r="G45" s="892"/>
      <c r="H45" s="892"/>
      <c r="I45" s="892"/>
      <c r="J45" s="892"/>
      <c r="K45" s="892"/>
      <c r="L45" s="892"/>
      <c r="M45" s="892"/>
      <c r="N45" s="990">
        <f>ROUND(N42*N44,0)</f>
        <v>149817</v>
      </c>
      <c r="O45" s="990"/>
    </row>
    <row r="46" spans="1:15" ht="15.75">
      <c r="A46" s="976">
        <f t="shared" si="0"/>
        <v>38</v>
      </c>
      <c r="B46" s="476"/>
      <c r="C46" s="480" t="s">
        <v>336</v>
      </c>
      <c r="E46" s="892"/>
      <c r="F46" s="892"/>
      <c r="G46" s="892"/>
      <c r="H46" s="892"/>
      <c r="I46" s="892"/>
      <c r="J46" s="892"/>
      <c r="K46" s="892"/>
      <c r="L46" s="892"/>
      <c r="M46" s="892"/>
      <c r="N46" s="991">
        <v>0.99199999999999999</v>
      </c>
      <c r="O46" s="992"/>
    </row>
    <row r="47" spans="1:15" ht="16.5" thickBot="1">
      <c r="A47" s="976">
        <f t="shared" si="0"/>
        <v>39</v>
      </c>
      <c r="B47" s="476"/>
      <c r="C47" s="480" t="s">
        <v>492</v>
      </c>
      <c r="N47" s="993">
        <f>ROUND(N45*N46,0)</f>
        <v>148618</v>
      </c>
      <c r="O47" s="994"/>
    </row>
    <row r="48" spans="1:15" ht="13.5" thickTop="1">
      <c r="A48" s="976"/>
    </row>
    <row r="49" spans="1:3">
      <c r="A49" s="521"/>
    </row>
    <row r="50" spans="1:3">
      <c r="A50" s="521"/>
    </row>
    <row r="51" spans="1:3">
      <c r="A51" s="521"/>
    </row>
    <row r="52" spans="1:3">
      <c r="A52" s="521"/>
      <c r="B52" s="995"/>
      <c r="C52" s="995" t="s">
        <v>75</v>
      </c>
    </row>
    <row r="53" spans="1:3">
      <c r="A53" s="521"/>
    </row>
    <row r="54" spans="1:3">
      <c r="A54" s="521"/>
    </row>
    <row r="55" spans="1:3">
      <c r="A55" s="521"/>
    </row>
    <row r="56" spans="1:3">
      <c r="A56" s="521"/>
    </row>
    <row r="57" spans="1:3">
      <c r="A57" s="521"/>
    </row>
    <row r="58" spans="1:3">
      <c r="A58" s="521"/>
    </row>
    <row r="59" spans="1:3">
      <c r="A59" s="521"/>
    </row>
    <row r="60" spans="1:3">
      <c r="A60" s="521"/>
    </row>
    <row r="61" spans="1:3">
      <c r="A61" s="521"/>
    </row>
  </sheetData>
  <mergeCells count="13">
    <mergeCell ref="C36:F36"/>
    <mergeCell ref="C8:F8"/>
    <mergeCell ref="C9:F9"/>
    <mergeCell ref="C14:F14"/>
    <mergeCell ref="C19:F19"/>
    <mergeCell ref="C24:F24"/>
    <mergeCell ref="C29:F29"/>
    <mergeCell ref="C7:F7"/>
    <mergeCell ref="D2:M2"/>
    <mergeCell ref="D3:M3"/>
    <mergeCell ref="D4:M4"/>
    <mergeCell ref="K6:L6"/>
    <mergeCell ref="D5:L5"/>
  </mergeCells>
  <pageMargins left="0.5" right="0.5" top="0.5" bottom="0.5" header="0.3" footer="0.3"/>
  <pageSetup scale="8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58"/>
  <sheetViews>
    <sheetView zoomScaleNormal="100" workbookViewId="0">
      <pane ySplit="8" topLeftCell="A9" activePane="bottomLeft" state="frozen"/>
      <selection pane="bottomLeft" activeCell="V28" sqref="V28"/>
    </sheetView>
  </sheetViews>
  <sheetFormatPr defaultColWidth="8.85546875" defaultRowHeight="15"/>
  <cols>
    <col min="1" max="1" width="4" style="490" customWidth="1"/>
    <col min="2" max="2" width="2.85546875" style="524" customWidth="1"/>
    <col min="3" max="3" width="2.85546875" style="525" customWidth="1"/>
    <col min="4" max="4" width="11.28515625" style="525" customWidth="1"/>
    <col min="5" max="5" width="5.7109375" style="526" bestFit="1" customWidth="1"/>
    <col min="6" max="6" width="8.85546875" style="524"/>
    <col min="7" max="7" width="1.7109375" style="524" customWidth="1"/>
    <col min="8" max="8" width="7.28515625" style="527" bestFit="1" customWidth="1"/>
    <col min="9" max="9" width="7.85546875" style="524" bestFit="1" customWidth="1"/>
    <col min="10" max="10" width="1.7109375" style="524" customWidth="1"/>
    <col min="11" max="11" width="10.7109375" style="528" bestFit="1" customWidth="1"/>
    <col min="12" max="12" width="11.42578125" style="524" bestFit="1" customWidth="1"/>
    <col min="13" max="13" width="1.7109375" style="524" customWidth="1"/>
    <col min="14" max="14" width="12" style="528" bestFit="1" customWidth="1"/>
    <col min="15" max="15" width="10.7109375" style="524" bestFit="1" customWidth="1"/>
    <col min="16" max="16" width="11.42578125" style="524" bestFit="1" customWidth="1"/>
    <col min="17" max="17" width="11.28515625" style="524" bestFit="1" customWidth="1"/>
    <col min="18" max="16384" width="8.85546875" style="524"/>
  </cols>
  <sheetData>
    <row r="1" spans="1:17" s="522" customFormat="1" ht="15" customHeight="1">
      <c r="A1" s="778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P1" s="1374" t="s">
        <v>78</v>
      </c>
      <c r="Q1" s="1375"/>
    </row>
    <row r="2" spans="1:17" s="522" customFormat="1">
      <c r="A2" s="1376" t="s">
        <v>37</v>
      </c>
      <c r="B2" s="1376"/>
      <c r="C2" s="1376"/>
      <c r="D2" s="1376"/>
      <c r="E2" s="1376"/>
      <c r="F2" s="1376"/>
      <c r="G2" s="1376"/>
      <c r="H2" s="1376"/>
      <c r="I2" s="1376"/>
      <c r="J2" s="1376"/>
      <c r="K2" s="1376"/>
      <c r="L2" s="1376"/>
      <c r="M2" s="1376"/>
      <c r="N2" s="1376"/>
      <c r="O2" s="1376"/>
      <c r="P2" s="523"/>
      <c r="Q2" s="469" t="s">
        <v>78</v>
      </c>
    </row>
    <row r="3" spans="1:17" s="522" customFormat="1">
      <c r="A3" s="1377" t="s">
        <v>820</v>
      </c>
      <c r="B3" s="1377"/>
      <c r="C3" s="1377"/>
      <c r="D3" s="1377"/>
      <c r="E3" s="1377"/>
      <c r="F3" s="1377"/>
      <c r="G3" s="1377"/>
      <c r="H3" s="1377"/>
      <c r="I3" s="1377"/>
      <c r="J3" s="1377"/>
      <c r="K3" s="1377"/>
      <c r="L3" s="1377"/>
      <c r="M3" s="1377"/>
      <c r="N3" s="1377"/>
      <c r="O3" s="1377"/>
      <c r="P3" s="523"/>
      <c r="Q3" s="883" t="s">
        <v>78</v>
      </c>
    </row>
    <row r="4" spans="1:17" s="522" customFormat="1">
      <c r="A4" s="1369" t="s">
        <v>302</v>
      </c>
      <c r="B4" s="1369"/>
      <c r="C4" s="1369"/>
      <c r="D4" s="1369"/>
      <c r="E4" s="1369"/>
      <c r="F4" s="1369"/>
      <c r="G4" s="1369"/>
      <c r="H4" s="1369"/>
      <c r="I4" s="1369"/>
      <c r="J4" s="1369"/>
      <c r="K4" s="1369"/>
      <c r="L4" s="1369"/>
      <c r="M4" s="1369"/>
      <c r="N4" s="1369"/>
      <c r="O4" s="1369"/>
      <c r="P4" s="972"/>
    </row>
    <row r="5" spans="1:17" s="522" customFormat="1">
      <c r="A5" s="1380" t="s">
        <v>889</v>
      </c>
      <c r="B5" s="1380"/>
      <c r="C5" s="1380"/>
      <c r="D5" s="1380"/>
      <c r="E5" s="1380"/>
      <c r="F5" s="1380"/>
      <c r="G5" s="1380"/>
      <c r="H5" s="1380"/>
      <c r="I5" s="1380"/>
      <c r="J5" s="1380"/>
      <c r="K5" s="1380"/>
      <c r="L5" s="1380"/>
      <c r="M5" s="1380"/>
      <c r="N5" s="1380"/>
      <c r="O5" s="1380"/>
      <c r="P5" s="972"/>
      <c r="Q5" s="469"/>
    </row>
    <row r="6" spans="1:17">
      <c r="A6" s="778"/>
    </row>
    <row r="7" spans="1:17" s="529" customFormat="1" ht="12.75">
      <c r="A7" s="776" t="s">
        <v>41</v>
      </c>
      <c r="B7" s="1378" t="s">
        <v>42</v>
      </c>
      <c r="C7" s="1378"/>
      <c r="D7" s="1378"/>
      <c r="E7" s="1378"/>
      <c r="F7" s="1378"/>
      <c r="H7" s="1378" t="s">
        <v>412</v>
      </c>
      <c r="I7" s="1378"/>
      <c r="K7" s="1379" t="s">
        <v>413</v>
      </c>
      <c r="L7" s="1379"/>
      <c r="N7" s="1379" t="s">
        <v>414</v>
      </c>
      <c r="O7" s="1379"/>
      <c r="P7" s="1379"/>
      <c r="Q7" s="997" t="s">
        <v>821</v>
      </c>
    </row>
    <row r="8" spans="1:17" s="532" customFormat="1" ht="12">
      <c r="A8" s="530" t="s">
        <v>47</v>
      </c>
      <c r="B8" s="1373" t="s">
        <v>48</v>
      </c>
      <c r="C8" s="1373"/>
      <c r="D8" s="1373"/>
      <c r="E8" s="1373"/>
      <c r="F8" s="1373"/>
      <c r="G8" s="490"/>
      <c r="H8" s="490" t="s">
        <v>49</v>
      </c>
      <c r="I8" s="490" t="s">
        <v>50</v>
      </c>
      <c r="J8" s="490"/>
      <c r="K8" s="490" t="s">
        <v>51</v>
      </c>
      <c r="L8" s="490" t="s">
        <v>306</v>
      </c>
      <c r="M8" s="531"/>
      <c r="N8" s="490" t="s">
        <v>307</v>
      </c>
      <c r="O8" s="490" t="s">
        <v>443</v>
      </c>
      <c r="P8" s="490" t="s">
        <v>444</v>
      </c>
    </row>
    <row r="9" spans="1:17">
      <c r="A9" s="778"/>
    </row>
    <row r="10" spans="1:17" ht="15.75">
      <c r="A10" s="530" t="s">
        <v>308</v>
      </c>
      <c r="B10" s="533" t="s">
        <v>493</v>
      </c>
    </row>
    <row r="11" spans="1:17">
      <c r="A11" s="516">
        <f t="shared" ref="A11:A13" si="0">1+A10</f>
        <v>2</v>
      </c>
      <c r="D11" s="525" t="s">
        <v>473</v>
      </c>
      <c r="H11" s="534">
        <v>2308</v>
      </c>
      <c r="K11" s="534">
        <v>256698</v>
      </c>
      <c r="N11" s="534">
        <v>379320</v>
      </c>
    </row>
    <row r="12" spans="1:17">
      <c r="A12" s="516">
        <f t="shared" si="0"/>
        <v>3</v>
      </c>
      <c r="D12" s="525" t="s">
        <v>474</v>
      </c>
      <c r="H12" s="534">
        <v>0</v>
      </c>
      <c r="K12" s="534">
        <v>288267</v>
      </c>
      <c r="N12" s="534">
        <v>534152</v>
      </c>
    </row>
    <row r="13" spans="1:17">
      <c r="A13" s="516">
        <f t="shared" si="0"/>
        <v>4</v>
      </c>
      <c r="D13" s="525" t="s">
        <v>470</v>
      </c>
      <c r="H13" s="534">
        <v>0</v>
      </c>
      <c r="K13" s="534">
        <v>185305</v>
      </c>
      <c r="N13" s="534">
        <v>15265</v>
      </c>
    </row>
    <row r="14" spans="1:17">
      <c r="A14" s="524"/>
      <c r="C14" s="524"/>
      <c r="D14" s="524"/>
      <c r="H14" s="535">
        <f>SUM(H11:H13)</f>
        <v>2308</v>
      </c>
      <c r="K14" s="535">
        <f>SUM(K11:K13)</f>
        <v>730270</v>
      </c>
      <c r="N14" s="536"/>
      <c r="O14" s="537">
        <f>SUM(N11:N13)</f>
        <v>928737</v>
      </c>
    </row>
    <row r="15" spans="1:17">
      <c r="A15" s="516">
        <f>1+A13</f>
        <v>5</v>
      </c>
      <c r="C15" s="525" t="s">
        <v>494</v>
      </c>
    </row>
    <row r="16" spans="1:17">
      <c r="A16" s="516">
        <f>1+A15</f>
        <v>6</v>
      </c>
      <c r="C16" s="538"/>
      <c r="D16" s="525" t="s">
        <v>473</v>
      </c>
      <c r="N16" s="524">
        <v>289171</v>
      </c>
    </row>
    <row r="17" spans="1:17">
      <c r="A17" s="516">
        <f>1+A16</f>
        <v>7</v>
      </c>
      <c r="C17" s="538"/>
      <c r="D17" s="525" t="s">
        <v>474</v>
      </c>
      <c r="N17" s="524">
        <v>457697</v>
      </c>
    </row>
    <row r="18" spans="1:17">
      <c r="A18" s="516">
        <f>1+A17</f>
        <v>8</v>
      </c>
      <c r="C18" s="538"/>
      <c r="D18" s="525" t="s">
        <v>470</v>
      </c>
      <c r="N18" s="524">
        <v>13400</v>
      </c>
    </row>
    <row r="19" spans="1:17">
      <c r="A19" s="516">
        <f t="shared" ref="A19:A55" si="1">1+A18</f>
        <v>9</v>
      </c>
      <c r="D19" s="525" t="s">
        <v>440</v>
      </c>
      <c r="E19" s="538">
        <v>0.5</v>
      </c>
      <c r="N19" s="535">
        <f>SUM(N16:N18)</f>
        <v>760268</v>
      </c>
      <c r="O19" s="524">
        <f>ROUND(N19*0.5,0)</f>
        <v>380134</v>
      </c>
    </row>
    <row r="20" spans="1:17">
      <c r="A20" s="516">
        <f t="shared" si="1"/>
        <v>10</v>
      </c>
      <c r="C20" s="524" t="s">
        <v>495</v>
      </c>
    </row>
    <row r="21" spans="1:17">
      <c r="A21" s="516">
        <f t="shared" si="1"/>
        <v>11</v>
      </c>
      <c r="D21" s="525" t="s">
        <v>473</v>
      </c>
      <c r="E21" s="538">
        <v>1</v>
      </c>
      <c r="O21" s="524">
        <v>14434</v>
      </c>
    </row>
    <row r="22" spans="1:17">
      <c r="A22" s="516">
        <f t="shared" si="1"/>
        <v>12</v>
      </c>
    </row>
    <row r="23" spans="1:17">
      <c r="A23" s="516">
        <f t="shared" si="1"/>
        <v>13</v>
      </c>
      <c r="C23" s="525" t="s">
        <v>496</v>
      </c>
      <c r="I23" s="524">
        <f>+H14</f>
        <v>2308</v>
      </c>
      <c r="L23" s="524">
        <f>+K14</f>
        <v>730270</v>
      </c>
      <c r="P23" s="539">
        <f>+O14-O19-O21</f>
        <v>534169</v>
      </c>
    </row>
    <row r="24" spans="1:17">
      <c r="A24" s="516">
        <f t="shared" si="1"/>
        <v>14</v>
      </c>
      <c r="C24" s="525" t="s">
        <v>497</v>
      </c>
      <c r="I24" s="524">
        <v>26</v>
      </c>
      <c r="L24" s="524">
        <v>26</v>
      </c>
      <c r="P24" s="524">
        <v>26</v>
      </c>
    </row>
    <row r="25" spans="1:17">
      <c r="A25" s="516">
        <f t="shared" si="1"/>
        <v>15</v>
      </c>
      <c r="I25" s="540">
        <f>ROUND(I23*I24,0)</f>
        <v>60008</v>
      </c>
      <c r="L25" s="540">
        <f>ROUND(L23*L24,0)</f>
        <v>18987020</v>
      </c>
      <c r="P25" s="540">
        <f>ROUND(P23*P24,0)</f>
        <v>13888394</v>
      </c>
      <c r="Q25" s="524">
        <f>SUM(I25:P25)</f>
        <v>32935422</v>
      </c>
    </row>
    <row r="26" spans="1:17">
      <c r="A26" s="516">
        <f t="shared" si="1"/>
        <v>16</v>
      </c>
    </row>
    <row r="27" spans="1:17">
      <c r="A27" s="516">
        <f t="shared" si="1"/>
        <v>17</v>
      </c>
    </row>
    <row r="28" spans="1:17">
      <c r="A28" s="516">
        <f t="shared" si="1"/>
        <v>18</v>
      </c>
    </row>
    <row r="29" spans="1:17" ht="15.75">
      <c r="A29" s="516">
        <f t="shared" si="1"/>
        <v>19</v>
      </c>
      <c r="B29" s="533" t="s">
        <v>498</v>
      </c>
    </row>
    <row r="30" spans="1:17">
      <c r="A30" s="516">
        <f t="shared" si="1"/>
        <v>20</v>
      </c>
      <c r="D30" s="525" t="s">
        <v>473</v>
      </c>
      <c r="H30" s="534">
        <v>59946</v>
      </c>
      <c r="K30" s="534">
        <v>6417446</v>
      </c>
      <c r="N30" s="534">
        <v>10119188</v>
      </c>
    </row>
    <row r="31" spans="1:17">
      <c r="A31" s="516">
        <f t="shared" si="1"/>
        <v>21</v>
      </c>
      <c r="D31" s="525" t="s">
        <v>474</v>
      </c>
      <c r="H31" s="534">
        <v>0</v>
      </c>
      <c r="K31" s="534">
        <v>7555352</v>
      </c>
      <c r="N31" s="534">
        <v>14186417</v>
      </c>
    </row>
    <row r="32" spans="1:17">
      <c r="A32" s="516">
        <f t="shared" si="1"/>
        <v>22</v>
      </c>
      <c r="D32" s="525" t="s">
        <v>470</v>
      </c>
      <c r="H32" s="534">
        <v>0</v>
      </c>
      <c r="K32" s="534">
        <v>4771710</v>
      </c>
      <c r="N32" s="534">
        <v>474306</v>
      </c>
    </row>
    <row r="33" spans="1:17">
      <c r="A33" s="516">
        <f t="shared" si="1"/>
        <v>23</v>
      </c>
      <c r="C33" s="524"/>
      <c r="D33" s="524" t="s">
        <v>499</v>
      </c>
      <c r="H33" s="535">
        <f>SUM(H30:H32)</f>
        <v>59946</v>
      </c>
      <c r="K33" s="535">
        <f>SUM(K30:K32)</f>
        <v>18744508</v>
      </c>
      <c r="N33" s="536"/>
      <c r="O33" s="537">
        <f>SUM(N30:N32)</f>
        <v>24779911</v>
      </c>
    </row>
    <row r="34" spans="1:17">
      <c r="A34" s="516">
        <f t="shared" si="1"/>
        <v>24</v>
      </c>
      <c r="C34" s="524"/>
      <c r="D34" s="524"/>
      <c r="H34" s="537"/>
      <c r="K34" s="537"/>
      <c r="N34" s="541"/>
      <c r="O34" s="537"/>
    </row>
    <row r="35" spans="1:17">
      <c r="A35" s="516">
        <f t="shared" si="1"/>
        <v>25</v>
      </c>
      <c r="C35" s="525" t="s">
        <v>494</v>
      </c>
    </row>
    <row r="36" spans="1:17">
      <c r="A36" s="516">
        <f t="shared" si="1"/>
        <v>26</v>
      </c>
      <c r="C36" s="538"/>
      <c r="D36" s="525" t="s">
        <v>473</v>
      </c>
      <c r="N36" s="524">
        <v>7657022</v>
      </c>
    </row>
    <row r="37" spans="1:17">
      <c r="A37" s="516">
        <f t="shared" si="1"/>
        <v>27</v>
      </c>
      <c r="C37" s="538"/>
      <c r="D37" s="525" t="s">
        <v>474</v>
      </c>
      <c r="N37" s="524">
        <v>11821410</v>
      </c>
    </row>
    <row r="38" spans="1:17">
      <c r="A38" s="516">
        <f t="shared" si="1"/>
        <v>28</v>
      </c>
      <c r="C38" s="538"/>
      <c r="D38" s="525" t="s">
        <v>470</v>
      </c>
      <c r="N38" s="524">
        <v>345458</v>
      </c>
    </row>
    <row r="39" spans="1:17">
      <c r="A39" s="516">
        <f t="shared" si="1"/>
        <v>29</v>
      </c>
      <c r="C39" s="524"/>
      <c r="D39" s="525" t="s">
        <v>440</v>
      </c>
      <c r="E39" s="538">
        <v>0.5</v>
      </c>
      <c r="N39" s="535">
        <f>SUM(N36:N38)</f>
        <v>19823890</v>
      </c>
      <c r="O39" s="524">
        <f>ROUND(N39*0.5,0)</f>
        <v>9911945</v>
      </c>
    </row>
    <row r="40" spans="1:17">
      <c r="A40" s="516">
        <f t="shared" si="1"/>
        <v>30</v>
      </c>
      <c r="C40" s="524" t="s">
        <v>500</v>
      </c>
    </row>
    <row r="41" spans="1:17">
      <c r="A41" s="516">
        <f t="shared" si="1"/>
        <v>31</v>
      </c>
      <c r="C41" s="524"/>
      <c r="D41" s="525" t="s">
        <v>473</v>
      </c>
      <c r="E41" s="538">
        <v>1</v>
      </c>
      <c r="O41" s="524">
        <v>389181</v>
      </c>
    </row>
    <row r="42" spans="1:17">
      <c r="A42" s="516">
        <f t="shared" si="1"/>
        <v>32</v>
      </c>
    </row>
    <row r="43" spans="1:17">
      <c r="A43" s="516">
        <f t="shared" si="1"/>
        <v>33</v>
      </c>
      <c r="C43" s="525" t="s">
        <v>501</v>
      </c>
      <c r="I43" s="524">
        <f>+H33</f>
        <v>59946</v>
      </c>
      <c r="L43" s="524">
        <f>+K33</f>
        <v>18744508</v>
      </c>
      <c r="P43" s="539">
        <f>+O33-O39-O41</f>
        <v>14478785</v>
      </c>
      <c r="Q43" s="524">
        <f>SUM(I43:P43)</f>
        <v>33283239</v>
      </c>
    </row>
    <row r="44" spans="1:17">
      <c r="A44" s="516">
        <f t="shared" si="1"/>
        <v>34</v>
      </c>
      <c r="Q44" s="998"/>
    </row>
    <row r="45" spans="1:17">
      <c r="A45" s="516">
        <f t="shared" si="1"/>
        <v>35</v>
      </c>
      <c r="C45" s="525" t="s">
        <v>502</v>
      </c>
      <c r="I45" s="540">
        <f>+I25-I43</f>
        <v>62</v>
      </c>
      <c r="L45" s="540">
        <f>+L25-L43</f>
        <v>242512</v>
      </c>
      <c r="P45" s="540">
        <f>+P25-P43</f>
        <v>-590391</v>
      </c>
      <c r="Q45" s="524">
        <f>Q25-Q43</f>
        <v>-347817</v>
      </c>
    </row>
    <row r="46" spans="1:17">
      <c r="A46" s="516">
        <f t="shared" si="1"/>
        <v>36</v>
      </c>
      <c r="I46" s="999"/>
      <c r="L46" s="999"/>
      <c r="P46" s="999"/>
    </row>
    <row r="47" spans="1:17">
      <c r="A47" s="516">
        <f t="shared" si="1"/>
        <v>37</v>
      </c>
    </row>
    <row r="48" spans="1:17">
      <c r="A48" s="516">
        <f t="shared" si="1"/>
        <v>38</v>
      </c>
      <c r="B48" s="524" t="s">
        <v>503</v>
      </c>
      <c r="Q48" s="524">
        <f>Q45</f>
        <v>-347817</v>
      </c>
    </row>
    <row r="49" spans="1:17">
      <c r="A49" s="516">
        <f t="shared" si="1"/>
        <v>39</v>
      </c>
    </row>
    <row r="50" spans="1:17">
      <c r="A50" s="516">
        <f t="shared" si="1"/>
        <v>40</v>
      </c>
      <c r="B50" s="905" t="s">
        <v>334</v>
      </c>
      <c r="Q50" s="915">
        <v>0.70960000000000001</v>
      </c>
    </row>
    <row r="51" spans="1:17">
      <c r="A51" s="516">
        <f t="shared" si="1"/>
        <v>41</v>
      </c>
      <c r="B51" s="480" t="s">
        <v>504</v>
      </c>
      <c r="Q51" s="912">
        <f>ROUND(Q48*Q50,0)</f>
        <v>-246811</v>
      </c>
    </row>
    <row r="52" spans="1:17">
      <c r="A52" s="516">
        <f t="shared" si="1"/>
        <v>42</v>
      </c>
      <c r="B52" s="480" t="s">
        <v>336</v>
      </c>
      <c r="Q52" s="918">
        <v>0.99199999999999999</v>
      </c>
    </row>
    <row r="53" spans="1:17" ht="15.75" thickBot="1">
      <c r="A53" s="516">
        <f t="shared" si="1"/>
        <v>43</v>
      </c>
      <c r="B53" s="480" t="s">
        <v>505</v>
      </c>
      <c r="Q53" s="919">
        <f>ROUND(Q51*Q52,0)</f>
        <v>-244837</v>
      </c>
    </row>
    <row r="54" spans="1:17" ht="15.75" thickTop="1">
      <c r="A54" s="516">
        <f t="shared" si="1"/>
        <v>44</v>
      </c>
    </row>
    <row r="55" spans="1:17" ht="19.899999999999999" customHeight="1">
      <c r="A55" s="516">
        <f t="shared" si="1"/>
        <v>45</v>
      </c>
      <c r="B55" s="542" t="s">
        <v>506</v>
      </c>
    </row>
    <row r="58" spans="1:17">
      <c r="B58" s="542" t="s">
        <v>75</v>
      </c>
    </row>
  </sheetData>
  <mergeCells count="10">
    <mergeCell ref="B8:F8"/>
    <mergeCell ref="P1:Q1"/>
    <mergeCell ref="A2:O2"/>
    <mergeCell ref="A3:O3"/>
    <mergeCell ref="A4:O4"/>
    <mergeCell ref="B7:F7"/>
    <mergeCell ref="H7:I7"/>
    <mergeCell ref="K7:L7"/>
    <mergeCell ref="N7:P7"/>
    <mergeCell ref="A5:O5"/>
  </mergeCells>
  <pageMargins left="0.4" right="0.4" top="0.4" bottom="0.4" header="0.3" footer="0.3"/>
  <pageSetup scale="7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O48"/>
  <sheetViews>
    <sheetView zoomScaleNormal="100" workbookViewId="0">
      <selection activeCell="D5" sqref="D5:M5"/>
    </sheetView>
  </sheetViews>
  <sheetFormatPr defaultColWidth="8.7109375" defaultRowHeight="12.75"/>
  <cols>
    <col min="1" max="1" width="5.140625" style="882" customWidth="1"/>
    <col min="2" max="2" width="1.28515625" style="882" customWidth="1"/>
    <col min="3" max="3" width="5.140625" style="882" customWidth="1"/>
    <col min="4" max="4" width="16.5703125" style="882" customWidth="1"/>
    <col min="5" max="5" width="12.7109375" style="882" customWidth="1"/>
    <col min="6" max="6" width="8.7109375" style="882"/>
    <col min="7" max="7" width="1.28515625" style="882" customWidth="1"/>
    <col min="8" max="8" width="12.7109375" style="882" bestFit="1" customWidth="1"/>
    <col min="9" max="9" width="1.28515625" style="894" customWidth="1"/>
    <col min="10" max="10" width="12.140625" style="882" bestFit="1" customWidth="1"/>
    <col min="11" max="11" width="1.28515625" style="894" customWidth="1"/>
    <col min="12" max="12" width="12.140625" style="882" bestFit="1" customWidth="1"/>
    <col min="13" max="13" width="1.28515625" style="882" customWidth="1"/>
    <col min="14" max="14" width="16.140625" style="882" customWidth="1"/>
    <col min="15" max="15" width="6.140625" style="882" customWidth="1"/>
    <col min="16" max="16384" width="8.7109375" style="882"/>
  </cols>
  <sheetData>
    <row r="1" spans="1:15" ht="15" customHeight="1">
      <c r="A1" s="476"/>
      <c r="B1" s="476"/>
      <c r="C1" s="476"/>
      <c r="D1" s="476"/>
      <c r="E1" s="476"/>
      <c r="F1" s="476"/>
      <c r="G1" s="476"/>
      <c r="H1" s="476"/>
      <c r="I1" s="494"/>
      <c r="J1" s="476"/>
      <c r="K1" s="494"/>
      <c r="L1" s="476"/>
      <c r="M1" s="476"/>
      <c r="N1" s="1000" t="s">
        <v>78</v>
      </c>
    </row>
    <row r="2" spans="1:15" ht="15.75">
      <c r="A2" s="476"/>
      <c r="C2" s="1001"/>
      <c r="D2" s="1349" t="s">
        <v>37</v>
      </c>
      <c r="E2" s="1349"/>
      <c r="F2" s="1349"/>
      <c r="G2" s="1349"/>
      <c r="H2" s="1349"/>
      <c r="I2" s="1349"/>
      <c r="J2" s="1349"/>
      <c r="K2" s="1349"/>
      <c r="L2" s="1349"/>
      <c r="M2" s="1349"/>
      <c r="N2" s="469" t="s">
        <v>78</v>
      </c>
      <c r="O2" s="469"/>
    </row>
    <row r="3" spans="1:15" ht="15.75">
      <c r="A3" s="476"/>
      <c r="C3" s="1001"/>
      <c r="D3" s="1350" t="s">
        <v>822</v>
      </c>
      <c r="E3" s="1350"/>
      <c r="F3" s="1350"/>
      <c r="G3" s="1350"/>
      <c r="H3" s="1350"/>
      <c r="I3" s="1350"/>
      <c r="J3" s="1350"/>
      <c r="K3" s="1350"/>
      <c r="L3" s="1350"/>
      <c r="M3" s="1350"/>
      <c r="N3" s="1002" t="s">
        <v>78</v>
      </c>
      <c r="O3" s="883"/>
    </row>
    <row r="4" spans="1:15" ht="15.75">
      <c r="A4" s="476"/>
      <c r="C4" s="1001"/>
      <c r="D4" s="1349" t="s">
        <v>302</v>
      </c>
      <c r="E4" s="1349"/>
      <c r="F4" s="1349"/>
      <c r="G4" s="1349"/>
      <c r="H4" s="1349"/>
      <c r="I4" s="1349"/>
      <c r="J4" s="1349"/>
      <c r="K4" s="1349"/>
      <c r="L4" s="1349"/>
      <c r="M4" s="1349"/>
      <c r="O4" s="469"/>
    </row>
    <row r="5" spans="1:15" ht="15.75">
      <c r="A5" s="476"/>
      <c r="C5" s="1001"/>
      <c r="D5" s="1349" t="s">
        <v>890</v>
      </c>
      <c r="E5" s="1349"/>
      <c r="F5" s="1349"/>
      <c r="G5" s="1349"/>
      <c r="H5" s="1349"/>
      <c r="I5" s="1349"/>
      <c r="J5" s="1349"/>
      <c r="K5" s="1349"/>
      <c r="L5" s="1349"/>
      <c r="M5" s="1349"/>
      <c r="N5" s="1002"/>
      <c r="O5" s="469"/>
    </row>
    <row r="6" spans="1:15" ht="15.75">
      <c r="A6" s="476"/>
      <c r="B6" s="1003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469"/>
    </row>
    <row r="7" spans="1:15" ht="15">
      <c r="A7" s="495" t="s">
        <v>41</v>
      </c>
      <c r="B7" s="476"/>
      <c r="C7" s="1370" t="s">
        <v>42</v>
      </c>
      <c r="D7" s="1370"/>
      <c r="E7" s="1370"/>
      <c r="F7" s="1370"/>
      <c r="G7" s="476"/>
      <c r="H7" s="779" t="s">
        <v>412</v>
      </c>
      <c r="I7" s="1004"/>
      <c r="J7" s="779" t="s">
        <v>413</v>
      </c>
      <c r="L7" s="779" t="s">
        <v>414</v>
      </c>
      <c r="M7" s="894"/>
      <c r="N7" s="471" t="s">
        <v>43</v>
      </c>
      <c r="O7" s="470"/>
    </row>
    <row r="8" spans="1:15" s="891" customFormat="1" ht="12">
      <c r="A8" s="889" t="s">
        <v>47</v>
      </c>
      <c r="B8" s="544"/>
      <c r="C8" s="1381" t="s">
        <v>48</v>
      </c>
      <c r="D8" s="1381"/>
      <c r="E8" s="1381"/>
      <c r="F8" s="1381"/>
      <c r="G8" s="545"/>
      <c r="H8" s="890" t="s">
        <v>49</v>
      </c>
      <c r="I8" s="890"/>
      <c r="J8" s="890" t="s">
        <v>50</v>
      </c>
      <c r="K8" s="890"/>
      <c r="L8" s="890" t="s">
        <v>51</v>
      </c>
      <c r="M8" s="890"/>
      <c r="N8" s="890" t="s">
        <v>306</v>
      </c>
      <c r="O8" s="544"/>
    </row>
    <row r="9" spans="1:15" ht="15">
      <c r="A9" s="478" t="s">
        <v>308</v>
      </c>
      <c r="B9" s="476"/>
      <c r="C9" s="882" t="s">
        <v>507</v>
      </c>
      <c r="H9" s="901">
        <v>-4354</v>
      </c>
      <c r="J9" s="901">
        <v>-1521525</v>
      </c>
      <c r="L9" s="901">
        <v>-640601</v>
      </c>
      <c r="M9" s="519"/>
      <c r="N9" s="908"/>
    </row>
    <row r="10" spans="1:15" ht="15">
      <c r="A10" s="478">
        <f>1+A9</f>
        <v>2</v>
      </c>
      <c r="B10" s="476"/>
      <c r="C10" s="882" t="s">
        <v>508</v>
      </c>
      <c r="H10" s="903">
        <v>1925</v>
      </c>
      <c r="I10" s="477"/>
      <c r="J10" s="903">
        <v>679912</v>
      </c>
      <c r="K10" s="902"/>
      <c r="L10" s="903">
        <v>492680</v>
      </c>
      <c r="M10" s="519"/>
      <c r="N10" s="908"/>
    </row>
    <row r="11" spans="1:15" ht="15">
      <c r="A11" s="478">
        <f t="shared" ref="A11:A19" si="0">1+A10</f>
        <v>3</v>
      </c>
      <c r="B11" s="476"/>
      <c r="C11" s="882" t="s">
        <v>509</v>
      </c>
      <c r="H11" s="903">
        <v>61</v>
      </c>
      <c r="I11" s="477"/>
      <c r="J11" s="903">
        <v>117590</v>
      </c>
      <c r="K11" s="902"/>
      <c r="L11" s="903">
        <v>93478</v>
      </c>
      <c r="M11" s="519"/>
      <c r="N11" s="908"/>
    </row>
    <row r="12" spans="1:15" ht="15">
      <c r="A12" s="478">
        <f t="shared" si="0"/>
        <v>4</v>
      </c>
      <c r="B12" s="476"/>
      <c r="C12" s="892" t="s">
        <v>502</v>
      </c>
      <c r="D12" s="476"/>
      <c r="E12" s="476"/>
      <c r="F12" s="476"/>
      <c r="G12" s="892"/>
      <c r="H12" s="903">
        <v>62</v>
      </c>
      <c r="I12" s="477"/>
      <c r="J12" s="903">
        <v>242512</v>
      </c>
      <c r="K12" s="902"/>
      <c r="L12" s="903">
        <v>-590391</v>
      </c>
      <c r="M12" s="519"/>
      <c r="N12" s="908"/>
    </row>
    <row r="13" spans="1:15" ht="15.75">
      <c r="A13" s="478">
        <f t="shared" si="0"/>
        <v>5</v>
      </c>
      <c r="B13" s="476"/>
      <c r="C13" s="480" t="s">
        <v>510</v>
      </c>
      <c r="D13" s="476"/>
      <c r="E13" s="476"/>
      <c r="F13" s="476"/>
      <c r="G13" s="892"/>
      <c r="H13" s="1005">
        <f>SUM(H9:H12)</f>
        <v>-2306</v>
      </c>
      <c r="J13" s="1005">
        <f>SUM(J9:J12)</f>
        <v>-481511</v>
      </c>
      <c r="L13" s="1005">
        <f>SUM(L9:L12)</f>
        <v>-644834</v>
      </c>
      <c r="M13" s="519"/>
      <c r="N13" s="908">
        <f>SUM(H13:L13)</f>
        <v>-1128651</v>
      </c>
    </row>
    <row r="14" spans="1:15" ht="15">
      <c r="A14" s="478">
        <f t="shared" si="0"/>
        <v>6</v>
      </c>
      <c r="B14" s="476"/>
      <c r="C14" s="892" t="s">
        <v>511</v>
      </c>
      <c r="D14" s="476"/>
      <c r="E14" s="476"/>
      <c r="F14" s="892"/>
      <c r="G14" s="892"/>
      <c r="H14" s="915">
        <v>0.04</v>
      </c>
      <c r="I14" s="966"/>
      <c r="J14" s="915">
        <v>0.04</v>
      </c>
      <c r="K14" s="966"/>
      <c r="L14" s="915">
        <v>0.04</v>
      </c>
      <c r="M14" s="476"/>
      <c r="N14" s="915">
        <v>0.04</v>
      </c>
    </row>
    <row r="15" spans="1:15" ht="15.75">
      <c r="A15" s="478">
        <f t="shared" si="0"/>
        <v>7</v>
      </c>
      <c r="B15" s="476"/>
      <c r="C15" s="479" t="s">
        <v>512</v>
      </c>
      <c r="D15" s="476"/>
      <c r="E15" s="476"/>
      <c r="F15" s="476"/>
      <c r="G15" s="476"/>
      <c r="H15" s="896">
        <f>ROUND(H13*H14,0)</f>
        <v>-92</v>
      </c>
      <c r="I15" s="474"/>
      <c r="J15" s="896">
        <f>ROUND(J13*J14,0)</f>
        <v>-19260</v>
      </c>
      <c r="K15" s="899"/>
      <c r="L15" s="896">
        <f>ROUND(L13*L14,0)</f>
        <v>-25793</v>
      </c>
      <c r="M15" s="519"/>
      <c r="N15" s="908">
        <f>SUM(H15:L15)</f>
        <v>-45145</v>
      </c>
      <c r="O15" s="476"/>
    </row>
    <row r="16" spans="1:15" ht="15.75">
      <c r="A16" s="478"/>
      <c r="B16" s="476"/>
      <c r="C16" s="479"/>
      <c r="D16" s="476"/>
      <c r="E16" s="476"/>
      <c r="F16" s="476"/>
      <c r="G16" s="476"/>
      <c r="H16" s="910"/>
      <c r="I16" s="911"/>
      <c r="J16" s="910"/>
      <c r="K16" s="910"/>
      <c r="L16" s="910"/>
      <c r="M16" s="914"/>
      <c r="N16" s="912"/>
      <c r="O16" s="476"/>
    </row>
    <row r="17" spans="1:15" ht="15">
      <c r="A17" s="478">
        <f>1+A15</f>
        <v>8</v>
      </c>
      <c r="B17" s="476"/>
      <c r="C17" s="913" t="s">
        <v>334</v>
      </c>
      <c r="E17" s="476"/>
      <c r="F17" s="892"/>
      <c r="G17" s="892"/>
      <c r="H17" s="476"/>
      <c r="I17" s="494"/>
      <c r="J17" s="914"/>
      <c r="K17" s="910"/>
      <c r="L17" s="914"/>
      <c r="M17" s="914"/>
      <c r="N17" s="915">
        <v>0.70960000000000001</v>
      </c>
      <c r="O17" s="476"/>
    </row>
    <row r="18" spans="1:15" ht="15">
      <c r="A18" s="478">
        <f t="shared" si="0"/>
        <v>9</v>
      </c>
      <c r="B18" s="476"/>
      <c r="C18" s="484" t="s">
        <v>513</v>
      </c>
      <c r="E18" s="476"/>
      <c r="F18" s="476"/>
      <c r="G18" s="892"/>
      <c r="H18" s="892"/>
      <c r="I18" s="916"/>
      <c r="J18" s="892"/>
      <c r="K18" s="916"/>
      <c r="L18" s="892"/>
      <c r="M18" s="892"/>
      <c r="N18" s="912">
        <f>ROUND(N15*N17,0)</f>
        <v>-32035</v>
      </c>
      <c r="O18" s="476"/>
    </row>
    <row r="19" spans="1:15" ht="15.75">
      <c r="A19" s="478">
        <f t="shared" si="0"/>
        <v>10</v>
      </c>
      <c r="B19" s="917"/>
      <c r="C19" s="480" t="s">
        <v>336</v>
      </c>
      <c r="F19" s="892"/>
      <c r="G19" s="892"/>
      <c r="H19" s="892"/>
      <c r="I19" s="916"/>
      <c r="J19" s="892"/>
      <c r="K19" s="916"/>
      <c r="L19" s="892"/>
      <c r="M19" s="892"/>
      <c r="N19" s="918">
        <v>0.99199999999999999</v>
      </c>
      <c r="O19" s="476"/>
    </row>
    <row r="20" spans="1:15" ht="16.5" thickBot="1">
      <c r="A20" s="478">
        <f>1+A19</f>
        <v>11</v>
      </c>
      <c r="B20" s="476"/>
      <c r="C20" s="484" t="s">
        <v>514</v>
      </c>
      <c r="D20" s="476"/>
      <c r="E20" s="917"/>
      <c r="F20" s="546"/>
      <c r="G20" s="892"/>
      <c r="H20" s="892"/>
      <c r="I20" s="916"/>
      <c r="J20" s="892"/>
      <c r="K20" s="916"/>
      <c r="L20" s="892"/>
      <c r="M20" s="892"/>
      <c r="N20" s="919">
        <f>ROUND(N18*N19,0)</f>
        <v>-31779</v>
      </c>
    </row>
    <row r="21" spans="1:15" ht="15.75" thickTop="1">
      <c r="A21" s="478"/>
      <c r="B21" s="476"/>
      <c r="C21" s="476"/>
      <c r="D21" s="892"/>
      <c r="E21" s="476"/>
      <c r="F21" s="892"/>
      <c r="G21" s="892"/>
      <c r="H21" s="892"/>
      <c r="I21" s="494"/>
      <c r="J21" s="476"/>
      <c r="K21" s="494"/>
      <c r="L21" s="476"/>
      <c r="M21" s="476"/>
      <c r="N21" s="914"/>
      <c r="O21" s="476"/>
    </row>
    <row r="22" spans="1:15" ht="15">
      <c r="A22" s="478"/>
      <c r="B22" s="476"/>
      <c r="C22" s="476"/>
      <c r="D22" s="892"/>
      <c r="E22" s="476"/>
      <c r="F22" s="892"/>
      <c r="G22" s="892"/>
      <c r="H22" s="892"/>
      <c r="I22" s="494"/>
      <c r="J22" s="476"/>
      <c r="K22" s="494"/>
      <c r="L22" s="476"/>
      <c r="M22" s="476"/>
      <c r="N22" s="914"/>
      <c r="O22" s="476"/>
    </row>
    <row r="23" spans="1:15" ht="15">
      <c r="A23" s="478">
        <f>1+A20</f>
        <v>12</v>
      </c>
      <c r="B23" s="476"/>
      <c r="C23" s="882" t="s">
        <v>515</v>
      </c>
      <c r="D23" s="892"/>
      <c r="E23" s="476"/>
      <c r="F23" s="892"/>
      <c r="G23" s="892"/>
      <c r="H23" s="892"/>
      <c r="I23" s="494"/>
      <c r="J23" s="476"/>
      <c r="K23" s="494"/>
      <c r="L23" s="476"/>
      <c r="M23" s="476"/>
      <c r="N23" s="914"/>
      <c r="O23" s="476"/>
    </row>
    <row r="24" spans="1:15" ht="15">
      <c r="A24" s="478"/>
      <c r="B24" s="476"/>
      <c r="C24" s="476"/>
      <c r="D24" s="892"/>
      <c r="E24" s="476"/>
      <c r="F24" s="892"/>
      <c r="G24" s="892"/>
      <c r="H24" s="892"/>
      <c r="I24" s="494"/>
      <c r="J24" s="476"/>
      <c r="K24" s="494"/>
      <c r="L24" s="476"/>
      <c r="M24" s="476"/>
      <c r="N24" s="914"/>
      <c r="O24" s="476"/>
    </row>
    <row r="25" spans="1:15" ht="15">
      <c r="A25" s="478"/>
      <c r="B25" s="476"/>
      <c r="C25" s="476"/>
      <c r="D25" s="892"/>
      <c r="E25" s="476"/>
      <c r="F25" s="892"/>
      <c r="G25" s="892"/>
      <c r="H25" s="892"/>
      <c r="I25" s="494"/>
      <c r="J25" s="476"/>
      <c r="K25" s="494"/>
      <c r="L25" s="476"/>
      <c r="M25" s="476"/>
      <c r="N25" s="914"/>
      <c r="O25" s="476"/>
    </row>
    <row r="26" spans="1:15" ht="15">
      <c r="A26" s="478"/>
      <c r="O26" s="476"/>
    </row>
    <row r="27" spans="1:15" ht="15">
      <c r="A27" s="478"/>
      <c r="C27" s="907" t="s">
        <v>75</v>
      </c>
      <c r="O27" s="476"/>
    </row>
    <row r="28" spans="1:15">
      <c r="A28" s="478"/>
      <c r="O28" s="905"/>
    </row>
    <row r="29" spans="1:15">
      <c r="A29" s="909"/>
      <c r="O29" s="905"/>
    </row>
    <row r="30" spans="1:15">
      <c r="A30" s="909"/>
      <c r="O30" s="905"/>
    </row>
    <row r="31" spans="1:15" ht="15">
      <c r="A31" s="909"/>
      <c r="O31" s="476"/>
    </row>
    <row r="32" spans="1:15" ht="15">
      <c r="A32" s="1006"/>
      <c r="O32" s="476"/>
    </row>
    <row r="33" spans="1:15" ht="15">
      <c r="A33" s="1006"/>
      <c r="O33" s="476"/>
    </row>
    <row r="34" spans="1:15" ht="15">
      <c r="A34" s="1006"/>
      <c r="O34" s="476"/>
    </row>
    <row r="35" spans="1:15">
      <c r="A35" s="1006"/>
      <c r="O35" s="920"/>
    </row>
    <row r="36" spans="1:15" ht="15">
      <c r="A36" s="1006"/>
      <c r="O36" s="476"/>
    </row>
    <row r="37" spans="1:15" ht="15">
      <c r="A37" s="1006"/>
      <c r="O37" s="476"/>
    </row>
    <row r="38" spans="1:15" ht="15">
      <c r="A38" s="476"/>
      <c r="O38" s="476"/>
    </row>
    <row r="39" spans="1:15" ht="15">
      <c r="A39" s="476"/>
      <c r="O39" s="476"/>
    </row>
    <row r="40" spans="1:15" ht="15">
      <c r="A40" s="1006"/>
      <c r="O40" s="476"/>
    </row>
    <row r="41" spans="1:15" ht="15">
      <c r="A41" s="1006"/>
      <c r="O41" s="476"/>
    </row>
    <row r="42" spans="1:15" ht="15">
      <c r="A42" s="1006"/>
      <c r="O42" s="476"/>
    </row>
    <row r="43" spans="1:15" ht="15">
      <c r="A43" s="1006"/>
      <c r="O43" s="476"/>
    </row>
    <row r="44" spans="1:15" ht="15">
      <c r="A44" s="1006"/>
      <c r="O44" s="476"/>
    </row>
    <row r="45" spans="1:15">
      <c r="A45" s="1006"/>
      <c r="O45" s="920"/>
    </row>
    <row r="46" spans="1:15" ht="15">
      <c r="A46" s="1006"/>
      <c r="O46" s="476"/>
    </row>
    <row r="47" spans="1:15" ht="15">
      <c r="A47" s="1006"/>
      <c r="O47" s="476"/>
    </row>
    <row r="48" spans="1:15" ht="15">
      <c r="A48" s="476"/>
    </row>
  </sheetData>
  <mergeCells count="6">
    <mergeCell ref="D2:M2"/>
    <mergeCell ref="D3:M3"/>
    <mergeCell ref="D4:M4"/>
    <mergeCell ref="C7:F7"/>
    <mergeCell ref="C8:F8"/>
    <mergeCell ref="D5:M5"/>
  </mergeCells>
  <pageMargins left="0.5" right="0.5" top="0.5" bottom="0.5" header="0.3" footer="0.3"/>
  <pageSetup scale="8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39"/>
  <sheetViews>
    <sheetView zoomScaleNormal="100" workbookViewId="0">
      <selection activeCell="D5" sqref="D5:L5"/>
    </sheetView>
  </sheetViews>
  <sheetFormatPr defaultColWidth="9.28515625" defaultRowHeight="12.75"/>
  <cols>
    <col min="1" max="1" width="3.7109375" style="1007" bestFit="1" customWidth="1"/>
    <col min="2" max="2" width="1.140625" style="882" customWidth="1"/>
    <col min="3" max="3" width="5.7109375" style="882" customWidth="1"/>
    <col min="4" max="5" width="18.7109375" style="882" customWidth="1"/>
    <col min="6" max="6" width="1.140625" style="882" customWidth="1"/>
    <col min="7" max="7" width="12.7109375" style="882" bestFit="1" customWidth="1"/>
    <col min="8" max="8" width="1.140625" style="882" customWidth="1"/>
    <col min="9" max="9" width="12.140625" style="882" bestFit="1" customWidth="1"/>
    <col min="10" max="10" width="1.140625" style="882" customWidth="1"/>
    <col min="11" max="11" width="12.140625" style="882" bestFit="1" customWidth="1"/>
    <col min="12" max="12" width="1.140625" style="882" customWidth="1"/>
    <col min="13" max="13" width="12.28515625" style="882" customWidth="1"/>
    <col min="14" max="14" width="5.85546875" style="882" customWidth="1"/>
    <col min="15" max="16384" width="9.28515625" style="882"/>
  </cols>
  <sheetData>
    <row r="1" spans="1:14">
      <c r="M1" s="1348" t="s">
        <v>78</v>
      </c>
      <c r="N1" s="1348"/>
    </row>
    <row r="2" spans="1:14" ht="15.75">
      <c r="A2" s="547"/>
      <c r="B2" s="476"/>
      <c r="D2" s="1349" t="s">
        <v>37</v>
      </c>
      <c r="E2" s="1349"/>
      <c r="F2" s="1349"/>
      <c r="G2" s="1349"/>
      <c r="H2" s="1349"/>
      <c r="I2" s="1349"/>
      <c r="J2" s="1349"/>
      <c r="K2" s="1349"/>
      <c r="L2" s="1349"/>
      <c r="M2" s="1001"/>
      <c r="N2" s="469" t="s">
        <v>78</v>
      </c>
    </row>
    <row r="3" spans="1:14" ht="15.75">
      <c r="A3" s="547"/>
      <c r="B3" s="476"/>
      <c r="D3" s="1349" t="s">
        <v>19</v>
      </c>
      <c r="E3" s="1349"/>
      <c r="F3" s="1349"/>
      <c r="G3" s="1349"/>
      <c r="H3" s="1349"/>
      <c r="I3" s="1349"/>
      <c r="J3" s="1349"/>
      <c r="K3" s="1349"/>
      <c r="L3" s="1003"/>
      <c r="M3" s="1001"/>
      <c r="N3" s="883" t="s">
        <v>78</v>
      </c>
    </row>
    <row r="4" spans="1:14" ht="15">
      <c r="A4" s="547"/>
      <c r="B4" s="476"/>
      <c r="D4" s="1349" t="s">
        <v>302</v>
      </c>
      <c r="E4" s="1349"/>
      <c r="F4" s="1349"/>
      <c r="G4" s="1349"/>
      <c r="H4" s="1349"/>
      <c r="I4" s="1349"/>
      <c r="J4" s="1349"/>
      <c r="K4" s="1349"/>
      <c r="L4" s="1349"/>
      <c r="M4" s="1001"/>
    </row>
    <row r="5" spans="1:14" ht="15.75">
      <c r="A5" s="547"/>
      <c r="D5" s="1380" t="s">
        <v>891</v>
      </c>
      <c r="E5" s="1380"/>
      <c r="F5" s="1380"/>
      <c r="G5" s="1380"/>
      <c r="H5" s="1380"/>
      <c r="I5" s="1380"/>
      <c r="J5" s="1380"/>
      <c r="K5" s="1380"/>
      <c r="L5" s="1380"/>
      <c r="M5" s="1001"/>
      <c r="N5" s="476"/>
    </row>
    <row r="6" spans="1:14" ht="15">
      <c r="A6" s="547"/>
      <c r="N6" s="476"/>
    </row>
    <row r="7" spans="1:14">
      <c r="A7" s="516"/>
      <c r="N7" s="1006"/>
    </row>
    <row r="8" spans="1:14" s="1006" customFormat="1" ht="24">
      <c r="A8" s="1008" t="s">
        <v>41</v>
      </c>
      <c r="C8" s="1370" t="s">
        <v>42</v>
      </c>
      <c r="D8" s="1370"/>
      <c r="E8" s="1370"/>
      <c r="G8" s="779" t="s">
        <v>412</v>
      </c>
      <c r="H8" s="554"/>
      <c r="I8" s="779" t="s">
        <v>413</v>
      </c>
      <c r="J8" s="554"/>
      <c r="K8" s="779" t="s">
        <v>414</v>
      </c>
      <c r="L8" s="554"/>
      <c r="M8" s="471" t="s">
        <v>43</v>
      </c>
      <c r="N8" s="476"/>
    </row>
    <row r="9" spans="1:14" s="884" customFormat="1" ht="12">
      <c r="A9" s="516" t="s">
        <v>47</v>
      </c>
      <c r="B9" s="517"/>
      <c r="C9" s="1382" t="s">
        <v>48</v>
      </c>
      <c r="D9" s="1382"/>
      <c r="E9" s="1382"/>
      <c r="F9" s="555"/>
      <c r="G9" s="1009" t="s">
        <v>49</v>
      </c>
      <c r="H9" s="1009"/>
      <c r="I9" s="1009" t="s">
        <v>50</v>
      </c>
      <c r="J9" s="1009"/>
      <c r="K9" s="1009" t="s">
        <v>51</v>
      </c>
      <c r="L9" s="1009"/>
      <c r="M9" s="1009" t="s">
        <v>306</v>
      </c>
      <c r="N9" s="1010"/>
    </row>
    <row r="10" spans="1:14" ht="15">
      <c r="A10" s="516">
        <v>1</v>
      </c>
      <c r="B10" s="476"/>
      <c r="C10" s="882" t="s">
        <v>507</v>
      </c>
      <c r="G10" s="901">
        <v>-4354</v>
      </c>
      <c r="H10" s="894"/>
      <c r="I10" s="901">
        <v>-1521525</v>
      </c>
      <c r="J10" s="894"/>
      <c r="K10" s="901">
        <v>-640601</v>
      </c>
      <c r="L10" s="901"/>
      <c r="M10" s="471"/>
      <c r="N10" s="1011"/>
    </row>
    <row r="11" spans="1:14" ht="15">
      <c r="A11" s="516">
        <f>1+A10</f>
        <v>2</v>
      </c>
      <c r="B11" s="476"/>
      <c r="C11" s="882" t="s">
        <v>508</v>
      </c>
      <c r="G11" s="1012">
        <v>1925</v>
      </c>
      <c r="H11" s="901"/>
      <c r="I11" s="1012">
        <v>679912</v>
      </c>
      <c r="J11" s="901"/>
      <c r="K11" s="1012">
        <v>492680</v>
      </c>
      <c r="L11" s="901"/>
      <c r="M11" s="471"/>
      <c r="N11" s="1011"/>
    </row>
    <row r="12" spans="1:14" ht="15">
      <c r="A12" s="516">
        <f t="shared" ref="A12:A16" si="0">1+A11</f>
        <v>3</v>
      </c>
      <c r="B12" s="476"/>
      <c r="C12" s="882" t="s">
        <v>509</v>
      </c>
      <c r="G12" s="1012">
        <v>61</v>
      </c>
      <c r="H12" s="901"/>
      <c r="I12" s="1012">
        <v>117590</v>
      </c>
      <c r="J12" s="901"/>
      <c r="K12" s="1012">
        <v>93478</v>
      </c>
      <c r="L12" s="1012"/>
      <c r="M12" s="471"/>
      <c r="N12" s="1011"/>
    </row>
    <row r="13" spans="1:14" ht="15">
      <c r="A13" s="516">
        <f t="shared" si="0"/>
        <v>4</v>
      </c>
      <c r="B13" s="1013"/>
      <c r="C13" s="892" t="s">
        <v>502</v>
      </c>
      <c r="D13" s="476"/>
      <c r="E13" s="476"/>
      <c r="F13" s="892"/>
      <c r="G13" s="1012">
        <v>62</v>
      </c>
      <c r="H13" s="1012"/>
      <c r="I13" s="1012">
        <v>242512</v>
      </c>
      <c r="J13" s="1012">
        <v>0</v>
      </c>
      <c r="K13" s="1012">
        <v>-590391</v>
      </c>
      <c r="L13" s="1012"/>
      <c r="M13" s="476"/>
      <c r="N13" s="1011"/>
    </row>
    <row r="14" spans="1:14" ht="15">
      <c r="A14" s="516">
        <f t="shared" si="0"/>
        <v>5</v>
      </c>
      <c r="B14" s="476"/>
      <c r="C14" s="892" t="s">
        <v>516</v>
      </c>
      <c r="D14" s="892"/>
      <c r="E14" s="892"/>
      <c r="F14" s="892"/>
      <c r="G14" s="1014">
        <f>SUM(G10:G13)</f>
        <v>-2306</v>
      </c>
      <c r="H14" s="896"/>
      <c r="I14" s="1014">
        <f>SUM(I10:I13)</f>
        <v>-481511</v>
      </c>
      <c r="J14" s="896"/>
      <c r="K14" s="1014">
        <f>SUM(K10:K13)</f>
        <v>-644834</v>
      </c>
      <c r="L14" s="519"/>
      <c r="M14" s="896">
        <f>SUM(G14:K14)</f>
        <v>-1128651</v>
      </c>
      <c r="N14" s="1011"/>
    </row>
    <row r="15" spans="1:14" ht="15">
      <c r="A15" s="516">
        <f t="shared" si="0"/>
        <v>6</v>
      </c>
      <c r="B15" s="476"/>
      <c r="C15" s="892" t="s">
        <v>517</v>
      </c>
      <c r="D15" s="892"/>
      <c r="E15" s="892"/>
      <c r="F15" s="892"/>
      <c r="G15" s="1015">
        <v>1.4500000000000001E-2</v>
      </c>
      <c r="H15" s="892"/>
      <c r="I15" s="1015">
        <f>+G15</f>
        <v>1.4500000000000001E-2</v>
      </c>
      <c r="J15" s="892"/>
      <c r="K15" s="1015">
        <f>+G15</f>
        <v>1.4500000000000001E-2</v>
      </c>
      <c r="L15" s="476"/>
      <c r="M15" s="892"/>
      <c r="N15" s="1011"/>
    </row>
    <row r="16" spans="1:14" ht="15">
      <c r="A16" s="516">
        <f t="shared" si="0"/>
        <v>7</v>
      </c>
      <c r="B16" s="476"/>
      <c r="C16" s="892" t="s">
        <v>518</v>
      </c>
      <c r="D16" s="892"/>
      <c r="E16" s="892"/>
      <c r="F16" s="476"/>
      <c r="G16" s="1014">
        <f>ROUND(G14*G15,0)</f>
        <v>-33</v>
      </c>
      <c r="H16" s="519"/>
      <c r="I16" s="1014">
        <f>ROUND(I14*I15,0)</f>
        <v>-6982</v>
      </c>
      <c r="J16" s="519"/>
      <c r="K16" s="1014">
        <f>ROUND(K14*K15,0)</f>
        <v>-9350</v>
      </c>
      <c r="L16" s="901"/>
      <c r="M16" s="1016">
        <f>SUM(G16:K16)</f>
        <v>-16365</v>
      </c>
      <c r="N16" s="1011"/>
    </row>
    <row r="17" spans="1:14" ht="15">
      <c r="A17" s="516"/>
      <c r="B17" s="476"/>
      <c r="C17" s="892"/>
      <c r="D17" s="892"/>
      <c r="E17" s="892"/>
      <c r="F17" s="476"/>
      <c r="G17" s="912"/>
      <c r="H17" s="476"/>
      <c r="I17" s="912"/>
      <c r="J17" s="476"/>
      <c r="K17" s="912"/>
      <c r="M17" s="1017"/>
      <c r="N17" s="1011"/>
    </row>
    <row r="18" spans="1:14" ht="15">
      <c r="A18" s="516">
        <f>1+A16</f>
        <v>8</v>
      </c>
      <c r="B18" s="476"/>
      <c r="C18" s="913" t="s">
        <v>334</v>
      </c>
      <c r="E18" s="476"/>
      <c r="F18" s="892"/>
      <c r="G18" s="892"/>
      <c r="H18" s="892"/>
      <c r="I18" s="892"/>
      <c r="J18" s="892"/>
      <c r="K18" s="892"/>
      <c r="L18" s="892"/>
      <c r="M18" s="915">
        <v>0.70960000000000001</v>
      </c>
      <c r="N18" s="1011"/>
    </row>
    <row r="19" spans="1:14" ht="15.75">
      <c r="A19" s="1018">
        <f t="shared" ref="A19:A21" si="1">1+A18</f>
        <v>9</v>
      </c>
      <c r="B19" s="476"/>
      <c r="C19" s="480" t="s">
        <v>519</v>
      </c>
      <c r="D19" s="476"/>
      <c r="E19" s="892"/>
      <c r="F19" s="892"/>
      <c r="G19" s="892"/>
      <c r="H19" s="892"/>
      <c r="I19" s="892"/>
      <c r="J19" s="892"/>
      <c r="K19" s="892"/>
      <c r="L19" s="892"/>
      <c r="M19" s="908">
        <f>ROUND(M16*M18,0)</f>
        <v>-11613</v>
      </c>
    </row>
    <row r="20" spans="1:14" ht="15.75">
      <c r="A20" s="516">
        <f t="shared" si="1"/>
        <v>10</v>
      </c>
      <c r="B20" s="476"/>
      <c r="C20" s="480" t="s">
        <v>336</v>
      </c>
      <c r="E20" s="953"/>
      <c r="F20" s="476"/>
      <c r="G20" s="892"/>
      <c r="H20" s="892"/>
      <c r="I20" s="892"/>
      <c r="J20" s="892"/>
      <c r="K20" s="892"/>
      <c r="L20" s="892"/>
      <c r="M20" s="918">
        <v>0.99199999999999999</v>
      </c>
      <c r="N20" s="1011"/>
    </row>
    <row r="21" spans="1:14" ht="16.5" thickBot="1">
      <c r="A21" s="516">
        <f t="shared" si="1"/>
        <v>11</v>
      </c>
      <c r="B21" s="476"/>
      <c r="C21" s="480" t="s">
        <v>520</v>
      </c>
      <c r="D21" s="476"/>
      <c r="F21" s="892"/>
      <c r="G21" s="892"/>
      <c r="H21" s="892"/>
      <c r="I21" s="892"/>
      <c r="J21" s="892"/>
      <c r="K21" s="892"/>
      <c r="L21" s="892"/>
      <c r="M21" s="1019">
        <f>ROUND(M19*M20,0)</f>
        <v>-11520</v>
      </c>
      <c r="N21" s="476"/>
    </row>
    <row r="22" spans="1:14" ht="13.5" thickTop="1">
      <c r="A22" s="516"/>
      <c r="N22" s="1020"/>
    </row>
    <row r="23" spans="1:14" ht="15">
      <c r="A23" s="516"/>
      <c r="N23" s="476"/>
    </row>
    <row r="24" spans="1:14" ht="15">
      <c r="A24" s="516"/>
      <c r="C24" s="907" t="s">
        <v>75</v>
      </c>
      <c r="N24" s="476"/>
    </row>
    <row r="25" spans="1:14">
      <c r="A25" s="516"/>
      <c r="N25" s="920"/>
    </row>
    <row r="26" spans="1:14">
      <c r="A26" s="516"/>
      <c r="N26" s="920"/>
    </row>
    <row r="27" spans="1:14">
      <c r="A27" s="516"/>
      <c r="N27" s="920"/>
    </row>
    <row r="28" spans="1:14">
      <c r="A28" s="516"/>
      <c r="N28" s="920"/>
    </row>
    <row r="29" spans="1:14">
      <c r="N29" s="920"/>
    </row>
    <row r="30" spans="1:14">
      <c r="N30" s="920"/>
    </row>
    <row r="31" spans="1:14">
      <c r="N31" s="920"/>
    </row>
    <row r="32" spans="1:14" ht="15">
      <c r="N32" s="476"/>
    </row>
    <row r="33" spans="14:14" ht="15">
      <c r="N33" s="476"/>
    </row>
    <row r="34" spans="14:14" ht="15">
      <c r="N34" s="476"/>
    </row>
    <row r="35" spans="14:14" ht="15">
      <c r="N35" s="476"/>
    </row>
    <row r="36" spans="14:14">
      <c r="N36" s="920"/>
    </row>
    <row r="37" spans="14:14">
      <c r="N37" s="920"/>
    </row>
    <row r="38" spans="14:14">
      <c r="N38" s="920"/>
    </row>
    <row r="39" spans="14:14">
      <c r="N39" s="920"/>
    </row>
  </sheetData>
  <mergeCells count="7">
    <mergeCell ref="C9:E9"/>
    <mergeCell ref="M1:N1"/>
    <mergeCell ref="D2:L2"/>
    <mergeCell ref="D3:K3"/>
    <mergeCell ref="D4:L4"/>
    <mergeCell ref="C8:E8"/>
    <mergeCell ref="D5:L5"/>
  </mergeCells>
  <pageMargins left="0.5" right="0.5" top="0.5" bottom="0.5" header="0.3" footer="0.3"/>
  <pageSetup scale="8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30"/>
  <sheetViews>
    <sheetView zoomScaleNormal="100" workbookViewId="0">
      <selection activeCell="N47" sqref="N47"/>
    </sheetView>
  </sheetViews>
  <sheetFormatPr defaultColWidth="10.7109375" defaultRowHeight="12.75"/>
  <cols>
    <col min="1" max="1" width="3.7109375" style="1007" bestFit="1" customWidth="1"/>
    <col min="2" max="2" width="1.140625" style="882" customWidth="1"/>
    <col min="3" max="3" width="6.28515625" style="882" customWidth="1"/>
    <col min="4" max="4" width="13.7109375" style="882" customWidth="1"/>
    <col min="5" max="5" width="13.28515625" style="882" customWidth="1"/>
    <col min="6" max="6" width="10.7109375" style="882"/>
    <col min="7" max="7" width="1.140625" style="882" customWidth="1"/>
    <col min="8" max="8" width="12.7109375" style="882" bestFit="1" customWidth="1"/>
    <col min="9" max="9" width="1.140625" style="882" customWidth="1"/>
    <col min="10" max="10" width="12.42578125" style="882" bestFit="1" customWidth="1"/>
    <col min="11" max="11" width="1.140625" style="882" customWidth="1"/>
    <col min="12" max="12" width="12.42578125" style="882" bestFit="1" customWidth="1"/>
    <col min="13" max="13" width="1.140625" style="882" customWidth="1"/>
    <col min="14" max="14" width="11.85546875" style="882" bestFit="1" customWidth="1"/>
    <col min="15" max="15" width="4.140625" style="882" customWidth="1"/>
    <col min="16" max="16" width="11.85546875" style="882" bestFit="1" customWidth="1"/>
    <col min="17" max="16384" width="10.7109375" style="882"/>
  </cols>
  <sheetData>
    <row r="1" spans="1:15">
      <c r="L1" s="1348" t="s">
        <v>78</v>
      </c>
      <c r="M1" s="1348"/>
      <c r="N1" s="1348"/>
    </row>
    <row r="2" spans="1:15" ht="15">
      <c r="A2" s="547"/>
      <c r="D2" s="1349" t="s">
        <v>37</v>
      </c>
      <c r="E2" s="1349"/>
      <c r="F2" s="1349"/>
      <c r="G2" s="1349"/>
      <c r="H2" s="1349"/>
      <c r="I2" s="1349"/>
      <c r="J2" s="1349"/>
      <c r="K2" s="1349"/>
      <c r="L2" s="1349"/>
      <c r="M2" s="1349"/>
      <c r="N2" s="1002" t="s">
        <v>78</v>
      </c>
    </row>
    <row r="3" spans="1:15" ht="15">
      <c r="A3" s="547"/>
      <c r="D3" s="1349" t="s">
        <v>18</v>
      </c>
      <c r="E3" s="1349"/>
      <c r="F3" s="1349"/>
      <c r="G3" s="1349"/>
      <c r="H3" s="1349"/>
      <c r="I3" s="1349"/>
      <c r="J3" s="1349"/>
      <c r="K3" s="1349"/>
      <c r="L3" s="1349"/>
      <c r="M3" s="1003"/>
      <c r="N3" s="1002" t="s">
        <v>78</v>
      </c>
    </row>
    <row r="4" spans="1:15" ht="15">
      <c r="A4" s="547"/>
      <c r="D4" s="1349" t="s">
        <v>302</v>
      </c>
      <c r="E4" s="1349"/>
      <c r="F4" s="1349"/>
      <c r="G4" s="1349"/>
      <c r="H4" s="1349"/>
      <c r="I4" s="1349"/>
      <c r="J4" s="1349"/>
      <c r="K4" s="1349"/>
      <c r="L4" s="1349"/>
      <c r="M4" s="1349"/>
    </row>
    <row r="5" spans="1:15" ht="15">
      <c r="A5" s="547"/>
      <c r="D5" s="1350" t="s">
        <v>892</v>
      </c>
      <c r="E5" s="1350"/>
      <c r="F5" s="1350"/>
      <c r="G5" s="1350"/>
      <c r="H5" s="1350"/>
      <c r="I5" s="1350"/>
      <c r="J5" s="1350"/>
      <c r="K5" s="1350"/>
      <c r="L5" s="1350"/>
      <c r="M5" s="1350"/>
      <c r="N5" s="1001"/>
      <c r="O5" s="1000"/>
    </row>
    <row r="6" spans="1:15" ht="15">
      <c r="A6" s="547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907"/>
    </row>
    <row r="7" spans="1:15" s="885" customFormat="1">
      <c r="A7" s="516" t="s">
        <v>41</v>
      </c>
      <c r="C7" s="1370" t="s">
        <v>42</v>
      </c>
      <c r="D7" s="1370"/>
      <c r="E7" s="1370"/>
      <c r="F7" s="1370"/>
      <c r="H7" s="779" t="s">
        <v>412</v>
      </c>
      <c r="I7" s="1004"/>
      <c r="J7" s="779" t="s">
        <v>413</v>
      </c>
      <c r="K7" s="894"/>
      <c r="L7" s="779" t="s">
        <v>414</v>
      </c>
      <c r="M7" s="894"/>
      <c r="N7" s="471" t="s">
        <v>43</v>
      </c>
      <c r="O7" s="882"/>
    </row>
    <row r="8" spans="1:15" s="884" customFormat="1" ht="12">
      <c r="A8" s="1008" t="s">
        <v>47</v>
      </c>
      <c r="B8" s="548"/>
      <c r="C8" s="1383" t="s">
        <v>48</v>
      </c>
      <c r="D8" s="1383"/>
      <c r="E8" s="1383"/>
      <c r="F8" s="1383"/>
      <c r="G8" s="1021"/>
      <c r="H8" s="1009" t="s">
        <v>49</v>
      </c>
      <c r="I8" s="1009"/>
      <c r="J8" s="1009" t="s">
        <v>50</v>
      </c>
      <c r="K8" s="1009"/>
      <c r="L8" s="1009" t="s">
        <v>51</v>
      </c>
      <c r="M8" s="1009"/>
      <c r="N8" s="1009" t="s">
        <v>307</v>
      </c>
    </row>
    <row r="9" spans="1:15" ht="15">
      <c r="A9" s="516">
        <v>1</v>
      </c>
      <c r="B9" s="476"/>
      <c r="C9" s="882" t="s">
        <v>507</v>
      </c>
      <c r="H9" s="901">
        <v>-4354</v>
      </c>
      <c r="I9" s="894"/>
      <c r="J9" s="901">
        <v>-1521525</v>
      </c>
      <c r="K9" s="894"/>
      <c r="L9" s="901">
        <v>-640601</v>
      </c>
      <c r="M9" s="896"/>
      <c r="N9" s="899"/>
    </row>
    <row r="10" spans="1:15" ht="15">
      <c r="A10" s="516">
        <f>1+A9</f>
        <v>2</v>
      </c>
      <c r="B10" s="476"/>
      <c r="C10" s="882" t="s">
        <v>508</v>
      </c>
      <c r="H10" s="903">
        <v>1925</v>
      </c>
      <c r="I10" s="477"/>
      <c r="J10" s="903">
        <v>679912</v>
      </c>
      <c r="K10" s="902"/>
      <c r="L10" s="903">
        <v>492680</v>
      </c>
      <c r="M10" s="896"/>
      <c r="N10" s="945"/>
    </row>
    <row r="11" spans="1:15" ht="15">
      <c r="A11" s="516">
        <f>1+A10</f>
        <v>3</v>
      </c>
      <c r="B11" s="476"/>
      <c r="C11" s="882" t="s">
        <v>509</v>
      </c>
      <c r="H11" s="903">
        <v>61</v>
      </c>
      <c r="I11" s="477"/>
      <c r="J11" s="903">
        <v>117590</v>
      </c>
      <c r="K11" s="902"/>
      <c r="L11" s="903">
        <v>93478</v>
      </c>
      <c r="M11" s="903"/>
      <c r="N11" s="945"/>
    </row>
    <row r="12" spans="1:15" ht="15">
      <c r="A12" s="516">
        <f>1+A11</f>
        <v>4</v>
      </c>
      <c r="B12" s="476"/>
      <c r="C12" s="892" t="s">
        <v>502</v>
      </c>
      <c r="D12" s="476"/>
      <c r="E12" s="476"/>
      <c r="F12" s="892"/>
      <c r="G12" s="476"/>
      <c r="H12" s="1012">
        <v>62</v>
      </c>
      <c r="I12" s="1012"/>
      <c r="J12" s="1012">
        <v>242512</v>
      </c>
      <c r="K12" s="1012"/>
      <c r="L12" s="1012">
        <v>-590391</v>
      </c>
      <c r="M12" s="896"/>
      <c r="N12" s="945"/>
    </row>
    <row r="13" spans="1:15" ht="15.75">
      <c r="A13" s="516">
        <f t="shared" ref="A13" si="0">1+A12</f>
        <v>5</v>
      </c>
      <c r="B13" s="476"/>
      <c r="C13" s="480" t="s">
        <v>510</v>
      </c>
      <c r="D13" s="476"/>
      <c r="E13" s="476"/>
      <c r="F13" s="892"/>
      <c r="G13" s="476"/>
      <c r="H13" s="1014">
        <f>SUM(H9:H12)</f>
        <v>-2306</v>
      </c>
      <c r="I13" s="895"/>
      <c r="J13" s="1014">
        <f>SUM(J9:J12)</f>
        <v>-481511</v>
      </c>
      <c r="K13" s="895"/>
      <c r="L13" s="1014">
        <f>SUM(L9:L12)</f>
        <v>-644834</v>
      </c>
      <c r="M13" s="895"/>
      <c r="N13" s="895">
        <f>SUM(H13:L13)</f>
        <v>-1128651</v>
      </c>
    </row>
    <row r="14" spans="1:15" ht="15.75">
      <c r="A14" s="884"/>
      <c r="B14" s="476"/>
      <c r="C14" s="480"/>
      <c r="D14" s="476"/>
      <c r="E14" s="476"/>
      <c r="F14" s="892"/>
      <c r="G14" s="476"/>
      <c r="H14" s="895"/>
      <c r="I14" s="895"/>
      <c r="J14" s="895"/>
      <c r="K14" s="895"/>
      <c r="L14" s="895"/>
      <c r="M14" s="895"/>
      <c r="N14" s="896"/>
    </row>
    <row r="15" spans="1:15" ht="15.75">
      <c r="A15" s="516">
        <f>1+A13</f>
        <v>6</v>
      </c>
      <c r="B15" s="476"/>
      <c r="C15" s="480" t="s">
        <v>521</v>
      </c>
      <c r="E15" s="892"/>
      <c r="H15" s="1022">
        <v>0</v>
      </c>
      <c r="I15" s="895"/>
      <c r="J15" s="1022">
        <v>1043371</v>
      </c>
      <c r="K15" s="895"/>
      <c r="L15" s="1022">
        <v>382188</v>
      </c>
      <c r="M15" s="1023"/>
      <c r="N15" s="1023"/>
    </row>
    <row r="16" spans="1:15" ht="15.75">
      <c r="A16" s="516">
        <f>1+A15</f>
        <v>7</v>
      </c>
      <c r="B16" s="476"/>
      <c r="C16" s="479" t="s">
        <v>522</v>
      </c>
      <c r="E16" s="892"/>
      <c r="H16" s="963">
        <v>69823</v>
      </c>
      <c r="I16" s="895"/>
      <c r="J16" s="963">
        <v>25319827</v>
      </c>
      <c r="K16" s="895"/>
      <c r="L16" s="963">
        <v>20682227</v>
      </c>
      <c r="M16" s="903"/>
      <c r="N16" s="903"/>
    </row>
    <row r="17" spans="1:16" ht="15">
      <c r="A17" s="516">
        <f>1+A16</f>
        <v>8</v>
      </c>
      <c r="B17" s="476"/>
      <c r="C17" s="892" t="s">
        <v>523</v>
      </c>
      <c r="E17" s="476"/>
      <c r="H17" s="1015">
        <f>+H15/H16</f>
        <v>0</v>
      </c>
      <c r="I17" s="895"/>
      <c r="J17" s="1015">
        <f>+J15/J16</f>
        <v>4.1207667019209887E-2</v>
      </c>
      <c r="L17" s="1015">
        <f>+L15/L16</f>
        <v>1.8479054504140197E-2</v>
      </c>
      <c r="M17" s="1015"/>
      <c r="N17" s="1015"/>
    </row>
    <row r="18" spans="1:16" ht="15">
      <c r="A18" s="516">
        <f>1+A17</f>
        <v>9</v>
      </c>
      <c r="B18" s="476"/>
      <c r="C18" s="905" t="s">
        <v>524</v>
      </c>
      <c r="D18" s="892"/>
      <c r="E18" s="476"/>
      <c r="G18" s="1015"/>
      <c r="H18" s="1024">
        <f>ROUND(1-H17,4)</f>
        <v>1</v>
      </c>
      <c r="I18" s="966"/>
      <c r="J18" s="1024">
        <f>ROUND(1-J17,4)</f>
        <v>0.95879999999999999</v>
      </c>
      <c r="K18" s="966"/>
      <c r="L18" s="1024">
        <f>ROUND(1-L17,4)</f>
        <v>0.98150000000000004</v>
      </c>
      <c r="M18" s="1015"/>
      <c r="N18" s="1015"/>
    </row>
    <row r="19" spans="1:16" ht="15">
      <c r="A19" s="1018"/>
      <c r="B19" s="476"/>
      <c r="C19" s="905"/>
      <c r="D19" s="892"/>
      <c r="E19" s="476"/>
      <c r="G19" s="1015"/>
      <c r="H19" s="1024"/>
      <c r="I19" s="1015"/>
      <c r="J19" s="1024"/>
      <c r="K19" s="1015"/>
      <c r="L19" s="1024"/>
      <c r="M19" s="1015"/>
      <c r="N19" s="1015"/>
    </row>
    <row r="20" spans="1:16" ht="15">
      <c r="A20" s="516">
        <f>1+A18</f>
        <v>10</v>
      </c>
      <c r="B20" s="476"/>
      <c r="C20" s="892" t="s">
        <v>525</v>
      </c>
      <c r="D20" s="476"/>
      <c r="E20" s="892"/>
      <c r="F20" s="476"/>
      <c r="G20" s="1015"/>
      <c r="H20" s="1014">
        <f>ROUND(H13*H18,0)</f>
        <v>-2306</v>
      </c>
      <c r="I20" s="895"/>
      <c r="J20" s="1014">
        <f>ROUND(J13*J18,0)</f>
        <v>-461673</v>
      </c>
      <c r="K20" s="895"/>
      <c r="L20" s="1014">
        <f>ROUND(L13*L18,0)</f>
        <v>-632905</v>
      </c>
      <c r="M20" s="896"/>
      <c r="N20" s="895"/>
    </row>
    <row r="21" spans="1:16" ht="15">
      <c r="A21" s="516">
        <f>1+A20</f>
        <v>11</v>
      </c>
      <c r="B21" s="476"/>
      <c r="C21" s="892" t="s">
        <v>526</v>
      </c>
      <c r="D21" s="892"/>
      <c r="E21" s="892"/>
      <c r="F21" s="892"/>
      <c r="G21" s="892"/>
      <c r="H21" s="1015">
        <v>6.2E-2</v>
      </c>
      <c r="I21" s="892"/>
      <c r="J21" s="1015">
        <v>6.2E-2</v>
      </c>
      <c r="K21" s="892"/>
      <c r="L21" s="1015">
        <v>6.2E-2</v>
      </c>
      <c r="M21" s="892"/>
      <c r="N21" s="892"/>
    </row>
    <row r="22" spans="1:16" ht="15">
      <c r="A22" s="516">
        <f>1+A21</f>
        <v>12</v>
      </c>
      <c r="B22" s="476"/>
      <c r="C22" s="892" t="s">
        <v>527</v>
      </c>
      <c r="D22" s="892"/>
      <c r="E22" s="892"/>
      <c r="F22" s="892"/>
      <c r="G22" s="892"/>
      <c r="H22" s="1014">
        <f>ROUND(H20*H21,0)</f>
        <v>-143</v>
      </c>
      <c r="I22" s="895"/>
      <c r="J22" s="1014">
        <f>ROUND(J20*J21,0)</f>
        <v>-28624</v>
      </c>
      <c r="K22" s="895"/>
      <c r="L22" s="1014">
        <f>ROUND(L20*L21,0)</f>
        <v>-39240</v>
      </c>
      <c r="M22" s="896"/>
      <c r="N22" s="896">
        <f>SUM(H22:L22)</f>
        <v>-68007</v>
      </c>
      <c r="P22" s="901"/>
    </row>
    <row r="23" spans="1:16" ht="15">
      <c r="A23" s="516"/>
      <c r="B23" s="476"/>
      <c r="C23" s="892"/>
      <c r="D23" s="892"/>
      <c r="E23" s="892"/>
      <c r="F23" s="892"/>
      <c r="G23" s="892"/>
      <c r="H23" s="914"/>
      <c r="I23" s="892"/>
      <c r="J23" s="914"/>
      <c r="K23" s="892"/>
      <c r="L23" s="914"/>
      <c r="N23" s="914"/>
    </row>
    <row r="24" spans="1:16" ht="15">
      <c r="A24" s="516">
        <f>1+A22</f>
        <v>13</v>
      </c>
      <c r="B24" s="476"/>
      <c r="C24" s="913" t="s">
        <v>334</v>
      </c>
      <c r="E24" s="476"/>
      <c r="F24" s="892"/>
      <c r="G24" s="892"/>
      <c r="H24" s="892"/>
      <c r="I24" s="892"/>
      <c r="J24" s="892"/>
      <c r="K24" s="892"/>
      <c r="L24" s="892"/>
      <c r="N24" s="915">
        <v>0.70960000000000001</v>
      </c>
    </row>
    <row r="25" spans="1:16" ht="15.75">
      <c r="A25" s="516">
        <f>1+A24</f>
        <v>14</v>
      </c>
      <c r="B25" s="476"/>
      <c r="C25" s="480" t="s">
        <v>528</v>
      </c>
      <c r="D25" s="476"/>
      <c r="E25" s="892"/>
      <c r="F25" s="892"/>
      <c r="G25" s="892"/>
      <c r="H25" s="892"/>
      <c r="I25" s="892"/>
      <c r="J25" s="892"/>
      <c r="K25" s="892"/>
      <c r="L25" s="892"/>
      <c r="N25" s="896">
        <f>ROUND(N22*N24,0)</f>
        <v>-48258</v>
      </c>
    </row>
    <row r="26" spans="1:16" ht="15.75">
      <c r="A26" s="516">
        <f>1+A25</f>
        <v>15</v>
      </c>
      <c r="B26" s="476"/>
      <c r="C26" s="480" t="s">
        <v>336</v>
      </c>
      <c r="E26" s="953"/>
      <c r="F26" s="892"/>
      <c r="G26" s="892"/>
      <c r="H26" s="892"/>
      <c r="I26" s="892"/>
      <c r="J26" s="892"/>
      <c r="K26" s="892"/>
      <c r="L26" s="892"/>
      <c r="M26" s="894"/>
      <c r="N26" s="918">
        <v>0.99209999999999998</v>
      </c>
    </row>
    <row r="27" spans="1:16" ht="16.5" thickBot="1">
      <c r="A27" s="516">
        <f>1+A26</f>
        <v>16</v>
      </c>
      <c r="B27" s="476"/>
      <c r="C27" s="480" t="s">
        <v>529</v>
      </c>
      <c r="D27" s="476"/>
      <c r="F27" s="892"/>
      <c r="G27" s="892"/>
      <c r="H27" s="892"/>
      <c r="I27" s="892"/>
      <c r="J27" s="892"/>
      <c r="K27" s="892"/>
      <c r="L27" s="892"/>
      <c r="M27" s="931"/>
      <c r="N27" s="1019">
        <f>ROUND(N25*N26,0)</f>
        <v>-47877</v>
      </c>
    </row>
    <row r="28" spans="1:16" ht="13.5" thickTop="1">
      <c r="A28" s="516"/>
    </row>
    <row r="30" spans="1:16">
      <c r="C30" s="907" t="s">
        <v>75</v>
      </c>
    </row>
  </sheetData>
  <mergeCells count="7">
    <mergeCell ref="C8:F8"/>
    <mergeCell ref="L1:N1"/>
    <mergeCell ref="D2:M2"/>
    <mergeCell ref="D3:L3"/>
    <mergeCell ref="D4:M4"/>
    <mergeCell ref="C7:F7"/>
    <mergeCell ref="D5:M5"/>
  </mergeCells>
  <pageMargins left="0.4" right="0.4" top="0.5" bottom="0.4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F29"/>
  <sheetViews>
    <sheetView zoomScaleNormal="100" workbookViewId="0">
      <pane xSplit="4" ySplit="9" topLeftCell="L20" activePane="bottomRight" state="frozen"/>
      <selection pane="topRight" activeCell="E1" sqref="E1"/>
      <selection pane="bottomLeft" activeCell="A10" sqref="A10"/>
      <selection pane="bottomRight" activeCell="K40" sqref="K40"/>
    </sheetView>
  </sheetViews>
  <sheetFormatPr defaultRowHeight="12.75"/>
  <cols>
    <col min="1" max="1" width="4.28515625" style="51" customWidth="1"/>
    <col min="2" max="2" width="3.42578125" style="51" customWidth="1"/>
    <col min="3" max="3" width="37.140625" style="51" customWidth="1"/>
    <col min="4" max="4" width="2.85546875" style="51" customWidth="1"/>
    <col min="5" max="5" width="16.5703125" style="51" customWidth="1"/>
    <col min="6" max="18" width="15.7109375" style="51" customWidth="1"/>
    <col min="19" max="19" width="18.28515625" style="51" customWidth="1"/>
    <col min="20" max="20" width="13" style="51" customWidth="1"/>
    <col min="21" max="21" width="10.28515625" style="51" customWidth="1"/>
    <col min="22" max="27" width="9.140625" style="51"/>
    <col min="28" max="28" width="10.85546875" style="51" bestFit="1" customWidth="1"/>
    <col min="29" max="257" width="9.140625" style="51"/>
    <col min="258" max="258" width="4.28515625" style="51" customWidth="1"/>
    <col min="259" max="259" width="3.42578125" style="51" customWidth="1"/>
    <col min="260" max="260" width="43.140625" style="51" bestFit="1" customWidth="1"/>
    <col min="261" max="261" width="0.7109375" style="51" customWidth="1"/>
    <col min="262" max="262" width="2.85546875" style="51" customWidth="1"/>
    <col min="263" max="263" width="16.5703125" style="51" customWidth="1"/>
    <col min="264" max="513" width="9.140625" style="51"/>
    <col min="514" max="514" width="4.28515625" style="51" customWidth="1"/>
    <col min="515" max="515" width="3.42578125" style="51" customWidth="1"/>
    <col min="516" max="516" width="43.140625" style="51" bestFit="1" customWidth="1"/>
    <col min="517" max="517" width="0.7109375" style="51" customWidth="1"/>
    <col min="518" max="518" width="2.85546875" style="51" customWidth="1"/>
    <col min="519" max="519" width="16.5703125" style="51" customWidth="1"/>
    <col min="520" max="769" width="9.140625" style="51"/>
    <col min="770" max="770" width="4.28515625" style="51" customWidth="1"/>
    <col min="771" max="771" width="3.42578125" style="51" customWidth="1"/>
    <col min="772" max="772" width="43.140625" style="51" bestFit="1" customWidth="1"/>
    <col min="773" max="773" width="0.7109375" style="51" customWidth="1"/>
    <col min="774" max="774" width="2.85546875" style="51" customWidth="1"/>
    <col min="775" max="775" width="16.5703125" style="51" customWidth="1"/>
    <col min="776" max="1025" width="9.140625" style="51"/>
    <col min="1026" max="1026" width="4.28515625" style="51" customWidth="1"/>
    <col min="1027" max="1027" width="3.42578125" style="51" customWidth="1"/>
    <col min="1028" max="1028" width="43.140625" style="51" bestFit="1" customWidth="1"/>
    <col min="1029" max="1029" width="0.7109375" style="51" customWidth="1"/>
    <col min="1030" max="1030" width="2.85546875" style="51" customWidth="1"/>
    <col min="1031" max="1031" width="16.5703125" style="51" customWidth="1"/>
    <col min="1032" max="1281" width="9.140625" style="51"/>
    <col min="1282" max="1282" width="4.28515625" style="51" customWidth="1"/>
    <col min="1283" max="1283" width="3.42578125" style="51" customWidth="1"/>
    <col min="1284" max="1284" width="43.140625" style="51" bestFit="1" customWidth="1"/>
    <col min="1285" max="1285" width="0.7109375" style="51" customWidth="1"/>
    <col min="1286" max="1286" width="2.85546875" style="51" customWidth="1"/>
    <col min="1287" max="1287" width="16.5703125" style="51" customWidth="1"/>
    <col min="1288" max="1537" width="9.140625" style="51"/>
    <col min="1538" max="1538" width="4.28515625" style="51" customWidth="1"/>
    <col min="1539" max="1539" width="3.42578125" style="51" customWidth="1"/>
    <col min="1540" max="1540" width="43.140625" style="51" bestFit="1" customWidth="1"/>
    <col min="1541" max="1541" width="0.7109375" style="51" customWidth="1"/>
    <col min="1542" max="1542" width="2.85546875" style="51" customWidth="1"/>
    <col min="1543" max="1543" width="16.5703125" style="51" customWidth="1"/>
    <col min="1544" max="1793" width="9.140625" style="51"/>
    <col min="1794" max="1794" width="4.28515625" style="51" customWidth="1"/>
    <col min="1795" max="1795" width="3.42578125" style="51" customWidth="1"/>
    <col min="1796" max="1796" width="43.140625" style="51" bestFit="1" customWidth="1"/>
    <col min="1797" max="1797" width="0.7109375" style="51" customWidth="1"/>
    <col min="1798" max="1798" width="2.85546875" style="51" customWidth="1"/>
    <col min="1799" max="1799" width="16.5703125" style="51" customWidth="1"/>
    <col min="1800" max="2049" width="9.140625" style="51"/>
    <col min="2050" max="2050" width="4.28515625" style="51" customWidth="1"/>
    <col min="2051" max="2051" width="3.42578125" style="51" customWidth="1"/>
    <col min="2052" max="2052" width="43.140625" style="51" bestFit="1" customWidth="1"/>
    <col min="2053" max="2053" width="0.7109375" style="51" customWidth="1"/>
    <col min="2054" max="2054" width="2.85546875" style="51" customWidth="1"/>
    <col min="2055" max="2055" width="16.5703125" style="51" customWidth="1"/>
    <col min="2056" max="2305" width="9.140625" style="51"/>
    <col min="2306" max="2306" width="4.28515625" style="51" customWidth="1"/>
    <col min="2307" max="2307" width="3.42578125" style="51" customWidth="1"/>
    <col min="2308" max="2308" width="43.140625" style="51" bestFit="1" customWidth="1"/>
    <col min="2309" max="2309" width="0.7109375" style="51" customWidth="1"/>
    <col min="2310" max="2310" width="2.85546875" style="51" customWidth="1"/>
    <col min="2311" max="2311" width="16.5703125" style="51" customWidth="1"/>
    <col min="2312" max="2561" width="9.140625" style="51"/>
    <col min="2562" max="2562" width="4.28515625" style="51" customWidth="1"/>
    <col min="2563" max="2563" width="3.42578125" style="51" customWidth="1"/>
    <col min="2564" max="2564" width="43.140625" style="51" bestFit="1" customWidth="1"/>
    <col min="2565" max="2565" width="0.7109375" style="51" customWidth="1"/>
    <col min="2566" max="2566" width="2.85546875" style="51" customWidth="1"/>
    <col min="2567" max="2567" width="16.5703125" style="51" customWidth="1"/>
    <col min="2568" max="2817" width="9.140625" style="51"/>
    <col min="2818" max="2818" width="4.28515625" style="51" customWidth="1"/>
    <col min="2819" max="2819" width="3.42578125" style="51" customWidth="1"/>
    <col min="2820" max="2820" width="43.140625" style="51" bestFit="1" customWidth="1"/>
    <col min="2821" max="2821" width="0.7109375" style="51" customWidth="1"/>
    <col min="2822" max="2822" width="2.85546875" style="51" customWidth="1"/>
    <col min="2823" max="2823" width="16.5703125" style="51" customWidth="1"/>
    <col min="2824" max="3073" width="9.140625" style="51"/>
    <col min="3074" max="3074" width="4.28515625" style="51" customWidth="1"/>
    <col min="3075" max="3075" width="3.42578125" style="51" customWidth="1"/>
    <col min="3076" max="3076" width="43.140625" style="51" bestFit="1" customWidth="1"/>
    <col min="3077" max="3077" width="0.7109375" style="51" customWidth="1"/>
    <col min="3078" max="3078" width="2.85546875" style="51" customWidth="1"/>
    <col min="3079" max="3079" width="16.5703125" style="51" customWidth="1"/>
    <col min="3080" max="3329" width="9.140625" style="51"/>
    <col min="3330" max="3330" width="4.28515625" style="51" customWidth="1"/>
    <col min="3331" max="3331" width="3.42578125" style="51" customWidth="1"/>
    <col min="3332" max="3332" width="43.140625" style="51" bestFit="1" customWidth="1"/>
    <col min="3333" max="3333" width="0.7109375" style="51" customWidth="1"/>
    <col min="3334" max="3334" width="2.85546875" style="51" customWidth="1"/>
    <col min="3335" max="3335" width="16.5703125" style="51" customWidth="1"/>
    <col min="3336" max="3585" width="9.140625" style="51"/>
    <col min="3586" max="3586" width="4.28515625" style="51" customWidth="1"/>
    <col min="3587" max="3587" width="3.42578125" style="51" customWidth="1"/>
    <col min="3588" max="3588" width="43.140625" style="51" bestFit="1" customWidth="1"/>
    <col min="3589" max="3589" width="0.7109375" style="51" customWidth="1"/>
    <col min="3590" max="3590" width="2.85546875" style="51" customWidth="1"/>
    <col min="3591" max="3591" width="16.5703125" style="51" customWidth="1"/>
    <col min="3592" max="3841" width="9.140625" style="51"/>
    <col min="3842" max="3842" width="4.28515625" style="51" customWidth="1"/>
    <col min="3843" max="3843" width="3.42578125" style="51" customWidth="1"/>
    <col min="3844" max="3844" width="43.140625" style="51" bestFit="1" customWidth="1"/>
    <col min="3845" max="3845" width="0.7109375" style="51" customWidth="1"/>
    <col min="3846" max="3846" width="2.85546875" style="51" customWidth="1"/>
    <col min="3847" max="3847" width="16.5703125" style="51" customWidth="1"/>
    <col min="3848" max="4097" width="9.140625" style="51"/>
    <col min="4098" max="4098" width="4.28515625" style="51" customWidth="1"/>
    <col min="4099" max="4099" width="3.42578125" style="51" customWidth="1"/>
    <col min="4100" max="4100" width="43.140625" style="51" bestFit="1" customWidth="1"/>
    <col min="4101" max="4101" width="0.7109375" style="51" customWidth="1"/>
    <col min="4102" max="4102" width="2.85546875" style="51" customWidth="1"/>
    <col min="4103" max="4103" width="16.5703125" style="51" customWidth="1"/>
    <col min="4104" max="4353" width="9.140625" style="51"/>
    <col min="4354" max="4354" width="4.28515625" style="51" customWidth="1"/>
    <col min="4355" max="4355" width="3.42578125" style="51" customWidth="1"/>
    <col min="4356" max="4356" width="43.140625" style="51" bestFit="1" customWidth="1"/>
    <col min="4357" max="4357" width="0.7109375" style="51" customWidth="1"/>
    <col min="4358" max="4358" width="2.85546875" style="51" customWidth="1"/>
    <col min="4359" max="4359" width="16.5703125" style="51" customWidth="1"/>
    <col min="4360" max="4609" width="9.140625" style="51"/>
    <col min="4610" max="4610" width="4.28515625" style="51" customWidth="1"/>
    <col min="4611" max="4611" width="3.42578125" style="51" customWidth="1"/>
    <col min="4612" max="4612" width="43.140625" style="51" bestFit="1" customWidth="1"/>
    <col min="4613" max="4613" width="0.7109375" style="51" customWidth="1"/>
    <col min="4614" max="4614" width="2.85546875" style="51" customWidth="1"/>
    <col min="4615" max="4615" width="16.5703125" style="51" customWidth="1"/>
    <col min="4616" max="4865" width="9.140625" style="51"/>
    <col min="4866" max="4866" width="4.28515625" style="51" customWidth="1"/>
    <col min="4867" max="4867" width="3.42578125" style="51" customWidth="1"/>
    <col min="4868" max="4868" width="43.140625" style="51" bestFit="1" customWidth="1"/>
    <col min="4869" max="4869" width="0.7109375" style="51" customWidth="1"/>
    <col min="4870" max="4870" width="2.85546875" style="51" customWidth="1"/>
    <col min="4871" max="4871" width="16.5703125" style="51" customWidth="1"/>
    <col min="4872" max="5121" width="9.140625" style="51"/>
    <col min="5122" max="5122" width="4.28515625" style="51" customWidth="1"/>
    <col min="5123" max="5123" width="3.42578125" style="51" customWidth="1"/>
    <col min="5124" max="5124" width="43.140625" style="51" bestFit="1" customWidth="1"/>
    <col min="5125" max="5125" width="0.7109375" style="51" customWidth="1"/>
    <col min="5126" max="5126" width="2.85546875" style="51" customWidth="1"/>
    <col min="5127" max="5127" width="16.5703125" style="51" customWidth="1"/>
    <col min="5128" max="5377" width="9.140625" style="51"/>
    <col min="5378" max="5378" width="4.28515625" style="51" customWidth="1"/>
    <col min="5379" max="5379" width="3.42578125" style="51" customWidth="1"/>
    <col min="5380" max="5380" width="43.140625" style="51" bestFit="1" customWidth="1"/>
    <col min="5381" max="5381" width="0.7109375" style="51" customWidth="1"/>
    <col min="5382" max="5382" width="2.85546875" style="51" customWidth="1"/>
    <col min="5383" max="5383" width="16.5703125" style="51" customWidth="1"/>
    <col min="5384" max="5633" width="9.140625" style="51"/>
    <col min="5634" max="5634" width="4.28515625" style="51" customWidth="1"/>
    <col min="5635" max="5635" width="3.42578125" style="51" customWidth="1"/>
    <col min="5636" max="5636" width="43.140625" style="51" bestFit="1" customWidth="1"/>
    <col min="5637" max="5637" width="0.7109375" style="51" customWidth="1"/>
    <col min="5638" max="5638" width="2.85546875" style="51" customWidth="1"/>
    <col min="5639" max="5639" width="16.5703125" style="51" customWidth="1"/>
    <col min="5640" max="5889" width="9.140625" style="51"/>
    <col min="5890" max="5890" width="4.28515625" style="51" customWidth="1"/>
    <col min="5891" max="5891" width="3.42578125" style="51" customWidth="1"/>
    <col min="5892" max="5892" width="43.140625" style="51" bestFit="1" customWidth="1"/>
    <col min="5893" max="5893" width="0.7109375" style="51" customWidth="1"/>
    <col min="5894" max="5894" width="2.85546875" style="51" customWidth="1"/>
    <col min="5895" max="5895" width="16.5703125" style="51" customWidth="1"/>
    <col min="5896" max="6145" width="9.140625" style="51"/>
    <col min="6146" max="6146" width="4.28515625" style="51" customWidth="1"/>
    <col min="6147" max="6147" width="3.42578125" style="51" customWidth="1"/>
    <col min="6148" max="6148" width="43.140625" style="51" bestFit="1" customWidth="1"/>
    <col min="6149" max="6149" width="0.7109375" style="51" customWidth="1"/>
    <col min="6150" max="6150" width="2.85546875" style="51" customWidth="1"/>
    <col min="6151" max="6151" width="16.5703125" style="51" customWidth="1"/>
    <col min="6152" max="6401" width="9.140625" style="51"/>
    <col min="6402" max="6402" width="4.28515625" style="51" customWidth="1"/>
    <col min="6403" max="6403" width="3.42578125" style="51" customWidth="1"/>
    <col min="6404" max="6404" width="43.140625" style="51" bestFit="1" customWidth="1"/>
    <col min="6405" max="6405" width="0.7109375" style="51" customWidth="1"/>
    <col min="6406" max="6406" width="2.85546875" style="51" customWidth="1"/>
    <col min="6407" max="6407" width="16.5703125" style="51" customWidth="1"/>
    <col min="6408" max="6657" width="9.140625" style="51"/>
    <col min="6658" max="6658" width="4.28515625" style="51" customWidth="1"/>
    <col min="6659" max="6659" width="3.42578125" style="51" customWidth="1"/>
    <col min="6660" max="6660" width="43.140625" style="51" bestFit="1" customWidth="1"/>
    <col min="6661" max="6661" width="0.7109375" style="51" customWidth="1"/>
    <col min="6662" max="6662" width="2.85546875" style="51" customWidth="1"/>
    <col min="6663" max="6663" width="16.5703125" style="51" customWidth="1"/>
    <col min="6664" max="6913" width="9.140625" style="51"/>
    <col min="6914" max="6914" width="4.28515625" style="51" customWidth="1"/>
    <col min="6915" max="6915" width="3.42578125" style="51" customWidth="1"/>
    <col min="6916" max="6916" width="43.140625" style="51" bestFit="1" customWidth="1"/>
    <col min="6917" max="6917" width="0.7109375" style="51" customWidth="1"/>
    <col min="6918" max="6918" width="2.85546875" style="51" customWidth="1"/>
    <col min="6919" max="6919" width="16.5703125" style="51" customWidth="1"/>
    <col min="6920" max="7169" width="9.140625" style="51"/>
    <col min="7170" max="7170" width="4.28515625" style="51" customWidth="1"/>
    <col min="7171" max="7171" width="3.42578125" style="51" customWidth="1"/>
    <col min="7172" max="7172" width="43.140625" style="51" bestFit="1" customWidth="1"/>
    <col min="7173" max="7173" width="0.7109375" style="51" customWidth="1"/>
    <col min="7174" max="7174" width="2.85546875" style="51" customWidth="1"/>
    <col min="7175" max="7175" width="16.5703125" style="51" customWidth="1"/>
    <col min="7176" max="7425" width="9.140625" style="51"/>
    <col min="7426" max="7426" width="4.28515625" style="51" customWidth="1"/>
    <col min="7427" max="7427" width="3.42578125" style="51" customWidth="1"/>
    <col min="7428" max="7428" width="43.140625" style="51" bestFit="1" customWidth="1"/>
    <col min="7429" max="7429" width="0.7109375" style="51" customWidth="1"/>
    <col min="7430" max="7430" width="2.85546875" style="51" customWidth="1"/>
    <col min="7431" max="7431" width="16.5703125" style="51" customWidth="1"/>
    <col min="7432" max="7681" width="9.140625" style="51"/>
    <col min="7682" max="7682" width="4.28515625" style="51" customWidth="1"/>
    <col min="7683" max="7683" width="3.42578125" style="51" customWidth="1"/>
    <col min="7684" max="7684" width="43.140625" style="51" bestFit="1" customWidth="1"/>
    <col min="7685" max="7685" width="0.7109375" style="51" customWidth="1"/>
    <col min="7686" max="7686" width="2.85546875" style="51" customWidth="1"/>
    <col min="7687" max="7687" width="16.5703125" style="51" customWidth="1"/>
    <col min="7688" max="7937" width="9.140625" style="51"/>
    <col min="7938" max="7938" width="4.28515625" style="51" customWidth="1"/>
    <col min="7939" max="7939" width="3.42578125" style="51" customWidth="1"/>
    <col min="7940" max="7940" width="43.140625" style="51" bestFit="1" customWidth="1"/>
    <col min="7941" max="7941" width="0.7109375" style="51" customWidth="1"/>
    <col min="7942" max="7942" width="2.85546875" style="51" customWidth="1"/>
    <col min="7943" max="7943" width="16.5703125" style="51" customWidth="1"/>
    <col min="7944" max="8193" width="9.140625" style="51"/>
    <col min="8194" max="8194" width="4.28515625" style="51" customWidth="1"/>
    <col min="8195" max="8195" width="3.42578125" style="51" customWidth="1"/>
    <col min="8196" max="8196" width="43.140625" style="51" bestFit="1" customWidth="1"/>
    <col min="8197" max="8197" width="0.7109375" style="51" customWidth="1"/>
    <col min="8198" max="8198" width="2.85546875" style="51" customWidth="1"/>
    <col min="8199" max="8199" width="16.5703125" style="51" customWidth="1"/>
    <col min="8200" max="8449" width="9.140625" style="51"/>
    <col min="8450" max="8450" width="4.28515625" style="51" customWidth="1"/>
    <col min="8451" max="8451" width="3.42578125" style="51" customWidth="1"/>
    <col min="8452" max="8452" width="43.140625" style="51" bestFit="1" customWidth="1"/>
    <col min="8453" max="8453" width="0.7109375" style="51" customWidth="1"/>
    <col min="8454" max="8454" width="2.85546875" style="51" customWidth="1"/>
    <col min="8455" max="8455" width="16.5703125" style="51" customWidth="1"/>
    <col min="8456" max="8705" width="9.140625" style="51"/>
    <col min="8706" max="8706" width="4.28515625" style="51" customWidth="1"/>
    <col min="8707" max="8707" width="3.42578125" style="51" customWidth="1"/>
    <col min="8708" max="8708" width="43.140625" style="51" bestFit="1" customWidth="1"/>
    <col min="8709" max="8709" width="0.7109375" style="51" customWidth="1"/>
    <col min="8710" max="8710" width="2.85546875" style="51" customWidth="1"/>
    <col min="8711" max="8711" width="16.5703125" style="51" customWidth="1"/>
    <col min="8712" max="8961" width="9.140625" style="51"/>
    <col min="8962" max="8962" width="4.28515625" style="51" customWidth="1"/>
    <col min="8963" max="8963" width="3.42578125" style="51" customWidth="1"/>
    <col min="8964" max="8964" width="43.140625" style="51" bestFit="1" customWidth="1"/>
    <col min="8965" max="8965" width="0.7109375" style="51" customWidth="1"/>
    <col min="8966" max="8966" width="2.85546875" style="51" customWidth="1"/>
    <col min="8967" max="8967" width="16.5703125" style="51" customWidth="1"/>
    <col min="8968" max="9217" width="9.140625" style="51"/>
    <col min="9218" max="9218" width="4.28515625" style="51" customWidth="1"/>
    <col min="9219" max="9219" width="3.42578125" style="51" customWidth="1"/>
    <col min="9220" max="9220" width="43.140625" style="51" bestFit="1" customWidth="1"/>
    <col min="9221" max="9221" width="0.7109375" style="51" customWidth="1"/>
    <col min="9222" max="9222" width="2.85546875" style="51" customWidth="1"/>
    <col min="9223" max="9223" width="16.5703125" style="51" customWidth="1"/>
    <col min="9224" max="9473" width="9.140625" style="51"/>
    <col min="9474" max="9474" width="4.28515625" style="51" customWidth="1"/>
    <col min="9475" max="9475" width="3.42578125" style="51" customWidth="1"/>
    <col min="9476" max="9476" width="43.140625" style="51" bestFit="1" customWidth="1"/>
    <col min="9477" max="9477" width="0.7109375" style="51" customWidth="1"/>
    <col min="9478" max="9478" width="2.85546875" style="51" customWidth="1"/>
    <col min="9479" max="9479" width="16.5703125" style="51" customWidth="1"/>
    <col min="9480" max="9729" width="9.140625" style="51"/>
    <col min="9730" max="9730" width="4.28515625" style="51" customWidth="1"/>
    <col min="9731" max="9731" width="3.42578125" style="51" customWidth="1"/>
    <col min="9732" max="9732" width="43.140625" style="51" bestFit="1" customWidth="1"/>
    <col min="9733" max="9733" width="0.7109375" style="51" customWidth="1"/>
    <col min="9734" max="9734" width="2.85546875" style="51" customWidth="1"/>
    <col min="9735" max="9735" width="16.5703125" style="51" customWidth="1"/>
    <col min="9736" max="9985" width="9.140625" style="51"/>
    <col min="9986" max="9986" width="4.28515625" style="51" customWidth="1"/>
    <col min="9987" max="9987" width="3.42578125" style="51" customWidth="1"/>
    <col min="9988" max="9988" width="43.140625" style="51" bestFit="1" customWidth="1"/>
    <col min="9989" max="9989" width="0.7109375" style="51" customWidth="1"/>
    <col min="9990" max="9990" width="2.85546875" style="51" customWidth="1"/>
    <col min="9991" max="9991" width="16.5703125" style="51" customWidth="1"/>
    <col min="9992" max="10241" width="9.140625" style="51"/>
    <col min="10242" max="10242" width="4.28515625" style="51" customWidth="1"/>
    <col min="10243" max="10243" width="3.42578125" style="51" customWidth="1"/>
    <col min="10244" max="10244" width="43.140625" style="51" bestFit="1" customWidth="1"/>
    <col min="10245" max="10245" width="0.7109375" style="51" customWidth="1"/>
    <col min="10246" max="10246" width="2.85546875" style="51" customWidth="1"/>
    <col min="10247" max="10247" width="16.5703125" style="51" customWidth="1"/>
    <col min="10248" max="10497" width="9.140625" style="51"/>
    <col min="10498" max="10498" width="4.28515625" style="51" customWidth="1"/>
    <col min="10499" max="10499" width="3.42578125" style="51" customWidth="1"/>
    <col min="10500" max="10500" width="43.140625" style="51" bestFit="1" customWidth="1"/>
    <col min="10501" max="10501" width="0.7109375" style="51" customWidth="1"/>
    <col min="10502" max="10502" width="2.85546875" style="51" customWidth="1"/>
    <col min="10503" max="10503" width="16.5703125" style="51" customWidth="1"/>
    <col min="10504" max="10753" width="9.140625" style="51"/>
    <col min="10754" max="10754" width="4.28515625" style="51" customWidth="1"/>
    <col min="10755" max="10755" width="3.42578125" style="51" customWidth="1"/>
    <col min="10756" max="10756" width="43.140625" style="51" bestFit="1" customWidth="1"/>
    <col min="10757" max="10757" width="0.7109375" style="51" customWidth="1"/>
    <col min="10758" max="10758" width="2.85546875" style="51" customWidth="1"/>
    <col min="10759" max="10759" width="16.5703125" style="51" customWidth="1"/>
    <col min="10760" max="11009" width="9.140625" style="51"/>
    <col min="11010" max="11010" width="4.28515625" style="51" customWidth="1"/>
    <col min="11011" max="11011" width="3.42578125" style="51" customWidth="1"/>
    <col min="11012" max="11012" width="43.140625" style="51" bestFit="1" customWidth="1"/>
    <col min="11013" max="11013" width="0.7109375" style="51" customWidth="1"/>
    <col min="11014" max="11014" width="2.85546875" style="51" customWidth="1"/>
    <col min="11015" max="11015" width="16.5703125" style="51" customWidth="1"/>
    <col min="11016" max="11265" width="9.140625" style="51"/>
    <col min="11266" max="11266" width="4.28515625" style="51" customWidth="1"/>
    <col min="11267" max="11267" width="3.42578125" style="51" customWidth="1"/>
    <col min="11268" max="11268" width="43.140625" style="51" bestFit="1" customWidth="1"/>
    <col min="11269" max="11269" width="0.7109375" style="51" customWidth="1"/>
    <col min="11270" max="11270" width="2.85546875" style="51" customWidth="1"/>
    <col min="11271" max="11271" width="16.5703125" style="51" customWidth="1"/>
    <col min="11272" max="11521" width="9.140625" style="51"/>
    <col min="11522" max="11522" width="4.28515625" style="51" customWidth="1"/>
    <col min="11523" max="11523" width="3.42578125" style="51" customWidth="1"/>
    <col min="11524" max="11524" width="43.140625" style="51" bestFit="1" customWidth="1"/>
    <col min="11525" max="11525" width="0.7109375" style="51" customWidth="1"/>
    <col min="11526" max="11526" width="2.85546875" style="51" customWidth="1"/>
    <col min="11527" max="11527" width="16.5703125" style="51" customWidth="1"/>
    <col min="11528" max="11777" width="9.140625" style="51"/>
    <col min="11778" max="11778" width="4.28515625" style="51" customWidth="1"/>
    <col min="11779" max="11779" width="3.42578125" style="51" customWidth="1"/>
    <col min="11780" max="11780" width="43.140625" style="51" bestFit="1" customWidth="1"/>
    <col min="11781" max="11781" width="0.7109375" style="51" customWidth="1"/>
    <col min="11782" max="11782" width="2.85546875" style="51" customWidth="1"/>
    <col min="11783" max="11783" width="16.5703125" style="51" customWidth="1"/>
    <col min="11784" max="12033" width="9.140625" style="51"/>
    <col min="12034" max="12034" width="4.28515625" style="51" customWidth="1"/>
    <col min="12035" max="12035" width="3.42578125" style="51" customWidth="1"/>
    <col min="12036" max="12036" width="43.140625" style="51" bestFit="1" customWidth="1"/>
    <col min="12037" max="12037" width="0.7109375" style="51" customWidth="1"/>
    <col min="12038" max="12038" width="2.85546875" style="51" customWidth="1"/>
    <col min="12039" max="12039" width="16.5703125" style="51" customWidth="1"/>
    <col min="12040" max="12289" width="9.140625" style="51"/>
    <col min="12290" max="12290" width="4.28515625" style="51" customWidth="1"/>
    <col min="12291" max="12291" width="3.42578125" style="51" customWidth="1"/>
    <col min="12292" max="12292" width="43.140625" style="51" bestFit="1" customWidth="1"/>
    <col min="12293" max="12293" width="0.7109375" style="51" customWidth="1"/>
    <col min="12294" max="12294" width="2.85546875" style="51" customWidth="1"/>
    <col min="12295" max="12295" width="16.5703125" style="51" customWidth="1"/>
    <col min="12296" max="12545" width="9.140625" style="51"/>
    <col min="12546" max="12546" width="4.28515625" style="51" customWidth="1"/>
    <col min="12547" max="12547" width="3.42578125" style="51" customWidth="1"/>
    <col min="12548" max="12548" width="43.140625" style="51" bestFit="1" customWidth="1"/>
    <col min="12549" max="12549" width="0.7109375" style="51" customWidth="1"/>
    <col min="12550" max="12550" width="2.85546875" style="51" customWidth="1"/>
    <col min="12551" max="12551" width="16.5703125" style="51" customWidth="1"/>
    <col min="12552" max="12801" width="9.140625" style="51"/>
    <col min="12802" max="12802" width="4.28515625" style="51" customWidth="1"/>
    <col min="12803" max="12803" width="3.42578125" style="51" customWidth="1"/>
    <col min="12804" max="12804" width="43.140625" style="51" bestFit="1" customWidth="1"/>
    <col min="12805" max="12805" width="0.7109375" style="51" customWidth="1"/>
    <col min="12806" max="12806" width="2.85546875" style="51" customWidth="1"/>
    <col min="12807" max="12807" width="16.5703125" style="51" customWidth="1"/>
    <col min="12808" max="13057" width="9.140625" style="51"/>
    <col min="13058" max="13058" width="4.28515625" style="51" customWidth="1"/>
    <col min="13059" max="13059" width="3.42578125" style="51" customWidth="1"/>
    <col min="13060" max="13060" width="43.140625" style="51" bestFit="1" customWidth="1"/>
    <col min="13061" max="13061" width="0.7109375" style="51" customWidth="1"/>
    <col min="13062" max="13062" width="2.85546875" style="51" customWidth="1"/>
    <col min="13063" max="13063" width="16.5703125" style="51" customWidth="1"/>
    <col min="13064" max="13313" width="9.140625" style="51"/>
    <col min="13314" max="13314" width="4.28515625" style="51" customWidth="1"/>
    <col min="13315" max="13315" width="3.42578125" style="51" customWidth="1"/>
    <col min="13316" max="13316" width="43.140625" style="51" bestFit="1" customWidth="1"/>
    <col min="13317" max="13317" width="0.7109375" style="51" customWidth="1"/>
    <col min="13318" max="13318" width="2.85546875" style="51" customWidth="1"/>
    <col min="13319" max="13319" width="16.5703125" style="51" customWidth="1"/>
    <col min="13320" max="13569" width="9.140625" style="51"/>
    <col min="13570" max="13570" width="4.28515625" style="51" customWidth="1"/>
    <col min="13571" max="13571" width="3.42578125" style="51" customWidth="1"/>
    <col min="13572" max="13572" width="43.140625" style="51" bestFit="1" customWidth="1"/>
    <col min="13573" max="13573" width="0.7109375" style="51" customWidth="1"/>
    <col min="13574" max="13574" width="2.85546875" style="51" customWidth="1"/>
    <col min="13575" max="13575" width="16.5703125" style="51" customWidth="1"/>
    <col min="13576" max="13825" width="9.140625" style="51"/>
    <col min="13826" max="13826" width="4.28515625" style="51" customWidth="1"/>
    <col min="13827" max="13827" width="3.42578125" style="51" customWidth="1"/>
    <col min="13828" max="13828" width="43.140625" style="51" bestFit="1" customWidth="1"/>
    <col min="13829" max="13829" width="0.7109375" style="51" customWidth="1"/>
    <col min="13830" max="13830" width="2.85546875" style="51" customWidth="1"/>
    <col min="13831" max="13831" width="16.5703125" style="51" customWidth="1"/>
    <col min="13832" max="14081" width="9.140625" style="51"/>
    <col min="14082" max="14082" width="4.28515625" style="51" customWidth="1"/>
    <col min="14083" max="14083" width="3.42578125" style="51" customWidth="1"/>
    <col min="14084" max="14084" width="43.140625" style="51" bestFit="1" customWidth="1"/>
    <col min="14085" max="14085" width="0.7109375" style="51" customWidth="1"/>
    <col min="14086" max="14086" width="2.85546875" style="51" customWidth="1"/>
    <col min="14087" max="14087" width="16.5703125" style="51" customWidth="1"/>
    <col min="14088" max="14337" width="9.140625" style="51"/>
    <col min="14338" max="14338" width="4.28515625" style="51" customWidth="1"/>
    <col min="14339" max="14339" width="3.42578125" style="51" customWidth="1"/>
    <col min="14340" max="14340" width="43.140625" style="51" bestFit="1" customWidth="1"/>
    <col min="14341" max="14341" width="0.7109375" style="51" customWidth="1"/>
    <col min="14342" max="14342" width="2.85546875" style="51" customWidth="1"/>
    <col min="14343" max="14343" width="16.5703125" style="51" customWidth="1"/>
    <col min="14344" max="14593" width="9.140625" style="51"/>
    <col min="14594" max="14594" width="4.28515625" style="51" customWidth="1"/>
    <col min="14595" max="14595" width="3.42578125" style="51" customWidth="1"/>
    <col min="14596" max="14596" width="43.140625" style="51" bestFit="1" customWidth="1"/>
    <col min="14597" max="14597" width="0.7109375" style="51" customWidth="1"/>
    <col min="14598" max="14598" width="2.85546875" style="51" customWidth="1"/>
    <col min="14599" max="14599" width="16.5703125" style="51" customWidth="1"/>
    <col min="14600" max="14849" width="9.140625" style="51"/>
    <col min="14850" max="14850" width="4.28515625" style="51" customWidth="1"/>
    <col min="14851" max="14851" width="3.42578125" style="51" customWidth="1"/>
    <col min="14852" max="14852" width="43.140625" style="51" bestFit="1" customWidth="1"/>
    <col min="14853" max="14853" width="0.7109375" style="51" customWidth="1"/>
    <col min="14854" max="14854" width="2.85546875" style="51" customWidth="1"/>
    <col min="14855" max="14855" width="16.5703125" style="51" customWidth="1"/>
    <col min="14856" max="15105" width="9.140625" style="51"/>
    <col min="15106" max="15106" width="4.28515625" style="51" customWidth="1"/>
    <col min="15107" max="15107" width="3.42578125" style="51" customWidth="1"/>
    <col min="15108" max="15108" width="43.140625" style="51" bestFit="1" customWidth="1"/>
    <col min="15109" max="15109" width="0.7109375" style="51" customWidth="1"/>
    <col min="15110" max="15110" width="2.85546875" style="51" customWidth="1"/>
    <col min="15111" max="15111" width="16.5703125" style="51" customWidth="1"/>
    <col min="15112" max="15361" width="9.140625" style="51"/>
    <col min="15362" max="15362" width="4.28515625" style="51" customWidth="1"/>
    <col min="15363" max="15363" width="3.42578125" style="51" customWidth="1"/>
    <col min="15364" max="15364" width="43.140625" style="51" bestFit="1" customWidth="1"/>
    <col min="15365" max="15365" width="0.7109375" style="51" customWidth="1"/>
    <col min="15366" max="15366" width="2.85546875" style="51" customWidth="1"/>
    <col min="15367" max="15367" width="16.5703125" style="51" customWidth="1"/>
    <col min="15368" max="15617" width="9.140625" style="51"/>
    <col min="15618" max="15618" width="4.28515625" style="51" customWidth="1"/>
    <col min="15619" max="15619" width="3.42578125" style="51" customWidth="1"/>
    <col min="15620" max="15620" width="43.140625" style="51" bestFit="1" customWidth="1"/>
    <col min="15621" max="15621" width="0.7109375" style="51" customWidth="1"/>
    <col min="15622" max="15622" width="2.85546875" style="51" customWidth="1"/>
    <col min="15623" max="15623" width="16.5703125" style="51" customWidth="1"/>
    <col min="15624" max="15873" width="9.140625" style="51"/>
    <col min="15874" max="15874" width="4.28515625" style="51" customWidth="1"/>
    <col min="15875" max="15875" width="3.42578125" style="51" customWidth="1"/>
    <col min="15876" max="15876" width="43.140625" style="51" bestFit="1" customWidth="1"/>
    <col min="15877" max="15877" width="0.7109375" style="51" customWidth="1"/>
    <col min="15878" max="15878" width="2.85546875" style="51" customWidth="1"/>
    <col min="15879" max="15879" width="16.5703125" style="51" customWidth="1"/>
    <col min="15880" max="16129" width="9.140625" style="51"/>
    <col min="16130" max="16130" width="4.28515625" style="51" customWidth="1"/>
    <col min="16131" max="16131" width="3.42578125" style="51" customWidth="1"/>
    <col min="16132" max="16132" width="43.140625" style="51" bestFit="1" customWidth="1"/>
    <col min="16133" max="16133" width="0.7109375" style="51" customWidth="1"/>
    <col min="16134" max="16134" width="2.85546875" style="51" customWidth="1"/>
    <col min="16135" max="16135" width="16.5703125" style="51" customWidth="1"/>
    <col min="16136" max="16384" width="9.140625" style="51"/>
  </cols>
  <sheetData>
    <row r="1" spans="1:32" ht="15" customHeight="1">
      <c r="A1" s="1294" t="s">
        <v>37</v>
      </c>
      <c r="B1" s="1294"/>
      <c r="C1" s="1294"/>
      <c r="D1" s="1294"/>
      <c r="E1" s="1294"/>
      <c r="F1" s="1294"/>
      <c r="G1" s="1294"/>
      <c r="H1" s="1294"/>
      <c r="I1" s="1294"/>
      <c r="J1" s="1294"/>
      <c r="K1" s="1294"/>
      <c r="L1" s="1294"/>
      <c r="M1" s="1294"/>
      <c r="N1" s="1294"/>
      <c r="O1" s="1294"/>
      <c r="P1" s="1294"/>
      <c r="Q1" s="1294"/>
    </row>
    <row r="2" spans="1:32" ht="15" customHeight="1">
      <c r="A2" s="1295" t="s">
        <v>76</v>
      </c>
      <c r="B2" s="1295"/>
      <c r="C2" s="1295"/>
      <c r="D2" s="1295"/>
      <c r="E2" s="1295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5"/>
    </row>
    <row r="3" spans="1:32" ht="15" customHeight="1">
      <c r="A3" s="1295" t="s">
        <v>40</v>
      </c>
      <c r="B3" s="1295"/>
      <c r="C3" s="1295"/>
      <c r="D3" s="1295"/>
      <c r="E3" s="1295"/>
      <c r="F3" s="1295"/>
      <c r="G3" s="1295"/>
      <c r="H3" s="1295"/>
      <c r="I3" s="1295"/>
      <c r="J3" s="1295"/>
      <c r="K3" s="1295"/>
      <c r="L3" s="1295"/>
      <c r="M3" s="1295"/>
      <c r="N3" s="1295"/>
      <c r="O3" s="1295"/>
      <c r="P3" s="1295"/>
      <c r="Q3" s="1295"/>
    </row>
    <row r="4" spans="1:32" ht="15" customHeight="1">
      <c r="A4" s="1293" t="s">
        <v>856</v>
      </c>
      <c r="B4" s="1293"/>
      <c r="C4" s="1293"/>
      <c r="D4" s="1293"/>
      <c r="E4" s="1293"/>
      <c r="F4" s="1293"/>
      <c r="G4" s="1293"/>
      <c r="H4" s="1293"/>
      <c r="I4" s="1293"/>
      <c r="J4" s="1293"/>
      <c r="K4" s="1293"/>
      <c r="L4" s="1293"/>
      <c r="M4" s="1293"/>
      <c r="N4" s="1293"/>
      <c r="O4" s="1293"/>
      <c r="P4" s="1293"/>
      <c r="Q4" s="1293"/>
    </row>
    <row r="6" spans="1:32">
      <c r="E6" s="54"/>
    </row>
    <row r="7" spans="1:32" ht="38.25">
      <c r="A7" s="55" t="s">
        <v>77</v>
      </c>
      <c r="B7" s="54"/>
      <c r="C7" s="56" t="s">
        <v>42</v>
      </c>
      <c r="D7" s="56"/>
      <c r="E7" s="55" t="s">
        <v>78</v>
      </c>
    </row>
    <row r="8" spans="1:32" ht="13.5" thickBot="1">
      <c r="A8" s="57">
        <v>-1</v>
      </c>
      <c r="B8" s="57"/>
      <c r="C8" s="57">
        <v>-2</v>
      </c>
      <c r="D8" s="57"/>
      <c r="E8" s="57" t="s">
        <v>78</v>
      </c>
    </row>
    <row r="9" spans="1:32" s="58" customFormat="1" ht="15.75" thickBot="1">
      <c r="C9" s="59" t="s">
        <v>79</v>
      </c>
      <c r="D9" s="60"/>
      <c r="E9" s="61">
        <v>42432</v>
      </c>
      <c r="F9" s="61">
        <v>42463</v>
      </c>
      <c r="G9" s="61">
        <v>42494</v>
      </c>
      <c r="H9" s="61">
        <v>42525</v>
      </c>
      <c r="I9" s="61">
        <v>42556</v>
      </c>
      <c r="J9" s="61">
        <v>42587</v>
      </c>
      <c r="K9" s="61">
        <v>42618</v>
      </c>
      <c r="L9" s="61">
        <v>42649</v>
      </c>
      <c r="M9" s="61">
        <v>42680</v>
      </c>
      <c r="N9" s="62">
        <v>42711</v>
      </c>
      <c r="O9" s="63" t="s">
        <v>80</v>
      </c>
      <c r="P9" s="64" t="s">
        <v>81</v>
      </c>
      <c r="Q9" s="65" t="s">
        <v>82</v>
      </c>
    </row>
    <row r="10" spans="1:32" ht="14.1" customHeight="1">
      <c r="A10" s="51">
        <v>1</v>
      </c>
      <c r="C10" s="66" t="s">
        <v>83</v>
      </c>
      <c r="D10" s="66"/>
      <c r="E10" s="67">
        <v>318043</v>
      </c>
      <c r="F10" s="68">
        <v>245756.54</v>
      </c>
      <c r="G10" s="68">
        <v>160729</v>
      </c>
      <c r="H10" s="68">
        <v>241457</v>
      </c>
      <c r="I10" s="68">
        <v>414224</v>
      </c>
      <c r="J10" s="68">
        <v>392235</v>
      </c>
      <c r="K10" s="68">
        <v>207560</v>
      </c>
      <c r="L10" s="68">
        <v>125659</v>
      </c>
      <c r="M10" s="68">
        <v>486043.49999999994</v>
      </c>
      <c r="N10" s="69">
        <v>290877</v>
      </c>
      <c r="O10" s="69">
        <v>217457</v>
      </c>
      <c r="P10" s="69">
        <v>187574</v>
      </c>
      <c r="Q10" s="66"/>
      <c r="R10" s="70"/>
      <c r="S10" s="71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</row>
    <row r="11" spans="1:32" ht="14.1" customHeight="1">
      <c r="A11" s="51">
        <v>2</v>
      </c>
      <c r="C11" s="66" t="s">
        <v>84</v>
      </c>
      <c r="D11" s="66"/>
      <c r="E11" s="72">
        <v>16971</v>
      </c>
      <c r="F11" s="73">
        <v>16971</v>
      </c>
      <c r="G11" s="73">
        <v>16961</v>
      </c>
      <c r="H11" s="73">
        <v>16975</v>
      </c>
      <c r="I11" s="73">
        <v>17004</v>
      </c>
      <c r="J11" s="73">
        <v>17004</v>
      </c>
      <c r="K11" s="73">
        <v>17004</v>
      </c>
      <c r="L11" s="73">
        <v>17057</v>
      </c>
      <c r="M11" s="73">
        <v>17057</v>
      </c>
      <c r="N11" s="74">
        <v>17058</v>
      </c>
      <c r="O11" s="74">
        <v>17063</v>
      </c>
      <c r="P11" s="74">
        <v>17063</v>
      </c>
      <c r="Q11" s="66"/>
      <c r="R11" s="70"/>
      <c r="S11" s="71"/>
      <c r="AB11" s="70">
        <v>1097935.47</v>
      </c>
    </row>
    <row r="12" spans="1:32" ht="14.1" customHeight="1">
      <c r="A12" s="51">
        <v>3</v>
      </c>
      <c r="C12" s="66" t="s">
        <v>85</v>
      </c>
      <c r="D12" s="66"/>
      <c r="E12" s="72">
        <v>829344.42</v>
      </c>
      <c r="F12" s="73">
        <v>829351.23</v>
      </c>
      <c r="G12" s="73">
        <v>828870.05</v>
      </c>
      <c r="H12" s="73">
        <v>829525.94</v>
      </c>
      <c r="I12" s="73">
        <v>830958.52</v>
      </c>
      <c r="J12" s="73">
        <v>830958.78</v>
      </c>
      <c r="K12" s="73">
        <v>830958.78</v>
      </c>
      <c r="L12" s="73">
        <v>833573.78</v>
      </c>
      <c r="M12" s="73">
        <v>833578.27</v>
      </c>
      <c r="N12" s="74">
        <v>833613.09</v>
      </c>
      <c r="O12" s="74">
        <v>833827.47</v>
      </c>
      <c r="P12" s="74">
        <v>833857.84</v>
      </c>
      <c r="Q12" s="66"/>
      <c r="R12" s="70"/>
      <c r="S12" s="71"/>
    </row>
    <row r="13" spans="1:32" ht="14.1" customHeight="1">
      <c r="A13" s="51">
        <v>4</v>
      </c>
      <c r="C13" s="66" t="s">
        <v>86</v>
      </c>
      <c r="D13" s="66"/>
      <c r="E13" s="72">
        <v>-58804.580000000009</v>
      </c>
      <c r="F13" s="73">
        <v>6660.6399999999994</v>
      </c>
      <c r="G13" s="73">
        <v>-65399</v>
      </c>
      <c r="H13" s="73">
        <v>-61276.609999999986</v>
      </c>
      <c r="I13" s="73">
        <v>-47334</v>
      </c>
      <c r="J13" s="73">
        <v>-26468.160000000003</v>
      </c>
      <c r="K13" s="73">
        <v>16768.599999999999</v>
      </c>
      <c r="L13" s="73">
        <v>-56906</v>
      </c>
      <c r="M13" s="73">
        <v>359</v>
      </c>
      <c r="N13" s="74">
        <v>21108.240000000005</v>
      </c>
      <c r="O13" s="74">
        <v>-102925</v>
      </c>
      <c r="P13" s="74">
        <v>-13424</v>
      </c>
      <c r="Q13" s="75"/>
      <c r="R13" s="76"/>
      <c r="S13" s="77"/>
      <c r="T13" s="78"/>
      <c r="U13" s="78"/>
    </row>
    <row r="14" spans="1:32" ht="14.1" customHeight="1">
      <c r="A14" s="51">
        <v>5</v>
      </c>
      <c r="C14" s="79" t="s">
        <v>87</v>
      </c>
      <c r="D14" s="79"/>
      <c r="E14" s="72">
        <v>107549</v>
      </c>
      <c r="F14" s="73">
        <v>88807.14999999998</v>
      </c>
      <c r="G14" s="73">
        <v>129179</v>
      </c>
      <c r="H14" s="73">
        <v>65011.529999999984</v>
      </c>
      <c r="I14" s="73">
        <v>83422</v>
      </c>
      <c r="J14" s="73">
        <v>34024.759999999995</v>
      </c>
      <c r="K14" s="73">
        <v>134465.74000000005</v>
      </c>
      <c r="L14" s="73">
        <v>162585.42000000004</v>
      </c>
      <c r="M14" s="73">
        <v>231404.59999999998</v>
      </c>
      <c r="N14" s="74">
        <v>210884.04</v>
      </c>
      <c r="O14" s="74">
        <v>132513</v>
      </c>
      <c r="P14" s="74">
        <v>55458</v>
      </c>
      <c r="Q14" s="80"/>
      <c r="R14" s="76"/>
      <c r="S14" s="77"/>
      <c r="T14" s="78"/>
      <c r="U14" s="78"/>
    </row>
    <row r="15" spans="1:32" ht="14.1" customHeight="1" thickBot="1">
      <c r="A15" s="51">
        <v>6</v>
      </c>
      <c r="C15" s="81" t="s">
        <v>88</v>
      </c>
      <c r="E15" s="82">
        <f t="shared" ref="E15:N15" si="0">SUM(E10:E14)</f>
        <v>1213102.8399999999</v>
      </c>
      <c r="F15" s="83">
        <f t="shared" si="0"/>
        <v>1187546.5599999998</v>
      </c>
      <c r="G15" s="83">
        <f t="shared" si="0"/>
        <v>1070340.05</v>
      </c>
      <c r="H15" s="83">
        <f t="shared" si="0"/>
        <v>1091692.8599999999</v>
      </c>
      <c r="I15" s="83">
        <f t="shared" si="0"/>
        <v>1298274.52</v>
      </c>
      <c r="J15" s="83">
        <f t="shared" si="0"/>
        <v>1247754.3800000001</v>
      </c>
      <c r="K15" s="83">
        <f t="shared" si="0"/>
        <v>1206757.1200000001</v>
      </c>
      <c r="L15" s="83">
        <f t="shared" si="0"/>
        <v>1081969.2000000002</v>
      </c>
      <c r="M15" s="83">
        <f t="shared" si="0"/>
        <v>1568442.37</v>
      </c>
      <c r="N15" s="84">
        <f t="shared" si="0"/>
        <v>1373540.3699999999</v>
      </c>
      <c r="O15" s="84">
        <f t="shared" ref="O15:P15" si="1">SUM(O10:O14)</f>
        <v>1097935.47</v>
      </c>
      <c r="P15" s="84">
        <f t="shared" si="1"/>
        <v>1080528.8399999999</v>
      </c>
      <c r="Q15" s="78"/>
      <c r="R15" s="85"/>
      <c r="S15" s="77"/>
      <c r="T15" s="78"/>
      <c r="U15" s="78"/>
    </row>
    <row r="16" spans="1:32" ht="8.25" customHeight="1"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7"/>
    </row>
    <row r="17" spans="1:21" ht="14.1" customHeight="1">
      <c r="A17" s="51">
        <v>7</v>
      </c>
      <c r="C17" s="88" t="s">
        <v>89</v>
      </c>
      <c r="D17" s="88"/>
      <c r="E17" s="89">
        <v>0.96599999999999997</v>
      </c>
      <c r="F17" s="89">
        <v>0.97</v>
      </c>
      <c r="G17" s="89">
        <v>0.97499999999999998</v>
      </c>
      <c r="H17" s="89">
        <v>0.88900000000000001</v>
      </c>
      <c r="I17" s="89">
        <v>0.84799999999999998</v>
      </c>
      <c r="J17" s="89">
        <v>0.86399999999999999</v>
      </c>
      <c r="K17" s="89">
        <v>0.95499999999999996</v>
      </c>
      <c r="L17" s="89">
        <v>0.93400000000000005</v>
      </c>
      <c r="M17" s="89">
        <v>0.81599999999999995</v>
      </c>
      <c r="N17" s="90">
        <v>0.90500000000000003</v>
      </c>
      <c r="O17" s="90">
        <v>0.96199999999999997</v>
      </c>
      <c r="P17" s="90">
        <v>0.97099999999999997</v>
      </c>
      <c r="Q17" s="91"/>
      <c r="R17" s="92" t="s">
        <v>78</v>
      </c>
    </row>
    <row r="18" spans="1:21" ht="17.25" customHeight="1" thickBot="1">
      <c r="B18" s="58"/>
      <c r="C18" s="93" t="s">
        <v>90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 t="s">
        <v>78</v>
      </c>
      <c r="R18" s="95" t="s">
        <v>78</v>
      </c>
    </row>
    <row r="19" spans="1:21" ht="14.1" customHeight="1" thickBot="1">
      <c r="A19" s="51">
        <v>8</v>
      </c>
      <c r="B19" s="58"/>
      <c r="C19" s="66" t="s">
        <v>83</v>
      </c>
      <c r="E19" s="67">
        <f t="shared" ref="E19:P23" si="2">ROUND(E10*E$17,0)</f>
        <v>307230</v>
      </c>
      <c r="F19" s="68">
        <f t="shared" si="2"/>
        <v>238384</v>
      </c>
      <c r="G19" s="68">
        <f t="shared" si="2"/>
        <v>156711</v>
      </c>
      <c r="H19" s="68">
        <f t="shared" si="2"/>
        <v>214655</v>
      </c>
      <c r="I19" s="68">
        <f t="shared" si="2"/>
        <v>351262</v>
      </c>
      <c r="J19" s="68">
        <f t="shared" si="2"/>
        <v>338891</v>
      </c>
      <c r="K19" s="68">
        <f t="shared" si="2"/>
        <v>198220</v>
      </c>
      <c r="L19" s="68">
        <f t="shared" si="2"/>
        <v>117366</v>
      </c>
      <c r="M19" s="68">
        <f t="shared" si="2"/>
        <v>396611</v>
      </c>
      <c r="N19" s="69">
        <f t="shared" si="2"/>
        <v>263244</v>
      </c>
      <c r="O19" s="69">
        <f t="shared" si="2"/>
        <v>209194</v>
      </c>
      <c r="P19" s="69">
        <f t="shared" si="2"/>
        <v>182134</v>
      </c>
      <c r="Q19" s="197">
        <f>-SUM(E19:P19)</f>
        <v>-2973902</v>
      </c>
      <c r="R19" s="78"/>
    </row>
    <row r="20" spans="1:21" ht="14.1" customHeight="1" thickBot="1">
      <c r="A20" s="51">
        <f>A19+1</f>
        <v>9</v>
      </c>
      <c r="B20" s="58"/>
      <c r="C20" s="66" t="s">
        <v>84</v>
      </c>
      <c r="E20" s="72">
        <f t="shared" si="2"/>
        <v>16394</v>
      </c>
      <c r="F20" s="73">
        <f t="shared" si="2"/>
        <v>16462</v>
      </c>
      <c r="G20" s="73">
        <f t="shared" si="2"/>
        <v>16537</v>
      </c>
      <c r="H20" s="73">
        <f t="shared" si="2"/>
        <v>15091</v>
      </c>
      <c r="I20" s="73">
        <f t="shared" si="2"/>
        <v>14419</v>
      </c>
      <c r="J20" s="73">
        <f t="shared" si="2"/>
        <v>14691</v>
      </c>
      <c r="K20" s="73">
        <f t="shared" si="2"/>
        <v>16239</v>
      </c>
      <c r="L20" s="73">
        <f t="shared" si="2"/>
        <v>15931</v>
      </c>
      <c r="M20" s="73">
        <f t="shared" si="2"/>
        <v>13919</v>
      </c>
      <c r="N20" s="74">
        <f t="shared" si="2"/>
        <v>15437</v>
      </c>
      <c r="O20" s="74">
        <f t="shared" si="2"/>
        <v>16415</v>
      </c>
      <c r="P20" s="74">
        <f t="shared" si="2"/>
        <v>16568</v>
      </c>
      <c r="Q20" s="197">
        <f t="shared" ref="Q20:Q23" si="3">-SUM(E20:P20)</f>
        <v>-188103</v>
      </c>
      <c r="R20" s="78"/>
    </row>
    <row r="21" spans="1:21" ht="14.1" customHeight="1" thickBot="1">
      <c r="A21" s="51">
        <f t="shared" ref="A21:A23" si="4">A20+1</f>
        <v>10</v>
      </c>
      <c r="B21" s="58"/>
      <c r="C21" s="66" t="s">
        <v>85</v>
      </c>
      <c r="E21" s="72">
        <f t="shared" si="2"/>
        <v>801147</v>
      </c>
      <c r="F21" s="73">
        <f t="shared" si="2"/>
        <v>804471</v>
      </c>
      <c r="G21" s="73">
        <f t="shared" si="2"/>
        <v>808148</v>
      </c>
      <c r="H21" s="73">
        <f t="shared" si="2"/>
        <v>737449</v>
      </c>
      <c r="I21" s="73">
        <f t="shared" si="2"/>
        <v>704653</v>
      </c>
      <c r="J21" s="73">
        <f t="shared" si="2"/>
        <v>717948</v>
      </c>
      <c r="K21" s="73">
        <f t="shared" si="2"/>
        <v>793566</v>
      </c>
      <c r="L21" s="73">
        <f t="shared" si="2"/>
        <v>778558</v>
      </c>
      <c r="M21" s="73">
        <f t="shared" si="2"/>
        <v>680200</v>
      </c>
      <c r="N21" s="74">
        <f t="shared" si="2"/>
        <v>754420</v>
      </c>
      <c r="O21" s="74">
        <f t="shared" si="2"/>
        <v>802142</v>
      </c>
      <c r="P21" s="74">
        <f t="shared" si="2"/>
        <v>809676</v>
      </c>
      <c r="Q21" s="197">
        <f t="shared" si="3"/>
        <v>-9192378</v>
      </c>
      <c r="R21" s="78"/>
    </row>
    <row r="22" spans="1:21" ht="14.1" customHeight="1" thickBot="1">
      <c r="A22" s="51">
        <f t="shared" si="4"/>
        <v>11</v>
      </c>
      <c r="B22" s="58"/>
      <c r="C22" s="66" t="s">
        <v>86</v>
      </c>
      <c r="E22" s="72">
        <f t="shared" si="2"/>
        <v>-56805</v>
      </c>
      <c r="F22" s="73">
        <f t="shared" si="2"/>
        <v>6461</v>
      </c>
      <c r="G22" s="73">
        <f t="shared" si="2"/>
        <v>-63764</v>
      </c>
      <c r="H22" s="73">
        <f t="shared" si="2"/>
        <v>-54475</v>
      </c>
      <c r="I22" s="73">
        <f t="shared" si="2"/>
        <v>-40139</v>
      </c>
      <c r="J22" s="73">
        <f t="shared" si="2"/>
        <v>-22868</v>
      </c>
      <c r="K22" s="73">
        <f t="shared" si="2"/>
        <v>16014</v>
      </c>
      <c r="L22" s="73">
        <f t="shared" si="2"/>
        <v>-53150</v>
      </c>
      <c r="M22" s="73">
        <f t="shared" si="2"/>
        <v>293</v>
      </c>
      <c r="N22" s="74">
        <f t="shared" si="2"/>
        <v>19103</v>
      </c>
      <c r="O22" s="74">
        <f t="shared" si="2"/>
        <v>-99014</v>
      </c>
      <c r="P22" s="74">
        <f t="shared" si="2"/>
        <v>-13035</v>
      </c>
      <c r="Q22" s="197">
        <f t="shared" si="3"/>
        <v>361379</v>
      </c>
      <c r="R22" s="78"/>
    </row>
    <row r="23" spans="1:21" ht="14.1" customHeight="1" thickBot="1">
      <c r="A23" s="51">
        <f t="shared" si="4"/>
        <v>12</v>
      </c>
      <c r="B23" s="58"/>
      <c r="C23" s="79" t="s">
        <v>87</v>
      </c>
      <c r="E23" s="82">
        <f t="shared" si="2"/>
        <v>103892</v>
      </c>
      <c r="F23" s="83">
        <f t="shared" si="2"/>
        <v>86143</v>
      </c>
      <c r="G23" s="83">
        <f t="shared" si="2"/>
        <v>125950</v>
      </c>
      <c r="H23" s="83">
        <f t="shared" si="2"/>
        <v>57795</v>
      </c>
      <c r="I23" s="83">
        <f t="shared" si="2"/>
        <v>70742</v>
      </c>
      <c r="J23" s="83">
        <f t="shared" si="2"/>
        <v>29397</v>
      </c>
      <c r="K23" s="83">
        <f t="shared" si="2"/>
        <v>128415</v>
      </c>
      <c r="L23" s="83">
        <f t="shared" si="2"/>
        <v>151855</v>
      </c>
      <c r="M23" s="83">
        <f t="shared" si="2"/>
        <v>188826</v>
      </c>
      <c r="N23" s="84">
        <f t="shared" si="2"/>
        <v>190850</v>
      </c>
      <c r="O23" s="84">
        <f t="shared" si="2"/>
        <v>127478</v>
      </c>
      <c r="P23" s="84">
        <f t="shared" si="2"/>
        <v>53850</v>
      </c>
      <c r="Q23" s="198">
        <f t="shared" si="3"/>
        <v>-1315193</v>
      </c>
      <c r="R23" s="78"/>
    </row>
    <row r="24" spans="1:21" ht="14.1" customHeight="1">
      <c r="B24" s="58"/>
      <c r="C24" s="81" t="s">
        <v>78</v>
      </c>
      <c r="S24" s="96" t="s">
        <v>78</v>
      </c>
      <c r="T24" s="78"/>
    </row>
    <row r="25" spans="1:21" ht="14.1" customHeight="1">
      <c r="B25" s="58"/>
      <c r="P25" s="97" t="s">
        <v>91</v>
      </c>
      <c r="Q25" s="98">
        <f>SUM(Q19:Q23)</f>
        <v>-13308197</v>
      </c>
      <c r="T25" s="78"/>
    </row>
    <row r="26" spans="1:21" ht="14.1" customHeight="1">
      <c r="B26" s="58"/>
      <c r="U26" s="78"/>
    </row>
    <row r="29" spans="1:21">
      <c r="C29" s="99" t="s">
        <v>92</v>
      </c>
    </row>
  </sheetData>
  <mergeCells count="4">
    <mergeCell ref="A4:Q4"/>
    <mergeCell ref="A1:Q1"/>
    <mergeCell ref="A2:Q2"/>
    <mergeCell ref="A3:Q3"/>
  </mergeCells>
  <pageMargins left="0.7" right="0.7" top="0.75" bottom="0.75" header="0.3" footer="0.3"/>
  <pageSetup scale="48" orientation="landscape" r:id="rId1"/>
  <colBreaks count="1" manualBreakCount="1">
    <brk id="19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Q58"/>
  <sheetViews>
    <sheetView topLeftCell="A11" zoomScaleNormal="100" workbookViewId="0">
      <selection activeCell="N25" sqref="N25"/>
    </sheetView>
  </sheetViews>
  <sheetFormatPr defaultColWidth="8.85546875" defaultRowHeight="12.75"/>
  <cols>
    <col min="1" max="1" width="3.7109375" style="1007" bestFit="1" customWidth="1"/>
    <col min="2" max="2" width="6.28515625" style="882" customWidth="1"/>
    <col min="3" max="3" width="19.28515625" style="882" customWidth="1"/>
    <col min="4" max="4" width="20.5703125" style="882" customWidth="1"/>
    <col min="5" max="5" width="1.140625" style="882" customWidth="1"/>
    <col min="6" max="6" width="12.7109375" style="882" bestFit="1" customWidth="1"/>
    <col min="7" max="7" width="1.140625" style="882" customWidth="1"/>
    <col min="8" max="8" width="11.28515625" style="882" bestFit="1" customWidth="1"/>
    <col min="9" max="9" width="1.140625" style="882" customWidth="1"/>
    <col min="10" max="10" width="9.85546875" style="882" bestFit="1" customWidth="1"/>
    <col min="11" max="11" width="1.140625" style="882" customWidth="1"/>
    <col min="12" max="12" width="9.85546875" style="882" bestFit="1" customWidth="1"/>
    <col min="13" max="13" width="1.140625" style="882" customWidth="1"/>
    <col min="14" max="14" width="8.85546875" style="882" bestFit="1" customWidth="1"/>
    <col min="15" max="15" width="2.7109375" style="882" customWidth="1"/>
    <col min="16" max="16384" width="8.85546875" style="882"/>
  </cols>
  <sheetData>
    <row r="1" spans="1:17">
      <c r="L1" s="1348" t="s">
        <v>78</v>
      </c>
      <c r="M1" s="1348"/>
      <c r="N1" s="1348"/>
    </row>
    <row r="2" spans="1:17" ht="15" customHeight="1">
      <c r="A2" s="547"/>
      <c r="C2" s="1349" t="s">
        <v>37</v>
      </c>
      <c r="D2" s="1349"/>
      <c r="E2" s="1349"/>
      <c r="F2" s="1349"/>
      <c r="G2" s="1349"/>
      <c r="H2" s="1349"/>
      <c r="I2" s="1349"/>
      <c r="J2" s="1349"/>
      <c r="K2" s="1349"/>
      <c r="L2" s="1349"/>
      <c r="M2" s="1001"/>
      <c r="N2" s="469" t="s">
        <v>78</v>
      </c>
    </row>
    <row r="3" spans="1:17" ht="15.75">
      <c r="A3" s="547"/>
      <c r="C3" s="1385" t="s">
        <v>823</v>
      </c>
      <c r="D3" s="1385"/>
      <c r="E3" s="1385"/>
      <c r="F3" s="1385"/>
      <c r="G3" s="1385"/>
      <c r="H3" s="1385"/>
      <c r="I3" s="1385"/>
      <c r="J3" s="1385"/>
      <c r="K3" s="1385"/>
      <c r="L3" s="1385"/>
      <c r="M3" s="1001"/>
      <c r="N3" s="469" t="s">
        <v>78</v>
      </c>
    </row>
    <row r="4" spans="1:17" ht="15">
      <c r="A4" s="547"/>
      <c r="C4" s="1349" t="s">
        <v>302</v>
      </c>
      <c r="D4" s="1349"/>
      <c r="E4" s="1349"/>
      <c r="F4" s="1349"/>
      <c r="G4" s="1349"/>
      <c r="H4" s="1349"/>
      <c r="I4" s="1349"/>
      <c r="J4" s="1349"/>
      <c r="K4" s="1349"/>
      <c r="L4" s="1349"/>
      <c r="M4" s="1001"/>
    </row>
    <row r="5" spans="1:17" ht="15.75">
      <c r="A5" s="547"/>
      <c r="C5" s="1380" t="s">
        <v>893</v>
      </c>
      <c r="D5" s="1380"/>
      <c r="E5" s="1380"/>
      <c r="F5" s="1380"/>
      <c r="G5" s="1380"/>
      <c r="H5" s="1380"/>
      <c r="I5" s="1380"/>
      <c r="J5" s="1380"/>
      <c r="K5" s="1380"/>
      <c r="L5" s="1380"/>
      <c r="M5" s="1001"/>
      <c r="N5" s="1001"/>
      <c r="O5" s="1001"/>
    </row>
    <row r="6" spans="1:17" ht="15">
      <c r="A6" s="547"/>
      <c r="B6" s="1001"/>
      <c r="D6" s="1001"/>
      <c r="E6" s="1001"/>
      <c r="F6" s="1001"/>
      <c r="G6" s="1001"/>
      <c r="H6" s="1001"/>
      <c r="I6" s="1001"/>
      <c r="J6" s="1001"/>
      <c r="K6" s="1001"/>
      <c r="L6" s="1001"/>
      <c r="M6" s="1001"/>
      <c r="N6" s="1001"/>
      <c r="O6" s="549"/>
      <c r="P6" s="550"/>
      <c r="Q6" s="470"/>
    </row>
    <row r="7" spans="1:17" ht="15">
      <c r="A7" s="516" t="s">
        <v>41</v>
      </c>
      <c r="B7" s="476"/>
      <c r="C7" s="476"/>
      <c r="D7" s="892"/>
      <c r="E7" s="892"/>
      <c r="F7" s="476"/>
      <c r="G7" s="476"/>
      <c r="H7" s="476"/>
      <c r="I7" s="476"/>
      <c r="J7" s="885"/>
      <c r="K7" s="551" t="s">
        <v>414</v>
      </c>
      <c r="L7" s="885"/>
      <c r="M7" s="476"/>
      <c r="N7" s="476"/>
      <c r="O7" s="552"/>
      <c r="P7" s="553"/>
      <c r="Q7" s="476"/>
    </row>
    <row r="8" spans="1:17" ht="15">
      <c r="A8" s="1008" t="s">
        <v>47</v>
      </c>
      <c r="B8" s="1370" t="s">
        <v>42</v>
      </c>
      <c r="C8" s="1370"/>
      <c r="D8" s="1370"/>
      <c r="E8" s="892"/>
      <c r="F8" s="554" t="s">
        <v>412</v>
      </c>
      <c r="G8" s="554"/>
      <c r="H8" s="554" t="s">
        <v>413</v>
      </c>
      <c r="I8" s="554"/>
      <c r="J8" s="779" t="s">
        <v>480</v>
      </c>
      <c r="K8" s="554"/>
      <c r="L8" s="779" t="s">
        <v>440</v>
      </c>
      <c r="M8" s="554"/>
      <c r="N8" s="471" t="s">
        <v>43</v>
      </c>
      <c r="O8" s="1025"/>
      <c r="P8" s="553"/>
      <c r="Q8" s="476"/>
    </row>
    <row r="9" spans="1:17" s="1009" customFormat="1" ht="12">
      <c r="A9" s="1008"/>
      <c r="B9" s="1384" t="s">
        <v>48</v>
      </c>
      <c r="C9" s="1384"/>
      <c r="D9" s="1384"/>
      <c r="E9" s="555"/>
      <c r="F9" s="780" t="s">
        <v>49</v>
      </c>
      <c r="G9" s="780"/>
      <c r="H9" s="780" t="s">
        <v>50</v>
      </c>
      <c r="I9" s="780"/>
      <c r="J9" s="780" t="s">
        <v>51</v>
      </c>
      <c r="K9" s="780"/>
      <c r="L9" s="780" t="s">
        <v>306</v>
      </c>
      <c r="M9" s="780"/>
      <c r="N9" s="777" t="s">
        <v>307</v>
      </c>
      <c r="O9" s="1026"/>
      <c r="P9" s="556"/>
      <c r="Q9" s="557"/>
    </row>
    <row r="10" spans="1:17" ht="15.75">
      <c r="A10" s="516" t="s">
        <v>308</v>
      </c>
      <c r="B10" s="479" t="s">
        <v>530</v>
      </c>
      <c r="C10" s="476"/>
      <c r="D10" s="476"/>
      <c r="E10" s="476"/>
      <c r="F10" s="989">
        <v>0</v>
      </c>
      <c r="G10" s="989"/>
      <c r="H10" s="989">
        <v>31</v>
      </c>
      <c r="I10" s="989"/>
      <c r="J10" s="989">
        <v>14</v>
      </c>
      <c r="K10" s="989"/>
      <c r="L10" s="989">
        <v>47</v>
      </c>
      <c r="M10" s="989"/>
      <c r="N10" s="989"/>
      <c r="O10" s="1025"/>
      <c r="P10" s="476"/>
    </row>
    <row r="11" spans="1:17" ht="15">
      <c r="A11" s="516"/>
      <c r="B11" s="905"/>
      <c r="C11" s="476"/>
      <c r="D11" s="476"/>
      <c r="E11" s="476"/>
      <c r="F11" s="989"/>
      <c r="G11" s="989"/>
      <c r="H11" s="989"/>
      <c r="I11" s="989"/>
      <c r="J11" s="989"/>
      <c r="K11" s="989"/>
      <c r="L11" s="989"/>
      <c r="M11" s="989"/>
      <c r="N11" s="989"/>
      <c r="O11" s="912"/>
      <c r="P11" s="476"/>
    </row>
    <row r="12" spans="1:17" ht="15.75">
      <c r="A12" s="516">
        <f>1+A10</f>
        <v>2</v>
      </c>
      <c r="B12" s="480" t="s">
        <v>531</v>
      </c>
      <c r="C12" s="476"/>
      <c r="D12" s="476"/>
      <c r="F12" s="908">
        <v>127200</v>
      </c>
      <c r="G12" s="912"/>
      <c r="H12" s="912"/>
      <c r="I12" s="912"/>
      <c r="J12" s="912"/>
      <c r="K12" s="912"/>
      <c r="L12" s="912"/>
      <c r="M12" s="912"/>
      <c r="O12" s="910"/>
      <c r="P12" s="1025"/>
      <c r="Q12" s="1011"/>
    </row>
    <row r="13" spans="1:17" ht="15.75">
      <c r="A13" s="516">
        <f>1+A12</f>
        <v>3</v>
      </c>
      <c r="B13" s="480" t="s">
        <v>532</v>
      </c>
      <c r="C13" s="476"/>
      <c r="D13" s="476"/>
      <c r="F13" s="1027">
        <v>118500</v>
      </c>
      <c r="G13" s="910"/>
      <c r="H13" s="910"/>
      <c r="I13" s="910"/>
      <c r="J13" s="910"/>
      <c r="K13" s="910"/>
      <c r="L13" s="910"/>
      <c r="M13" s="910"/>
      <c r="O13" s="1025"/>
      <c r="P13" s="1025"/>
      <c r="Q13" s="1011"/>
    </row>
    <row r="14" spans="1:17" ht="15.75">
      <c r="A14" s="516">
        <f>1+A13</f>
        <v>4</v>
      </c>
      <c r="B14" s="480" t="s">
        <v>533</v>
      </c>
      <c r="D14" s="476"/>
      <c r="E14" s="892"/>
      <c r="F14" s="895">
        <f>+F12-F13</f>
        <v>8700</v>
      </c>
      <c r="G14" s="474"/>
      <c r="H14" s="893">
        <f>+F14</f>
        <v>8700</v>
      </c>
      <c r="I14" s="893"/>
      <c r="J14" s="893">
        <f>+F14</f>
        <v>8700</v>
      </c>
      <c r="K14" s="893"/>
      <c r="L14" s="893">
        <f>+F14</f>
        <v>8700</v>
      </c>
      <c r="M14" s="474"/>
      <c r="N14" s="901"/>
      <c r="O14" s="1025"/>
      <c r="P14" s="1011"/>
    </row>
    <row r="15" spans="1:17" ht="15">
      <c r="A15" s="516"/>
      <c r="B15" s="892"/>
      <c r="D15" s="476"/>
      <c r="E15" s="892"/>
      <c r="F15" s="964"/>
      <c r="G15" s="476"/>
      <c r="H15" s="964"/>
      <c r="I15" s="964"/>
      <c r="J15" s="964"/>
      <c r="K15" s="964"/>
      <c r="L15" s="964"/>
      <c r="M15" s="476"/>
      <c r="N15" s="476"/>
      <c r="O15" s="1025"/>
      <c r="P15" s="1011"/>
    </row>
    <row r="16" spans="1:17" ht="15.75">
      <c r="A16" s="516">
        <f>1+A14</f>
        <v>5</v>
      </c>
      <c r="B16" s="480" t="s">
        <v>534</v>
      </c>
      <c r="C16" s="476"/>
      <c r="D16" s="476"/>
      <c r="E16" s="892"/>
      <c r="F16" s="1014">
        <f>+F10*F14</f>
        <v>0</v>
      </c>
      <c r="G16" s="1028"/>
      <c r="H16" s="1014">
        <f>+H10*H14</f>
        <v>269700</v>
      </c>
      <c r="I16" s="912"/>
      <c r="J16" s="1014">
        <f>+J10*J14</f>
        <v>121800</v>
      </c>
      <c r="K16" s="912"/>
      <c r="L16" s="1014">
        <f>+L10*L14</f>
        <v>408900</v>
      </c>
      <c r="M16" s="476"/>
      <c r="N16" s="912"/>
      <c r="O16" s="1025"/>
      <c r="P16" s="1011"/>
    </row>
    <row r="17" spans="1:17" ht="15">
      <c r="A17" s="516">
        <f>1+A16</f>
        <v>6</v>
      </c>
      <c r="B17" s="892" t="s">
        <v>526</v>
      </c>
      <c r="C17" s="476"/>
      <c r="D17" s="476"/>
      <c r="E17" s="892"/>
      <c r="F17" s="1015">
        <v>6.2E-2</v>
      </c>
      <c r="G17" s="476"/>
      <c r="H17" s="1015">
        <f>+F17</f>
        <v>6.2E-2</v>
      </c>
      <c r="I17" s="1015"/>
      <c r="J17" s="1015">
        <f>+F17</f>
        <v>6.2E-2</v>
      </c>
      <c r="K17" s="1015"/>
      <c r="L17" s="1015">
        <f>+F17</f>
        <v>6.2E-2</v>
      </c>
      <c r="M17" s="476"/>
      <c r="O17" s="1025"/>
      <c r="P17" s="1011"/>
    </row>
    <row r="18" spans="1:17" ht="15.75">
      <c r="A18" s="516">
        <f t="shared" ref="A18:A25" si="0">1+A17</f>
        <v>7</v>
      </c>
      <c r="B18" s="480" t="s">
        <v>535</v>
      </c>
      <c r="D18" s="476"/>
      <c r="E18" s="892"/>
      <c r="F18" s="1014">
        <f>ROUND(F16*F17,0)</f>
        <v>0</v>
      </c>
      <c r="G18" s="1028"/>
      <c r="H18" s="1014">
        <f>ROUND(H16*H17,0)</f>
        <v>16721</v>
      </c>
      <c r="I18" s="912"/>
      <c r="J18" s="1014">
        <f>ROUND(J16*J17,0)</f>
        <v>7552</v>
      </c>
      <c r="K18" s="912"/>
      <c r="L18" s="1014">
        <f>ROUND(L16*L17,0)</f>
        <v>25352</v>
      </c>
      <c r="M18" s="1029"/>
      <c r="N18" s="912"/>
      <c r="O18" s="1025"/>
      <c r="P18" s="1011"/>
    </row>
    <row r="19" spans="1:17" ht="15.75">
      <c r="A19" s="1018">
        <f t="shared" si="0"/>
        <v>8</v>
      </c>
      <c r="B19" s="480" t="s">
        <v>536</v>
      </c>
      <c r="D19" s="476"/>
      <c r="E19" s="892"/>
      <c r="F19" s="912"/>
      <c r="G19" s="1028"/>
      <c r="H19" s="912"/>
      <c r="I19" s="912"/>
      <c r="J19" s="912"/>
      <c r="K19" s="912"/>
      <c r="L19" s="912">
        <f>ROUND(L18*0.5,0)</f>
        <v>12676</v>
      </c>
      <c r="M19" s="1029"/>
      <c r="N19" s="1017"/>
      <c r="O19" s="1025"/>
      <c r="P19" s="1011"/>
    </row>
    <row r="20" spans="1:17" ht="15.75">
      <c r="A20" s="516">
        <f t="shared" si="0"/>
        <v>9</v>
      </c>
      <c r="B20" s="480" t="s">
        <v>537</v>
      </c>
      <c r="D20" s="476"/>
      <c r="E20" s="892"/>
      <c r="F20" s="1014">
        <f>+F18-F19</f>
        <v>0</v>
      </c>
      <c r="G20" s="1028"/>
      <c r="H20" s="1014">
        <f>+H18-H19</f>
        <v>16721</v>
      </c>
      <c r="I20" s="912"/>
      <c r="J20" s="1014">
        <f>+J18-J19</f>
        <v>7552</v>
      </c>
      <c r="K20" s="912"/>
      <c r="L20" s="1014">
        <f>+L18-L19</f>
        <v>12676</v>
      </c>
      <c r="M20" s="1029"/>
      <c r="N20" s="908">
        <f>SUM(F20:L20)</f>
        <v>36949</v>
      </c>
      <c r="O20" s="476"/>
      <c r="P20" s="1011"/>
    </row>
    <row r="21" spans="1:17" ht="15.75">
      <c r="A21" s="516"/>
      <c r="B21" s="480"/>
      <c r="D21" s="476"/>
      <c r="E21" s="892"/>
      <c r="F21" s="895"/>
      <c r="G21" s="1028"/>
      <c r="H21" s="895"/>
      <c r="I21" s="912"/>
      <c r="J21" s="895"/>
      <c r="K21" s="912"/>
      <c r="L21" s="895"/>
      <c r="M21" s="1029"/>
      <c r="N21" s="908"/>
      <c r="O21" s="476"/>
      <c r="P21" s="1011"/>
    </row>
    <row r="22" spans="1:17" ht="15">
      <c r="A22" s="516">
        <f>1+A20</f>
        <v>10</v>
      </c>
      <c r="B22" s="913" t="s">
        <v>334</v>
      </c>
      <c r="D22" s="476"/>
      <c r="E22" s="892"/>
      <c r="F22" s="892"/>
      <c r="G22" s="892"/>
      <c r="H22" s="892"/>
      <c r="I22" s="892"/>
      <c r="J22" s="892"/>
      <c r="K22" s="892"/>
      <c r="L22" s="892"/>
      <c r="M22" s="892"/>
      <c r="N22" s="915">
        <v>0.70960000000000001</v>
      </c>
      <c r="O22" s="476"/>
      <c r="P22" s="1025"/>
      <c r="Q22" s="1011"/>
    </row>
    <row r="23" spans="1:17" ht="15.75">
      <c r="A23" s="516">
        <f t="shared" si="0"/>
        <v>11</v>
      </c>
      <c r="B23" s="480" t="s">
        <v>538</v>
      </c>
      <c r="C23" s="476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1030">
        <f>ROUND(N20*N22,0)</f>
        <v>26219</v>
      </c>
      <c r="O23" s="476"/>
      <c r="P23" s="1025"/>
      <c r="Q23" s="1011"/>
    </row>
    <row r="24" spans="1:17" ht="15.75">
      <c r="A24" s="516">
        <f t="shared" si="0"/>
        <v>12</v>
      </c>
      <c r="B24" s="480" t="s">
        <v>336</v>
      </c>
      <c r="D24" s="953"/>
      <c r="E24" s="892"/>
      <c r="F24" s="892"/>
      <c r="G24" s="892"/>
      <c r="H24" s="892"/>
      <c r="I24" s="892"/>
      <c r="J24" s="892"/>
      <c r="K24" s="892"/>
      <c r="L24" s="892"/>
      <c r="M24" s="892"/>
      <c r="N24" s="918">
        <v>0.99199999999999999</v>
      </c>
      <c r="O24" s="1025"/>
      <c r="P24" s="1025"/>
      <c r="Q24" s="476"/>
    </row>
    <row r="25" spans="1:17" ht="15.75" thickBot="1">
      <c r="A25" s="516">
        <f t="shared" si="0"/>
        <v>13</v>
      </c>
      <c r="B25" s="480" t="s">
        <v>539</v>
      </c>
      <c r="C25" s="484"/>
      <c r="D25" s="907"/>
      <c r="E25" s="892"/>
      <c r="F25" s="892"/>
      <c r="G25" s="892"/>
      <c r="H25" s="892"/>
      <c r="I25" s="892"/>
      <c r="J25" s="892"/>
      <c r="K25" s="892"/>
      <c r="L25" s="892"/>
      <c r="M25" s="892"/>
      <c r="N25" s="1019">
        <f>ROUND(N23*N24,0)</f>
        <v>26009</v>
      </c>
      <c r="O25" s="910"/>
      <c r="P25" s="1020"/>
    </row>
    <row r="26" spans="1:17" ht="15.75" thickTop="1">
      <c r="A26" s="516"/>
      <c r="B26" s="892"/>
      <c r="C26" s="476"/>
      <c r="D26" s="892"/>
      <c r="E26" s="892"/>
      <c r="F26" s="892"/>
      <c r="G26" s="892"/>
      <c r="H26" s="892"/>
      <c r="I26" s="892"/>
      <c r="J26" s="892"/>
      <c r="K26" s="892"/>
      <c r="L26" s="892"/>
      <c r="M26" s="892"/>
      <c r="N26" s="892"/>
      <c r="P26" s="1025"/>
      <c r="Q26" s="476"/>
    </row>
    <row r="27" spans="1:17" ht="15">
      <c r="A27" s="516"/>
      <c r="Q27" s="476"/>
    </row>
    <row r="28" spans="1:17">
      <c r="A28" s="516"/>
      <c r="B28" s="907" t="s">
        <v>75</v>
      </c>
      <c r="Q28" s="920"/>
    </row>
    <row r="29" spans="1:17">
      <c r="A29" s="516"/>
      <c r="Q29" s="920"/>
    </row>
    <row r="30" spans="1:17">
      <c r="Q30" s="920"/>
    </row>
    <row r="31" spans="1:17">
      <c r="Q31" s="920"/>
    </row>
    <row r="32" spans="1:17">
      <c r="Q32" s="920"/>
    </row>
    <row r="33" spans="17:17">
      <c r="Q33" s="920"/>
    </row>
    <row r="34" spans="17:17">
      <c r="Q34" s="920"/>
    </row>
    <row r="35" spans="17:17" ht="15">
      <c r="Q35" s="476"/>
    </row>
    <row r="36" spans="17:17" ht="15">
      <c r="Q36" s="476"/>
    </row>
    <row r="37" spans="17:17" ht="15">
      <c r="Q37" s="476"/>
    </row>
    <row r="38" spans="17:17" ht="15">
      <c r="Q38" s="476"/>
    </row>
    <row r="39" spans="17:17">
      <c r="Q39" s="920"/>
    </row>
    <row r="40" spans="17:17">
      <c r="Q40" s="920"/>
    </row>
    <row r="41" spans="17:17">
      <c r="Q41" s="920"/>
    </row>
    <row r="42" spans="17:17">
      <c r="Q42" s="920"/>
    </row>
    <row r="43" spans="17:17">
      <c r="Q43" s="920"/>
    </row>
    <row r="44" spans="17:17">
      <c r="Q44" s="920"/>
    </row>
    <row r="45" spans="17:17" ht="15">
      <c r="Q45" s="476"/>
    </row>
    <row r="46" spans="17:17" ht="15">
      <c r="Q46" s="476"/>
    </row>
    <row r="47" spans="17:17" ht="15">
      <c r="Q47" s="476"/>
    </row>
    <row r="48" spans="17:17" ht="15">
      <c r="Q48" s="476"/>
    </row>
    <row r="49" spans="17:17" ht="15">
      <c r="Q49" s="476"/>
    </row>
    <row r="50" spans="17:17" ht="15">
      <c r="Q50" s="476"/>
    </row>
    <row r="51" spans="17:17" ht="15">
      <c r="Q51" s="476"/>
    </row>
    <row r="52" spans="17:17" ht="15">
      <c r="Q52" s="476"/>
    </row>
    <row r="53" spans="17:17" ht="15">
      <c r="Q53" s="476"/>
    </row>
    <row r="54" spans="17:17" ht="15">
      <c r="Q54" s="476"/>
    </row>
    <row r="55" spans="17:17">
      <c r="Q55" s="920"/>
    </row>
    <row r="56" spans="17:17">
      <c r="Q56" s="920"/>
    </row>
    <row r="57" spans="17:17">
      <c r="Q57" s="920"/>
    </row>
    <row r="58" spans="17:17">
      <c r="Q58" s="920"/>
    </row>
  </sheetData>
  <mergeCells count="7">
    <mergeCell ref="B9:D9"/>
    <mergeCell ref="L1:N1"/>
    <mergeCell ref="C2:L2"/>
    <mergeCell ref="C3:L3"/>
    <mergeCell ref="C4:L4"/>
    <mergeCell ref="B8:D8"/>
    <mergeCell ref="C5:L5"/>
  </mergeCells>
  <pageMargins left="0.4" right="0.4" top="0.5" bottom="0.4" header="0.3" footer="0.3"/>
  <pageSetup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88"/>
  <sheetViews>
    <sheetView zoomScaleNormal="100" workbookViewId="0">
      <selection activeCell="A4" sqref="A4:E4"/>
    </sheetView>
  </sheetViews>
  <sheetFormatPr defaultRowHeight="12.75"/>
  <cols>
    <col min="1" max="1" width="5" style="1046" customWidth="1"/>
    <col min="2" max="2" width="1.7109375" style="1046" customWidth="1"/>
    <col min="3" max="3" width="57.42578125" style="1046" customWidth="1"/>
    <col min="4" max="4" width="1.7109375" style="1046" customWidth="1"/>
    <col min="5" max="5" width="8.140625" style="1046" bestFit="1" customWidth="1"/>
    <col min="6" max="6" width="1" style="1046" customWidth="1"/>
    <col min="7" max="7" width="9.140625" style="1046"/>
    <col min="8" max="8" width="10.28515625" style="1046" customWidth="1"/>
    <col min="9" max="9" width="9.85546875" style="1046" customWidth="1"/>
    <col min="10" max="10" width="14.85546875" style="1046" customWidth="1"/>
    <col min="11" max="20" width="9.140625" style="1046"/>
    <col min="21" max="21" width="10.5703125" style="1046" bestFit="1" customWidth="1"/>
    <col min="22" max="256" width="9.140625" style="1046"/>
    <col min="257" max="257" width="5" style="1046" customWidth="1"/>
    <col min="258" max="258" width="1.7109375" style="1046" customWidth="1"/>
    <col min="259" max="259" width="57.42578125" style="1046" customWidth="1"/>
    <col min="260" max="260" width="1.7109375" style="1046" customWidth="1"/>
    <col min="261" max="261" width="19.42578125" style="1046" customWidth="1"/>
    <col min="262" max="262" width="0" style="1046" hidden="1" customWidth="1"/>
    <col min="263" max="263" width="9.140625" style="1046"/>
    <col min="264" max="264" width="10.28515625" style="1046" customWidth="1"/>
    <col min="265" max="265" width="9.85546875" style="1046" customWidth="1"/>
    <col min="266" max="266" width="14.85546875" style="1046" customWidth="1"/>
    <col min="267" max="276" width="9.140625" style="1046"/>
    <col min="277" max="277" width="10.5703125" style="1046" bestFit="1" customWidth="1"/>
    <col min="278" max="512" width="9.140625" style="1046"/>
    <col min="513" max="513" width="5" style="1046" customWidth="1"/>
    <col min="514" max="514" width="1.7109375" style="1046" customWidth="1"/>
    <col min="515" max="515" width="57.42578125" style="1046" customWidth="1"/>
    <col min="516" max="516" width="1.7109375" style="1046" customWidth="1"/>
    <col min="517" max="517" width="19.42578125" style="1046" customWidth="1"/>
    <col min="518" max="518" width="0" style="1046" hidden="1" customWidth="1"/>
    <col min="519" max="519" width="9.140625" style="1046"/>
    <col min="520" max="520" width="10.28515625" style="1046" customWidth="1"/>
    <col min="521" max="521" width="9.85546875" style="1046" customWidth="1"/>
    <col min="522" max="522" width="14.85546875" style="1046" customWidth="1"/>
    <col min="523" max="532" width="9.140625" style="1046"/>
    <col min="533" max="533" width="10.5703125" style="1046" bestFit="1" customWidth="1"/>
    <col min="534" max="768" width="9.140625" style="1046"/>
    <col min="769" max="769" width="5" style="1046" customWidth="1"/>
    <col min="770" max="770" width="1.7109375" style="1046" customWidth="1"/>
    <col min="771" max="771" width="57.42578125" style="1046" customWidth="1"/>
    <col min="772" max="772" width="1.7109375" style="1046" customWidth="1"/>
    <col min="773" max="773" width="19.42578125" style="1046" customWidth="1"/>
    <col min="774" max="774" width="0" style="1046" hidden="1" customWidth="1"/>
    <col min="775" max="775" width="9.140625" style="1046"/>
    <col min="776" max="776" width="10.28515625" style="1046" customWidth="1"/>
    <col min="777" max="777" width="9.85546875" style="1046" customWidth="1"/>
    <col min="778" max="778" width="14.85546875" style="1046" customWidth="1"/>
    <col min="779" max="788" width="9.140625" style="1046"/>
    <col min="789" max="789" width="10.5703125" style="1046" bestFit="1" customWidth="1"/>
    <col min="790" max="1024" width="9.140625" style="1046"/>
    <col min="1025" max="1025" width="5" style="1046" customWidth="1"/>
    <col min="1026" max="1026" width="1.7109375" style="1046" customWidth="1"/>
    <col min="1027" max="1027" width="57.42578125" style="1046" customWidth="1"/>
    <col min="1028" max="1028" width="1.7109375" style="1046" customWidth="1"/>
    <col min="1029" max="1029" width="19.42578125" style="1046" customWidth="1"/>
    <col min="1030" max="1030" width="0" style="1046" hidden="1" customWidth="1"/>
    <col min="1031" max="1031" width="9.140625" style="1046"/>
    <col min="1032" max="1032" width="10.28515625" style="1046" customWidth="1"/>
    <col min="1033" max="1033" width="9.85546875" style="1046" customWidth="1"/>
    <col min="1034" max="1034" width="14.85546875" style="1046" customWidth="1"/>
    <col min="1035" max="1044" width="9.140625" style="1046"/>
    <col min="1045" max="1045" width="10.5703125" style="1046" bestFit="1" customWidth="1"/>
    <col min="1046" max="1280" width="9.140625" style="1046"/>
    <col min="1281" max="1281" width="5" style="1046" customWidth="1"/>
    <col min="1282" max="1282" width="1.7109375" style="1046" customWidth="1"/>
    <col min="1283" max="1283" width="57.42578125" style="1046" customWidth="1"/>
    <col min="1284" max="1284" width="1.7109375" style="1046" customWidth="1"/>
    <col min="1285" max="1285" width="19.42578125" style="1046" customWidth="1"/>
    <col min="1286" max="1286" width="0" style="1046" hidden="1" customWidth="1"/>
    <col min="1287" max="1287" width="9.140625" style="1046"/>
    <col min="1288" max="1288" width="10.28515625" style="1046" customWidth="1"/>
    <col min="1289" max="1289" width="9.85546875" style="1046" customWidth="1"/>
    <col min="1290" max="1290" width="14.85546875" style="1046" customWidth="1"/>
    <col min="1291" max="1300" width="9.140625" style="1046"/>
    <col min="1301" max="1301" width="10.5703125" style="1046" bestFit="1" customWidth="1"/>
    <col min="1302" max="1536" width="9.140625" style="1046"/>
    <col min="1537" max="1537" width="5" style="1046" customWidth="1"/>
    <col min="1538" max="1538" width="1.7109375" style="1046" customWidth="1"/>
    <col min="1539" max="1539" width="57.42578125" style="1046" customWidth="1"/>
    <col min="1540" max="1540" width="1.7109375" style="1046" customWidth="1"/>
    <col min="1541" max="1541" width="19.42578125" style="1046" customWidth="1"/>
    <col min="1542" max="1542" width="0" style="1046" hidden="1" customWidth="1"/>
    <col min="1543" max="1543" width="9.140625" style="1046"/>
    <col min="1544" max="1544" width="10.28515625" style="1046" customWidth="1"/>
    <col min="1545" max="1545" width="9.85546875" style="1046" customWidth="1"/>
    <col min="1546" max="1546" width="14.85546875" style="1046" customWidth="1"/>
    <col min="1547" max="1556" width="9.140625" style="1046"/>
    <col min="1557" max="1557" width="10.5703125" style="1046" bestFit="1" customWidth="1"/>
    <col min="1558" max="1792" width="9.140625" style="1046"/>
    <col min="1793" max="1793" width="5" style="1046" customWidth="1"/>
    <col min="1794" max="1794" width="1.7109375" style="1046" customWidth="1"/>
    <col min="1795" max="1795" width="57.42578125" style="1046" customWidth="1"/>
    <col min="1796" max="1796" width="1.7109375" style="1046" customWidth="1"/>
    <col min="1797" max="1797" width="19.42578125" style="1046" customWidth="1"/>
    <col min="1798" max="1798" width="0" style="1046" hidden="1" customWidth="1"/>
    <col min="1799" max="1799" width="9.140625" style="1046"/>
    <col min="1800" max="1800" width="10.28515625" style="1046" customWidth="1"/>
    <col min="1801" max="1801" width="9.85546875" style="1046" customWidth="1"/>
    <col min="1802" max="1802" width="14.85546875" style="1046" customWidth="1"/>
    <col min="1803" max="1812" width="9.140625" style="1046"/>
    <col min="1813" max="1813" width="10.5703125" style="1046" bestFit="1" customWidth="1"/>
    <col min="1814" max="2048" width="9.140625" style="1046"/>
    <col min="2049" max="2049" width="5" style="1046" customWidth="1"/>
    <col min="2050" max="2050" width="1.7109375" style="1046" customWidth="1"/>
    <col min="2051" max="2051" width="57.42578125" style="1046" customWidth="1"/>
    <col min="2052" max="2052" width="1.7109375" style="1046" customWidth="1"/>
    <col min="2053" max="2053" width="19.42578125" style="1046" customWidth="1"/>
    <col min="2054" max="2054" width="0" style="1046" hidden="1" customWidth="1"/>
    <col min="2055" max="2055" width="9.140625" style="1046"/>
    <col min="2056" max="2056" width="10.28515625" style="1046" customWidth="1"/>
    <col min="2057" max="2057" width="9.85546875" style="1046" customWidth="1"/>
    <col min="2058" max="2058" width="14.85546875" style="1046" customWidth="1"/>
    <col min="2059" max="2068" width="9.140625" style="1046"/>
    <col min="2069" max="2069" width="10.5703125" style="1046" bestFit="1" customWidth="1"/>
    <col min="2070" max="2304" width="9.140625" style="1046"/>
    <col min="2305" max="2305" width="5" style="1046" customWidth="1"/>
    <col min="2306" max="2306" width="1.7109375" style="1046" customWidth="1"/>
    <col min="2307" max="2307" width="57.42578125" style="1046" customWidth="1"/>
    <col min="2308" max="2308" width="1.7109375" style="1046" customWidth="1"/>
    <col min="2309" max="2309" width="19.42578125" style="1046" customWidth="1"/>
    <col min="2310" max="2310" width="0" style="1046" hidden="1" customWidth="1"/>
    <col min="2311" max="2311" width="9.140625" style="1046"/>
    <col min="2312" max="2312" width="10.28515625" style="1046" customWidth="1"/>
    <col min="2313" max="2313" width="9.85546875" style="1046" customWidth="1"/>
    <col min="2314" max="2314" width="14.85546875" style="1046" customWidth="1"/>
    <col min="2315" max="2324" width="9.140625" style="1046"/>
    <col min="2325" max="2325" width="10.5703125" style="1046" bestFit="1" customWidth="1"/>
    <col min="2326" max="2560" width="9.140625" style="1046"/>
    <col min="2561" max="2561" width="5" style="1046" customWidth="1"/>
    <col min="2562" max="2562" width="1.7109375" style="1046" customWidth="1"/>
    <col min="2563" max="2563" width="57.42578125" style="1046" customWidth="1"/>
    <col min="2564" max="2564" width="1.7109375" style="1046" customWidth="1"/>
    <col min="2565" max="2565" width="19.42578125" style="1046" customWidth="1"/>
    <col min="2566" max="2566" width="0" style="1046" hidden="1" customWidth="1"/>
    <col min="2567" max="2567" width="9.140625" style="1046"/>
    <col min="2568" max="2568" width="10.28515625" style="1046" customWidth="1"/>
    <col min="2569" max="2569" width="9.85546875" style="1046" customWidth="1"/>
    <col min="2570" max="2570" width="14.85546875" style="1046" customWidth="1"/>
    <col min="2571" max="2580" width="9.140625" style="1046"/>
    <col min="2581" max="2581" width="10.5703125" style="1046" bestFit="1" customWidth="1"/>
    <col min="2582" max="2816" width="9.140625" style="1046"/>
    <col min="2817" max="2817" width="5" style="1046" customWidth="1"/>
    <col min="2818" max="2818" width="1.7109375" style="1046" customWidth="1"/>
    <col min="2819" max="2819" width="57.42578125" style="1046" customWidth="1"/>
    <col min="2820" max="2820" width="1.7109375" style="1046" customWidth="1"/>
    <col min="2821" max="2821" width="19.42578125" style="1046" customWidth="1"/>
    <col min="2822" max="2822" width="0" style="1046" hidden="1" customWidth="1"/>
    <col min="2823" max="2823" width="9.140625" style="1046"/>
    <col min="2824" max="2824" width="10.28515625" style="1046" customWidth="1"/>
    <col min="2825" max="2825" width="9.85546875" style="1046" customWidth="1"/>
    <col min="2826" max="2826" width="14.85546875" style="1046" customWidth="1"/>
    <col min="2827" max="2836" width="9.140625" style="1046"/>
    <col min="2837" max="2837" width="10.5703125" style="1046" bestFit="1" customWidth="1"/>
    <col min="2838" max="3072" width="9.140625" style="1046"/>
    <col min="3073" max="3073" width="5" style="1046" customWidth="1"/>
    <col min="3074" max="3074" width="1.7109375" style="1046" customWidth="1"/>
    <col min="3075" max="3075" width="57.42578125" style="1046" customWidth="1"/>
    <col min="3076" max="3076" width="1.7109375" style="1046" customWidth="1"/>
    <col min="3077" max="3077" width="19.42578125" style="1046" customWidth="1"/>
    <col min="3078" max="3078" width="0" style="1046" hidden="1" customWidth="1"/>
    <col min="3079" max="3079" width="9.140625" style="1046"/>
    <col min="3080" max="3080" width="10.28515625" style="1046" customWidth="1"/>
    <col min="3081" max="3081" width="9.85546875" style="1046" customWidth="1"/>
    <col min="3082" max="3082" width="14.85546875" style="1046" customWidth="1"/>
    <col min="3083" max="3092" width="9.140625" style="1046"/>
    <col min="3093" max="3093" width="10.5703125" style="1046" bestFit="1" customWidth="1"/>
    <col min="3094" max="3328" width="9.140625" style="1046"/>
    <col min="3329" max="3329" width="5" style="1046" customWidth="1"/>
    <col min="3330" max="3330" width="1.7109375" style="1046" customWidth="1"/>
    <col min="3331" max="3331" width="57.42578125" style="1046" customWidth="1"/>
    <col min="3332" max="3332" width="1.7109375" style="1046" customWidth="1"/>
    <col min="3333" max="3333" width="19.42578125" style="1046" customWidth="1"/>
    <col min="3334" max="3334" width="0" style="1046" hidden="1" customWidth="1"/>
    <col min="3335" max="3335" width="9.140625" style="1046"/>
    <col min="3336" max="3336" width="10.28515625" style="1046" customWidth="1"/>
    <col min="3337" max="3337" width="9.85546875" style="1046" customWidth="1"/>
    <col min="3338" max="3338" width="14.85546875" style="1046" customWidth="1"/>
    <col min="3339" max="3348" width="9.140625" style="1046"/>
    <col min="3349" max="3349" width="10.5703125" style="1046" bestFit="1" customWidth="1"/>
    <col min="3350" max="3584" width="9.140625" style="1046"/>
    <col min="3585" max="3585" width="5" style="1046" customWidth="1"/>
    <col min="3586" max="3586" width="1.7109375" style="1046" customWidth="1"/>
    <col min="3587" max="3587" width="57.42578125" style="1046" customWidth="1"/>
    <col min="3588" max="3588" width="1.7109375" style="1046" customWidth="1"/>
    <col min="3589" max="3589" width="19.42578125" style="1046" customWidth="1"/>
    <col min="3590" max="3590" width="0" style="1046" hidden="1" customWidth="1"/>
    <col min="3591" max="3591" width="9.140625" style="1046"/>
    <col min="3592" max="3592" width="10.28515625" style="1046" customWidth="1"/>
    <col min="3593" max="3593" width="9.85546875" style="1046" customWidth="1"/>
    <col min="3594" max="3594" width="14.85546875" style="1046" customWidth="1"/>
    <col min="3595" max="3604" width="9.140625" style="1046"/>
    <col min="3605" max="3605" width="10.5703125" style="1046" bestFit="1" customWidth="1"/>
    <col min="3606" max="3840" width="9.140625" style="1046"/>
    <col min="3841" max="3841" width="5" style="1046" customWidth="1"/>
    <col min="3842" max="3842" width="1.7109375" style="1046" customWidth="1"/>
    <col min="3843" max="3843" width="57.42578125" style="1046" customWidth="1"/>
    <col min="3844" max="3844" width="1.7109375" style="1046" customWidth="1"/>
    <col min="3845" max="3845" width="19.42578125" style="1046" customWidth="1"/>
    <col min="3846" max="3846" width="0" style="1046" hidden="1" customWidth="1"/>
    <col min="3847" max="3847" width="9.140625" style="1046"/>
    <col min="3848" max="3848" width="10.28515625" style="1046" customWidth="1"/>
    <col min="3849" max="3849" width="9.85546875" style="1046" customWidth="1"/>
    <col min="3850" max="3850" width="14.85546875" style="1046" customWidth="1"/>
    <col min="3851" max="3860" width="9.140625" style="1046"/>
    <col min="3861" max="3861" width="10.5703125" style="1046" bestFit="1" customWidth="1"/>
    <col min="3862" max="4096" width="9.140625" style="1046"/>
    <col min="4097" max="4097" width="5" style="1046" customWidth="1"/>
    <col min="4098" max="4098" width="1.7109375" style="1046" customWidth="1"/>
    <col min="4099" max="4099" width="57.42578125" style="1046" customWidth="1"/>
    <col min="4100" max="4100" width="1.7109375" style="1046" customWidth="1"/>
    <col min="4101" max="4101" width="19.42578125" style="1046" customWidth="1"/>
    <col min="4102" max="4102" width="0" style="1046" hidden="1" customWidth="1"/>
    <col min="4103" max="4103" width="9.140625" style="1046"/>
    <col min="4104" max="4104" width="10.28515625" style="1046" customWidth="1"/>
    <col min="4105" max="4105" width="9.85546875" style="1046" customWidth="1"/>
    <col min="4106" max="4106" width="14.85546875" style="1046" customWidth="1"/>
    <col min="4107" max="4116" width="9.140625" style="1046"/>
    <col min="4117" max="4117" width="10.5703125" style="1046" bestFit="1" customWidth="1"/>
    <col min="4118" max="4352" width="9.140625" style="1046"/>
    <col min="4353" max="4353" width="5" style="1046" customWidth="1"/>
    <col min="4354" max="4354" width="1.7109375" style="1046" customWidth="1"/>
    <col min="4355" max="4355" width="57.42578125" style="1046" customWidth="1"/>
    <col min="4356" max="4356" width="1.7109375" style="1046" customWidth="1"/>
    <col min="4357" max="4357" width="19.42578125" style="1046" customWidth="1"/>
    <col min="4358" max="4358" width="0" style="1046" hidden="1" customWidth="1"/>
    <col min="4359" max="4359" width="9.140625" style="1046"/>
    <col min="4360" max="4360" width="10.28515625" style="1046" customWidth="1"/>
    <col min="4361" max="4361" width="9.85546875" style="1046" customWidth="1"/>
    <col min="4362" max="4362" width="14.85546875" style="1046" customWidth="1"/>
    <col min="4363" max="4372" width="9.140625" style="1046"/>
    <col min="4373" max="4373" width="10.5703125" style="1046" bestFit="1" customWidth="1"/>
    <col min="4374" max="4608" width="9.140625" style="1046"/>
    <col min="4609" max="4609" width="5" style="1046" customWidth="1"/>
    <col min="4610" max="4610" width="1.7109375" style="1046" customWidth="1"/>
    <col min="4611" max="4611" width="57.42578125" style="1046" customWidth="1"/>
    <col min="4612" max="4612" width="1.7109375" style="1046" customWidth="1"/>
    <col min="4613" max="4613" width="19.42578125" style="1046" customWidth="1"/>
    <col min="4614" max="4614" width="0" style="1046" hidden="1" customWidth="1"/>
    <col min="4615" max="4615" width="9.140625" style="1046"/>
    <col min="4616" max="4616" width="10.28515625" style="1046" customWidth="1"/>
    <col min="4617" max="4617" width="9.85546875" style="1046" customWidth="1"/>
    <col min="4618" max="4618" width="14.85546875" style="1046" customWidth="1"/>
    <col min="4619" max="4628" width="9.140625" style="1046"/>
    <col min="4629" max="4629" width="10.5703125" style="1046" bestFit="1" customWidth="1"/>
    <col min="4630" max="4864" width="9.140625" style="1046"/>
    <col min="4865" max="4865" width="5" style="1046" customWidth="1"/>
    <col min="4866" max="4866" width="1.7109375" style="1046" customWidth="1"/>
    <col min="4867" max="4867" width="57.42578125" style="1046" customWidth="1"/>
    <col min="4868" max="4868" width="1.7109375" style="1046" customWidth="1"/>
    <col min="4869" max="4869" width="19.42578125" style="1046" customWidth="1"/>
    <col min="4870" max="4870" width="0" style="1046" hidden="1" customWidth="1"/>
    <col min="4871" max="4871" width="9.140625" style="1046"/>
    <col min="4872" max="4872" width="10.28515625" style="1046" customWidth="1"/>
    <col min="4873" max="4873" width="9.85546875" style="1046" customWidth="1"/>
    <col min="4874" max="4874" width="14.85546875" style="1046" customWidth="1"/>
    <col min="4875" max="4884" width="9.140625" style="1046"/>
    <col min="4885" max="4885" width="10.5703125" style="1046" bestFit="1" customWidth="1"/>
    <col min="4886" max="5120" width="9.140625" style="1046"/>
    <col min="5121" max="5121" width="5" style="1046" customWidth="1"/>
    <col min="5122" max="5122" width="1.7109375" style="1046" customWidth="1"/>
    <col min="5123" max="5123" width="57.42578125" style="1046" customWidth="1"/>
    <col min="5124" max="5124" width="1.7109375" style="1046" customWidth="1"/>
    <col min="5125" max="5125" width="19.42578125" style="1046" customWidth="1"/>
    <col min="5126" max="5126" width="0" style="1046" hidden="1" customWidth="1"/>
    <col min="5127" max="5127" width="9.140625" style="1046"/>
    <col min="5128" max="5128" width="10.28515625" style="1046" customWidth="1"/>
    <col min="5129" max="5129" width="9.85546875" style="1046" customWidth="1"/>
    <col min="5130" max="5130" width="14.85546875" style="1046" customWidth="1"/>
    <col min="5131" max="5140" width="9.140625" style="1046"/>
    <col min="5141" max="5141" width="10.5703125" style="1046" bestFit="1" customWidth="1"/>
    <col min="5142" max="5376" width="9.140625" style="1046"/>
    <col min="5377" max="5377" width="5" style="1046" customWidth="1"/>
    <col min="5378" max="5378" width="1.7109375" style="1046" customWidth="1"/>
    <col min="5379" max="5379" width="57.42578125" style="1046" customWidth="1"/>
    <col min="5380" max="5380" width="1.7109375" style="1046" customWidth="1"/>
    <col min="5381" max="5381" width="19.42578125" style="1046" customWidth="1"/>
    <col min="5382" max="5382" width="0" style="1046" hidden="1" customWidth="1"/>
    <col min="5383" max="5383" width="9.140625" style="1046"/>
    <col min="5384" max="5384" width="10.28515625" style="1046" customWidth="1"/>
    <col min="5385" max="5385" width="9.85546875" style="1046" customWidth="1"/>
    <col min="5386" max="5386" width="14.85546875" style="1046" customWidth="1"/>
    <col min="5387" max="5396" width="9.140625" style="1046"/>
    <col min="5397" max="5397" width="10.5703125" style="1046" bestFit="1" customWidth="1"/>
    <col min="5398" max="5632" width="9.140625" style="1046"/>
    <col min="5633" max="5633" width="5" style="1046" customWidth="1"/>
    <col min="5634" max="5634" width="1.7109375" style="1046" customWidth="1"/>
    <col min="5635" max="5635" width="57.42578125" style="1046" customWidth="1"/>
    <col min="5636" max="5636" width="1.7109375" style="1046" customWidth="1"/>
    <col min="5637" max="5637" width="19.42578125" style="1046" customWidth="1"/>
    <col min="5638" max="5638" width="0" style="1046" hidden="1" customWidth="1"/>
    <col min="5639" max="5639" width="9.140625" style="1046"/>
    <col min="5640" max="5640" width="10.28515625" style="1046" customWidth="1"/>
    <col min="5641" max="5641" width="9.85546875" style="1046" customWidth="1"/>
    <col min="5642" max="5642" width="14.85546875" style="1046" customWidth="1"/>
    <col min="5643" max="5652" width="9.140625" style="1046"/>
    <col min="5653" max="5653" width="10.5703125" style="1046" bestFit="1" customWidth="1"/>
    <col min="5654" max="5888" width="9.140625" style="1046"/>
    <col min="5889" max="5889" width="5" style="1046" customWidth="1"/>
    <col min="5890" max="5890" width="1.7109375" style="1046" customWidth="1"/>
    <col min="5891" max="5891" width="57.42578125" style="1046" customWidth="1"/>
    <col min="5892" max="5892" width="1.7109375" style="1046" customWidth="1"/>
    <col min="5893" max="5893" width="19.42578125" style="1046" customWidth="1"/>
    <col min="5894" max="5894" width="0" style="1046" hidden="1" customWidth="1"/>
    <col min="5895" max="5895" width="9.140625" style="1046"/>
    <col min="5896" max="5896" width="10.28515625" style="1046" customWidth="1"/>
    <col min="5897" max="5897" width="9.85546875" style="1046" customWidth="1"/>
    <col min="5898" max="5898" width="14.85546875" style="1046" customWidth="1"/>
    <col min="5899" max="5908" width="9.140625" style="1046"/>
    <col min="5909" max="5909" width="10.5703125" style="1046" bestFit="1" customWidth="1"/>
    <col min="5910" max="6144" width="9.140625" style="1046"/>
    <col min="6145" max="6145" width="5" style="1046" customWidth="1"/>
    <col min="6146" max="6146" width="1.7109375" style="1046" customWidth="1"/>
    <col min="6147" max="6147" width="57.42578125" style="1046" customWidth="1"/>
    <col min="6148" max="6148" width="1.7109375" style="1046" customWidth="1"/>
    <col min="6149" max="6149" width="19.42578125" style="1046" customWidth="1"/>
    <col min="6150" max="6150" width="0" style="1046" hidden="1" customWidth="1"/>
    <col min="6151" max="6151" width="9.140625" style="1046"/>
    <col min="6152" max="6152" width="10.28515625" style="1046" customWidth="1"/>
    <col min="6153" max="6153" width="9.85546875" style="1046" customWidth="1"/>
    <col min="6154" max="6154" width="14.85546875" style="1046" customWidth="1"/>
    <col min="6155" max="6164" width="9.140625" style="1046"/>
    <col min="6165" max="6165" width="10.5703125" style="1046" bestFit="1" customWidth="1"/>
    <col min="6166" max="6400" width="9.140625" style="1046"/>
    <col min="6401" max="6401" width="5" style="1046" customWidth="1"/>
    <col min="6402" max="6402" width="1.7109375" style="1046" customWidth="1"/>
    <col min="6403" max="6403" width="57.42578125" style="1046" customWidth="1"/>
    <col min="6404" max="6404" width="1.7109375" style="1046" customWidth="1"/>
    <col min="6405" max="6405" width="19.42578125" style="1046" customWidth="1"/>
    <col min="6406" max="6406" width="0" style="1046" hidden="1" customWidth="1"/>
    <col min="6407" max="6407" width="9.140625" style="1046"/>
    <col min="6408" max="6408" width="10.28515625" style="1046" customWidth="1"/>
    <col min="6409" max="6409" width="9.85546875" style="1046" customWidth="1"/>
    <col min="6410" max="6410" width="14.85546875" style="1046" customWidth="1"/>
    <col min="6411" max="6420" width="9.140625" style="1046"/>
    <col min="6421" max="6421" width="10.5703125" style="1046" bestFit="1" customWidth="1"/>
    <col min="6422" max="6656" width="9.140625" style="1046"/>
    <col min="6657" max="6657" width="5" style="1046" customWidth="1"/>
    <col min="6658" max="6658" width="1.7109375" style="1046" customWidth="1"/>
    <col min="6659" max="6659" width="57.42578125" style="1046" customWidth="1"/>
    <col min="6660" max="6660" width="1.7109375" style="1046" customWidth="1"/>
    <col min="6661" max="6661" width="19.42578125" style="1046" customWidth="1"/>
    <col min="6662" max="6662" width="0" style="1046" hidden="1" customWidth="1"/>
    <col min="6663" max="6663" width="9.140625" style="1046"/>
    <col min="6664" max="6664" width="10.28515625" style="1046" customWidth="1"/>
    <col min="6665" max="6665" width="9.85546875" style="1046" customWidth="1"/>
    <col min="6666" max="6666" width="14.85546875" style="1046" customWidth="1"/>
    <col min="6667" max="6676" width="9.140625" style="1046"/>
    <col min="6677" max="6677" width="10.5703125" style="1046" bestFit="1" customWidth="1"/>
    <col min="6678" max="6912" width="9.140625" style="1046"/>
    <col min="6913" max="6913" width="5" style="1046" customWidth="1"/>
    <col min="6914" max="6914" width="1.7109375" style="1046" customWidth="1"/>
    <col min="6915" max="6915" width="57.42578125" style="1046" customWidth="1"/>
    <col min="6916" max="6916" width="1.7109375" style="1046" customWidth="1"/>
    <col min="6917" max="6917" width="19.42578125" style="1046" customWidth="1"/>
    <col min="6918" max="6918" width="0" style="1046" hidden="1" customWidth="1"/>
    <col min="6919" max="6919" width="9.140625" style="1046"/>
    <col min="6920" max="6920" width="10.28515625" style="1046" customWidth="1"/>
    <col min="6921" max="6921" width="9.85546875" style="1046" customWidth="1"/>
    <col min="6922" max="6922" width="14.85546875" style="1046" customWidth="1"/>
    <col min="6923" max="6932" width="9.140625" style="1046"/>
    <col min="6933" max="6933" width="10.5703125" style="1046" bestFit="1" customWidth="1"/>
    <col min="6934" max="7168" width="9.140625" style="1046"/>
    <col min="7169" max="7169" width="5" style="1046" customWidth="1"/>
    <col min="7170" max="7170" width="1.7109375" style="1046" customWidth="1"/>
    <col min="7171" max="7171" width="57.42578125" style="1046" customWidth="1"/>
    <col min="7172" max="7172" width="1.7109375" style="1046" customWidth="1"/>
    <col min="7173" max="7173" width="19.42578125" style="1046" customWidth="1"/>
    <col min="7174" max="7174" width="0" style="1046" hidden="1" customWidth="1"/>
    <col min="7175" max="7175" width="9.140625" style="1046"/>
    <col min="7176" max="7176" width="10.28515625" style="1046" customWidth="1"/>
    <col min="7177" max="7177" width="9.85546875" style="1046" customWidth="1"/>
    <col min="7178" max="7178" width="14.85546875" style="1046" customWidth="1"/>
    <col min="7179" max="7188" width="9.140625" style="1046"/>
    <col min="7189" max="7189" width="10.5703125" style="1046" bestFit="1" customWidth="1"/>
    <col min="7190" max="7424" width="9.140625" style="1046"/>
    <col min="7425" max="7425" width="5" style="1046" customWidth="1"/>
    <col min="7426" max="7426" width="1.7109375" style="1046" customWidth="1"/>
    <col min="7427" max="7427" width="57.42578125" style="1046" customWidth="1"/>
    <col min="7428" max="7428" width="1.7109375" style="1046" customWidth="1"/>
    <col min="7429" max="7429" width="19.42578125" style="1046" customWidth="1"/>
    <col min="7430" max="7430" width="0" style="1046" hidden="1" customWidth="1"/>
    <col min="7431" max="7431" width="9.140625" style="1046"/>
    <col min="7432" max="7432" width="10.28515625" style="1046" customWidth="1"/>
    <col min="7433" max="7433" width="9.85546875" style="1046" customWidth="1"/>
    <col min="7434" max="7434" width="14.85546875" style="1046" customWidth="1"/>
    <col min="7435" max="7444" width="9.140625" style="1046"/>
    <col min="7445" max="7445" width="10.5703125" style="1046" bestFit="1" customWidth="1"/>
    <col min="7446" max="7680" width="9.140625" style="1046"/>
    <col min="7681" max="7681" width="5" style="1046" customWidth="1"/>
    <col min="7682" max="7682" width="1.7109375" style="1046" customWidth="1"/>
    <col min="7683" max="7683" width="57.42578125" style="1046" customWidth="1"/>
    <col min="7684" max="7684" width="1.7109375" style="1046" customWidth="1"/>
    <col min="7685" max="7685" width="19.42578125" style="1046" customWidth="1"/>
    <col min="7686" max="7686" width="0" style="1046" hidden="1" customWidth="1"/>
    <col min="7687" max="7687" width="9.140625" style="1046"/>
    <col min="7688" max="7688" width="10.28515625" style="1046" customWidth="1"/>
    <col min="7689" max="7689" width="9.85546875" style="1046" customWidth="1"/>
    <col min="7690" max="7690" width="14.85546875" style="1046" customWidth="1"/>
    <col min="7691" max="7700" width="9.140625" style="1046"/>
    <col min="7701" max="7701" width="10.5703125" style="1046" bestFit="1" customWidth="1"/>
    <col min="7702" max="7936" width="9.140625" style="1046"/>
    <col min="7937" max="7937" width="5" style="1046" customWidth="1"/>
    <col min="7938" max="7938" width="1.7109375" style="1046" customWidth="1"/>
    <col min="7939" max="7939" width="57.42578125" style="1046" customWidth="1"/>
    <col min="7940" max="7940" width="1.7109375" style="1046" customWidth="1"/>
    <col min="7941" max="7941" width="19.42578125" style="1046" customWidth="1"/>
    <col min="7942" max="7942" width="0" style="1046" hidden="1" customWidth="1"/>
    <col min="7943" max="7943" width="9.140625" style="1046"/>
    <col min="7944" max="7944" width="10.28515625" style="1046" customWidth="1"/>
    <col min="7945" max="7945" width="9.85546875" style="1046" customWidth="1"/>
    <col min="7946" max="7946" width="14.85546875" style="1046" customWidth="1"/>
    <col min="7947" max="7956" width="9.140625" style="1046"/>
    <col min="7957" max="7957" width="10.5703125" style="1046" bestFit="1" customWidth="1"/>
    <col min="7958" max="8192" width="9.140625" style="1046"/>
    <col min="8193" max="8193" width="5" style="1046" customWidth="1"/>
    <col min="8194" max="8194" width="1.7109375" style="1046" customWidth="1"/>
    <col min="8195" max="8195" width="57.42578125" style="1046" customWidth="1"/>
    <col min="8196" max="8196" width="1.7109375" style="1046" customWidth="1"/>
    <col min="8197" max="8197" width="19.42578125" style="1046" customWidth="1"/>
    <col min="8198" max="8198" width="0" style="1046" hidden="1" customWidth="1"/>
    <col min="8199" max="8199" width="9.140625" style="1046"/>
    <col min="8200" max="8200" width="10.28515625" style="1046" customWidth="1"/>
    <col min="8201" max="8201" width="9.85546875" style="1046" customWidth="1"/>
    <col min="8202" max="8202" width="14.85546875" style="1046" customWidth="1"/>
    <col min="8203" max="8212" width="9.140625" style="1046"/>
    <col min="8213" max="8213" width="10.5703125" style="1046" bestFit="1" customWidth="1"/>
    <col min="8214" max="8448" width="9.140625" style="1046"/>
    <col min="8449" max="8449" width="5" style="1046" customWidth="1"/>
    <col min="8450" max="8450" width="1.7109375" style="1046" customWidth="1"/>
    <col min="8451" max="8451" width="57.42578125" style="1046" customWidth="1"/>
    <col min="8452" max="8452" width="1.7109375" style="1046" customWidth="1"/>
    <col min="8453" max="8453" width="19.42578125" style="1046" customWidth="1"/>
    <col min="8454" max="8454" width="0" style="1046" hidden="1" customWidth="1"/>
    <col min="8455" max="8455" width="9.140625" style="1046"/>
    <col min="8456" max="8456" width="10.28515625" style="1046" customWidth="1"/>
    <col min="8457" max="8457" width="9.85546875" style="1046" customWidth="1"/>
    <col min="8458" max="8458" width="14.85546875" style="1046" customWidth="1"/>
    <col min="8459" max="8468" width="9.140625" style="1046"/>
    <col min="8469" max="8469" width="10.5703125" style="1046" bestFit="1" customWidth="1"/>
    <col min="8470" max="8704" width="9.140625" style="1046"/>
    <col min="8705" max="8705" width="5" style="1046" customWidth="1"/>
    <col min="8706" max="8706" width="1.7109375" style="1046" customWidth="1"/>
    <col min="8707" max="8707" width="57.42578125" style="1046" customWidth="1"/>
    <col min="8708" max="8708" width="1.7109375" style="1046" customWidth="1"/>
    <col min="8709" max="8709" width="19.42578125" style="1046" customWidth="1"/>
    <col min="8710" max="8710" width="0" style="1046" hidden="1" customWidth="1"/>
    <col min="8711" max="8711" width="9.140625" style="1046"/>
    <col min="8712" max="8712" width="10.28515625" style="1046" customWidth="1"/>
    <col min="8713" max="8713" width="9.85546875" style="1046" customWidth="1"/>
    <col min="8714" max="8714" width="14.85546875" style="1046" customWidth="1"/>
    <col min="8715" max="8724" width="9.140625" style="1046"/>
    <col min="8725" max="8725" width="10.5703125" style="1046" bestFit="1" customWidth="1"/>
    <col min="8726" max="8960" width="9.140625" style="1046"/>
    <col min="8961" max="8961" width="5" style="1046" customWidth="1"/>
    <col min="8962" max="8962" width="1.7109375" style="1046" customWidth="1"/>
    <col min="8963" max="8963" width="57.42578125" style="1046" customWidth="1"/>
    <col min="8964" max="8964" width="1.7109375" style="1046" customWidth="1"/>
    <col min="8965" max="8965" width="19.42578125" style="1046" customWidth="1"/>
    <col min="8966" max="8966" width="0" style="1046" hidden="1" customWidth="1"/>
    <col min="8967" max="8967" width="9.140625" style="1046"/>
    <col min="8968" max="8968" width="10.28515625" style="1046" customWidth="1"/>
    <col min="8969" max="8969" width="9.85546875" style="1046" customWidth="1"/>
    <col min="8970" max="8970" width="14.85546875" style="1046" customWidth="1"/>
    <col min="8971" max="8980" width="9.140625" style="1046"/>
    <col min="8981" max="8981" width="10.5703125" style="1046" bestFit="1" customWidth="1"/>
    <col min="8982" max="9216" width="9.140625" style="1046"/>
    <col min="9217" max="9217" width="5" style="1046" customWidth="1"/>
    <col min="9218" max="9218" width="1.7109375" style="1046" customWidth="1"/>
    <col min="9219" max="9219" width="57.42578125" style="1046" customWidth="1"/>
    <col min="9220" max="9220" width="1.7109375" style="1046" customWidth="1"/>
    <col min="9221" max="9221" width="19.42578125" style="1046" customWidth="1"/>
    <col min="9222" max="9222" width="0" style="1046" hidden="1" customWidth="1"/>
    <col min="9223" max="9223" width="9.140625" style="1046"/>
    <col min="9224" max="9224" width="10.28515625" style="1046" customWidth="1"/>
    <col min="9225" max="9225" width="9.85546875" style="1046" customWidth="1"/>
    <col min="9226" max="9226" width="14.85546875" style="1046" customWidth="1"/>
    <col min="9227" max="9236" width="9.140625" style="1046"/>
    <col min="9237" max="9237" width="10.5703125" style="1046" bestFit="1" customWidth="1"/>
    <col min="9238" max="9472" width="9.140625" style="1046"/>
    <col min="9473" max="9473" width="5" style="1046" customWidth="1"/>
    <col min="9474" max="9474" width="1.7109375" style="1046" customWidth="1"/>
    <col min="9475" max="9475" width="57.42578125" style="1046" customWidth="1"/>
    <col min="9476" max="9476" width="1.7109375" style="1046" customWidth="1"/>
    <col min="9477" max="9477" width="19.42578125" style="1046" customWidth="1"/>
    <col min="9478" max="9478" width="0" style="1046" hidden="1" customWidth="1"/>
    <col min="9479" max="9479" width="9.140625" style="1046"/>
    <col min="9480" max="9480" width="10.28515625" style="1046" customWidth="1"/>
    <col min="9481" max="9481" width="9.85546875" style="1046" customWidth="1"/>
    <col min="9482" max="9482" width="14.85546875" style="1046" customWidth="1"/>
    <col min="9483" max="9492" width="9.140625" style="1046"/>
    <col min="9493" max="9493" width="10.5703125" style="1046" bestFit="1" customWidth="1"/>
    <col min="9494" max="9728" width="9.140625" style="1046"/>
    <col min="9729" max="9729" width="5" style="1046" customWidth="1"/>
    <col min="9730" max="9730" width="1.7109375" style="1046" customWidth="1"/>
    <col min="9731" max="9731" width="57.42578125" style="1046" customWidth="1"/>
    <col min="9732" max="9732" width="1.7109375" style="1046" customWidth="1"/>
    <col min="9733" max="9733" width="19.42578125" style="1046" customWidth="1"/>
    <col min="9734" max="9734" width="0" style="1046" hidden="1" customWidth="1"/>
    <col min="9735" max="9735" width="9.140625" style="1046"/>
    <col min="9736" max="9736" width="10.28515625" style="1046" customWidth="1"/>
    <col min="9737" max="9737" width="9.85546875" style="1046" customWidth="1"/>
    <col min="9738" max="9738" width="14.85546875" style="1046" customWidth="1"/>
    <col min="9739" max="9748" width="9.140625" style="1046"/>
    <col min="9749" max="9749" width="10.5703125" style="1046" bestFit="1" customWidth="1"/>
    <col min="9750" max="9984" width="9.140625" style="1046"/>
    <col min="9985" max="9985" width="5" style="1046" customWidth="1"/>
    <col min="9986" max="9986" width="1.7109375" style="1046" customWidth="1"/>
    <col min="9987" max="9987" width="57.42578125" style="1046" customWidth="1"/>
    <col min="9988" max="9988" width="1.7109375" style="1046" customWidth="1"/>
    <col min="9989" max="9989" width="19.42578125" style="1046" customWidth="1"/>
    <col min="9990" max="9990" width="0" style="1046" hidden="1" customWidth="1"/>
    <col min="9991" max="9991" width="9.140625" style="1046"/>
    <col min="9992" max="9992" width="10.28515625" style="1046" customWidth="1"/>
    <col min="9993" max="9993" width="9.85546875" style="1046" customWidth="1"/>
    <col min="9994" max="9994" width="14.85546875" style="1046" customWidth="1"/>
    <col min="9995" max="10004" width="9.140625" style="1046"/>
    <col min="10005" max="10005" width="10.5703125" style="1046" bestFit="1" customWidth="1"/>
    <col min="10006" max="10240" width="9.140625" style="1046"/>
    <col min="10241" max="10241" width="5" style="1046" customWidth="1"/>
    <col min="10242" max="10242" width="1.7109375" style="1046" customWidth="1"/>
    <col min="10243" max="10243" width="57.42578125" style="1046" customWidth="1"/>
    <col min="10244" max="10244" width="1.7109375" style="1046" customWidth="1"/>
    <col min="10245" max="10245" width="19.42578125" style="1046" customWidth="1"/>
    <col min="10246" max="10246" width="0" style="1046" hidden="1" customWidth="1"/>
    <col min="10247" max="10247" width="9.140625" style="1046"/>
    <col min="10248" max="10248" width="10.28515625" style="1046" customWidth="1"/>
    <col min="10249" max="10249" width="9.85546875" style="1046" customWidth="1"/>
    <col min="10250" max="10250" width="14.85546875" style="1046" customWidth="1"/>
    <col min="10251" max="10260" width="9.140625" style="1046"/>
    <col min="10261" max="10261" width="10.5703125" style="1046" bestFit="1" customWidth="1"/>
    <col min="10262" max="10496" width="9.140625" style="1046"/>
    <col min="10497" max="10497" width="5" style="1046" customWidth="1"/>
    <col min="10498" max="10498" width="1.7109375" style="1046" customWidth="1"/>
    <col min="10499" max="10499" width="57.42578125" style="1046" customWidth="1"/>
    <col min="10500" max="10500" width="1.7109375" style="1046" customWidth="1"/>
    <col min="10501" max="10501" width="19.42578125" style="1046" customWidth="1"/>
    <col min="10502" max="10502" width="0" style="1046" hidden="1" customWidth="1"/>
    <col min="10503" max="10503" width="9.140625" style="1046"/>
    <col min="10504" max="10504" width="10.28515625" style="1046" customWidth="1"/>
    <col min="10505" max="10505" width="9.85546875" style="1046" customWidth="1"/>
    <col min="10506" max="10506" width="14.85546875" style="1046" customWidth="1"/>
    <col min="10507" max="10516" width="9.140625" style="1046"/>
    <col min="10517" max="10517" width="10.5703125" style="1046" bestFit="1" customWidth="1"/>
    <col min="10518" max="10752" width="9.140625" style="1046"/>
    <col min="10753" max="10753" width="5" style="1046" customWidth="1"/>
    <col min="10754" max="10754" width="1.7109375" style="1046" customWidth="1"/>
    <col min="10755" max="10755" width="57.42578125" style="1046" customWidth="1"/>
    <col min="10756" max="10756" width="1.7109375" style="1046" customWidth="1"/>
    <col min="10757" max="10757" width="19.42578125" style="1046" customWidth="1"/>
    <col min="10758" max="10758" width="0" style="1046" hidden="1" customWidth="1"/>
    <col min="10759" max="10759" width="9.140625" style="1046"/>
    <col min="10760" max="10760" width="10.28515625" style="1046" customWidth="1"/>
    <col min="10761" max="10761" width="9.85546875" style="1046" customWidth="1"/>
    <col min="10762" max="10762" width="14.85546875" style="1046" customWidth="1"/>
    <col min="10763" max="10772" width="9.140625" style="1046"/>
    <col min="10773" max="10773" width="10.5703125" style="1046" bestFit="1" customWidth="1"/>
    <col min="10774" max="11008" width="9.140625" style="1046"/>
    <col min="11009" max="11009" width="5" style="1046" customWidth="1"/>
    <col min="11010" max="11010" width="1.7109375" style="1046" customWidth="1"/>
    <col min="11011" max="11011" width="57.42578125" style="1046" customWidth="1"/>
    <col min="11012" max="11012" width="1.7109375" style="1046" customWidth="1"/>
    <col min="11013" max="11013" width="19.42578125" style="1046" customWidth="1"/>
    <col min="11014" max="11014" width="0" style="1046" hidden="1" customWidth="1"/>
    <col min="11015" max="11015" width="9.140625" style="1046"/>
    <col min="11016" max="11016" width="10.28515625" style="1046" customWidth="1"/>
    <col min="11017" max="11017" width="9.85546875" style="1046" customWidth="1"/>
    <col min="11018" max="11018" width="14.85546875" style="1046" customWidth="1"/>
    <col min="11019" max="11028" width="9.140625" style="1046"/>
    <col min="11029" max="11029" width="10.5703125" style="1046" bestFit="1" customWidth="1"/>
    <col min="11030" max="11264" width="9.140625" style="1046"/>
    <col min="11265" max="11265" width="5" style="1046" customWidth="1"/>
    <col min="11266" max="11266" width="1.7109375" style="1046" customWidth="1"/>
    <col min="11267" max="11267" width="57.42578125" style="1046" customWidth="1"/>
    <col min="11268" max="11268" width="1.7109375" style="1046" customWidth="1"/>
    <col min="11269" max="11269" width="19.42578125" style="1046" customWidth="1"/>
    <col min="11270" max="11270" width="0" style="1046" hidden="1" customWidth="1"/>
    <col min="11271" max="11271" width="9.140625" style="1046"/>
    <col min="11272" max="11272" width="10.28515625" style="1046" customWidth="1"/>
    <col min="11273" max="11273" width="9.85546875" style="1046" customWidth="1"/>
    <col min="11274" max="11274" width="14.85546875" style="1046" customWidth="1"/>
    <col min="11275" max="11284" width="9.140625" style="1046"/>
    <col min="11285" max="11285" width="10.5703125" style="1046" bestFit="1" customWidth="1"/>
    <col min="11286" max="11520" width="9.140625" style="1046"/>
    <col min="11521" max="11521" width="5" style="1046" customWidth="1"/>
    <col min="11522" max="11522" width="1.7109375" style="1046" customWidth="1"/>
    <col min="11523" max="11523" width="57.42578125" style="1046" customWidth="1"/>
    <col min="11524" max="11524" width="1.7109375" style="1046" customWidth="1"/>
    <col min="11525" max="11525" width="19.42578125" style="1046" customWidth="1"/>
    <col min="11526" max="11526" width="0" style="1046" hidden="1" customWidth="1"/>
    <col min="11527" max="11527" width="9.140625" style="1046"/>
    <col min="11528" max="11528" width="10.28515625" style="1046" customWidth="1"/>
    <col min="11529" max="11529" width="9.85546875" style="1046" customWidth="1"/>
    <col min="11530" max="11530" width="14.85546875" style="1046" customWidth="1"/>
    <col min="11531" max="11540" width="9.140625" style="1046"/>
    <col min="11541" max="11541" width="10.5703125" style="1046" bestFit="1" customWidth="1"/>
    <col min="11542" max="11776" width="9.140625" style="1046"/>
    <col min="11777" max="11777" width="5" style="1046" customWidth="1"/>
    <col min="11778" max="11778" width="1.7109375" style="1046" customWidth="1"/>
    <col min="11779" max="11779" width="57.42578125" style="1046" customWidth="1"/>
    <col min="11780" max="11780" width="1.7109375" style="1046" customWidth="1"/>
    <col min="11781" max="11781" width="19.42578125" style="1046" customWidth="1"/>
    <col min="11782" max="11782" width="0" style="1046" hidden="1" customWidth="1"/>
    <col min="11783" max="11783" width="9.140625" style="1046"/>
    <col min="11784" max="11784" width="10.28515625" style="1046" customWidth="1"/>
    <col min="11785" max="11785" width="9.85546875" style="1046" customWidth="1"/>
    <col min="11786" max="11786" width="14.85546875" style="1046" customWidth="1"/>
    <col min="11787" max="11796" width="9.140625" style="1046"/>
    <col min="11797" max="11797" width="10.5703125" style="1046" bestFit="1" customWidth="1"/>
    <col min="11798" max="12032" width="9.140625" style="1046"/>
    <col min="12033" max="12033" width="5" style="1046" customWidth="1"/>
    <col min="12034" max="12034" width="1.7109375" style="1046" customWidth="1"/>
    <col min="12035" max="12035" width="57.42578125" style="1046" customWidth="1"/>
    <col min="12036" max="12036" width="1.7109375" style="1046" customWidth="1"/>
    <col min="12037" max="12037" width="19.42578125" style="1046" customWidth="1"/>
    <col min="12038" max="12038" width="0" style="1046" hidden="1" customWidth="1"/>
    <col min="12039" max="12039" width="9.140625" style="1046"/>
    <col min="12040" max="12040" width="10.28515625" style="1046" customWidth="1"/>
    <col min="12041" max="12041" width="9.85546875" style="1046" customWidth="1"/>
    <col min="12042" max="12042" width="14.85546875" style="1046" customWidth="1"/>
    <col min="12043" max="12052" width="9.140625" style="1046"/>
    <col min="12053" max="12053" width="10.5703125" style="1046" bestFit="1" customWidth="1"/>
    <col min="12054" max="12288" width="9.140625" style="1046"/>
    <col min="12289" max="12289" width="5" style="1046" customWidth="1"/>
    <col min="12290" max="12290" width="1.7109375" style="1046" customWidth="1"/>
    <col min="12291" max="12291" width="57.42578125" style="1046" customWidth="1"/>
    <col min="12292" max="12292" width="1.7109375" style="1046" customWidth="1"/>
    <col min="12293" max="12293" width="19.42578125" style="1046" customWidth="1"/>
    <col min="12294" max="12294" width="0" style="1046" hidden="1" customWidth="1"/>
    <col min="12295" max="12295" width="9.140625" style="1046"/>
    <col min="12296" max="12296" width="10.28515625" style="1046" customWidth="1"/>
    <col min="12297" max="12297" width="9.85546875" style="1046" customWidth="1"/>
    <col min="12298" max="12298" width="14.85546875" style="1046" customWidth="1"/>
    <col min="12299" max="12308" width="9.140625" style="1046"/>
    <col min="12309" max="12309" width="10.5703125" style="1046" bestFit="1" customWidth="1"/>
    <col min="12310" max="12544" width="9.140625" style="1046"/>
    <col min="12545" max="12545" width="5" style="1046" customWidth="1"/>
    <col min="12546" max="12546" width="1.7109375" style="1046" customWidth="1"/>
    <col min="12547" max="12547" width="57.42578125" style="1046" customWidth="1"/>
    <col min="12548" max="12548" width="1.7109375" style="1046" customWidth="1"/>
    <col min="12549" max="12549" width="19.42578125" style="1046" customWidth="1"/>
    <col min="12550" max="12550" width="0" style="1046" hidden="1" customWidth="1"/>
    <col min="12551" max="12551" width="9.140625" style="1046"/>
    <col min="12552" max="12552" width="10.28515625" style="1046" customWidth="1"/>
    <col min="12553" max="12553" width="9.85546875" style="1046" customWidth="1"/>
    <col min="12554" max="12554" width="14.85546875" style="1046" customWidth="1"/>
    <col min="12555" max="12564" width="9.140625" style="1046"/>
    <col min="12565" max="12565" width="10.5703125" style="1046" bestFit="1" customWidth="1"/>
    <col min="12566" max="12800" width="9.140625" style="1046"/>
    <col min="12801" max="12801" width="5" style="1046" customWidth="1"/>
    <col min="12802" max="12802" width="1.7109375" style="1046" customWidth="1"/>
    <col min="12803" max="12803" width="57.42578125" style="1046" customWidth="1"/>
    <col min="12804" max="12804" width="1.7109375" style="1046" customWidth="1"/>
    <col min="12805" max="12805" width="19.42578125" style="1046" customWidth="1"/>
    <col min="12806" max="12806" width="0" style="1046" hidden="1" customWidth="1"/>
    <col min="12807" max="12807" width="9.140625" style="1046"/>
    <col min="12808" max="12808" width="10.28515625" style="1046" customWidth="1"/>
    <col min="12809" max="12809" width="9.85546875" style="1046" customWidth="1"/>
    <col min="12810" max="12810" width="14.85546875" style="1046" customWidth="1"/>
    <col min="12811" max="12820" width="9.140625" style="1046"/>
    <col min="12821" max="12821" width="10.5703125" style="1046" bestFit="1" customWidth="1"/>
    <col min="12822" max="13056" width="9.140625" style="1046"/>
    <col min="13057" max="13057" width="5" style="1046" customWidth="1"/>
    <col min="13058" max="13058" width="1.7109375" style="1046" customWidth="1"/>
    <col min="13059" max="13059" width="57.42578125" style="1046" customWidth="1"/>
    <col min="13060" max="13060" width="1.7109375" style="1046" customWidth="1"/>
    <col min="13061" max="13061" width="19.42578125" style="1046" customWidth="1"/>
    <col min="13062" max="13062" width="0" style="1046" hidden="1" customWidth="1"/>
    <col min="13063" max="13063" width="9.140625" style="1046"/>
    <col min="13064" max="13064" width="10.28515625" style="1046" customWidth="1"/>
    <col min="13065" max="13065" width="9.85546875" style="1046" customWidth="1"/>
    <col min="13066" max="13066" width="14.85546875" style="1046" customWidth="1"/>
    <col min="13067" max="13076" width="9.140625" style="1046"/>
    <col min="13077" max="13077" width="10.5703125" style="1046" bestFit="1" customWidth="1"/>
    <col min="13078" max="13312" width="9.140625" style="1046"/>
    <col min="13313" max="13313" width="5" style="1046" customWidth="1"/>
    <col min="13314" max="13314" width="1.7109375" style="1046" customWidth="1"/>
    <col min="13315" max="13315" width="57.42578125" style="1046" customWidth="1"/>
    <col min="13316" max="13316" width="1.7109375" style="1046" customWidth="1"/>
    <col min="13317" max="13317" width="19.42578125" style="1046" customWidth="1"/>
    <col min="13318" max="13318" width="0" style="1046" hidden="1" customWidth="1"/>
    <col min="13319" max="13319" width="9.140625" style="1046"/>
    <col min="13320" max="13320" width="10.28515625" style="1046" customWidth="1"/>
    <col min="13321" max="13321" width="9.85546875" style="1046" customWidth="1"/>
    <col min="13322" max="13322" width="14.85546875" style="1046" customWidth="1"/>
    <col min="13323" max="13332" width="9.140625" style="1046"/>
    <col min="13333" max="13333" width="10.5703125" style="1046" bestFit="1" customWidth="1"/>
    <col min="13334" max="13568" width="9.140625" style="1046"/>
    <col min="13569" max="13569" width="5" style="1046" customWidth="1"/>
    <col min="13570" max="13570" width="1.7109375" style="1046" customWidth="1"/>
    <col min="13571" max="13571" width="57.42578125" style="1046" customWidth="1"/>
    <col min="13572" max="13572" width="1.7109375" style="1046" customWidth="1"/>
    <col min="13573" max="13573" width="19.42578125" style="1046" customWidth="1"/>
    <col min="13574" max="13574" width="0" style="1046" hidden="1" customWidth="1"/>
    <col min="13575" max="13575" width="9.140625" style="1046"/>
    <col min="13576" max="13576" width="10.28515625" style="1046" customWidth="1"/>
    <col min="13577" max="13577" width="9.85546875" style="1046" customWidth="1"/>
    <col min="13578" max="13578" width="14.85546875" style="1046" customWidth="1"/>
    <col min="13579" max="13588" width="9.140625" style="1046"/>
    <col min="13589" max="13589" width="10.5703125" style="1046" bestFit="1" customWidth="1"/>
    <col min="13590" max="13824" width="9.140625" style="1046"/>
    <col min="13825" max="13825" width="5" style="1046" customWidth="1"/>
    <col min="13826" max="13826" width="1.7109375" style="1046" customWidth="1"/>
    <col min="13827" max="13827" width="57.42578125" style="1046" customWidth="1"/>
    <col min="13828" max="13828" width="1.7109375" style="1046" customWidth="1"/>
    <col min="13829" max="13829" width="19.42578125" style="1046" customWidth="1"/>
    <col min="13830" max="13830" width="0" style="1046" hidden="1" customWidth="1"/>
    <col min="13831" max="13831" width="9.140625" style="1046"/>
    <col min="13832" max="13832" width="10.28515625" style="1046" customWidth="1"/>
    <col min="13833" max="13833" width="9.85546875" style="1046" customWidth="1"/>
    <col min="13834" max="13834" width="14.85546875" style="1046" customWidth="1"/>
    <col min="13835" max="13844" width="9.140625" style="1046"/>
    <col min="13845" max="13845" width="10.5703125" style="1046" bestFit="1" customWidth="1"/>
    <col min="13846" max="14080" width="9.140625" style="1046"/>
    <col min="14081" max="14081" width="5" style="1046" customWidth="1"/>
    <col min="14082" max="14082" width="1.7109375" style="1046" customWidth="1"/>
    <col min="14083" max="14083" width="57.42578125" style="1046" customWidth="1"/>
    <col min="14084" max="14084" width="1.7109375" style="1046" customWidth="1"/>
    <col min="14085" max="14085" width="19.42578125" style="1046" customWidth="1"/>
    <col min="14086" max="14086" width="0" style="1046" hidden="1" customWidth="1"/>
    <col min="14087" max="14087" width="9.140625" style="1046"/>
    <col min="14088" max="14088" width="10.28515625" style="1046" customWidth="1"/>
    <col min="14089" max="14089" width="9.85546875" style="1046" customWidth="1"/>
    <col min="14090" max="14090" width="14.85546875" style="1046" customWidth="1"/>
    <col min="14091" max="14100" width="9.140625" style="1046"/>
    <col min="14101" max="14101" width="10.5703125" style="1046" bestFit="1" customWidth="1"/>
    <col min="14102" max="14336" width="9.140625" style="1046"/>
    <col min="14337" max="14337" width="5" style="1046" customWidth="1"/>
    <col min="14338" max="14338" width="1.7109375" style="1046" customWidth="1"/>
    <col min="14339" max="14339" width="57.42578125" style="1046" customWidth="1"/>
    <col min="14340" max="14340" width="1.7109375" style="1046" customWidth="1"/>
    <col min="14341" max="14341" width="19.42578125" style="1046" customWidth="1"/>
    <col min="14342" max="14342" width="0" style="1046" hidden="1" customWidth="1"/>
    <col min="14343" max="14343" width="9.140625" style="1046"/>
    <col min="14344" max="14344" width="10.28515625" style="1046" customWidth="1"/>
    <col min="14345" max="14345" width="9.85546875" style="1046" customWidth="1"/>
    <col min="14346" max="14346" width="14.85546875" style="1046" customWidth="1"/>
    <col min="14347" max="14356" width="9.140625" style="1046"/>
    <col min="14357" max="14357" width="10.5703125" style="1046" bestFit="1" customWidth="1"/>
    <col min="14358" max="14592" width="9.140625" style="1046"/>
    <col min="14593" max="14593" width="5" style="1046" customWidth="1"/>
    <col min="14594" max="14594" width="1.7109375" style="1046" customWidth="1"/>
    <col min="14595" max="14595" width="57.42578125" style="1046" customWidth="1"/>
    <col min="14596" max="14596" width="1.7109375" style="1046" customWidth="1"/>
    <col min="14597" max="14597" width="19.42578125" style="1046" customWidth="1"/>
    <col min="14598" max="14598" width="0" style="1046" hidden="1" customWidth="1"/>
    <col min="14599" max="14599" width="9.140625" style="1046"/>
    <col min="14600" max="14600" width="10.28515625" style="1046" customWidth="1"/>
    <col min="14601" max="14601" width="9.85546875" style="1046" customWidth="1"/>
    <col min="14602" max="14602" width="14.85546875" style="1046" customWidth="1"/>
    <col min="14603" max="14612" width="9.140625" style="1046"/>
    <col min="14613" max="14613" width="10.5703125" style="1046" bestFit="1" customWidth="1"/>
    <col min="14614" max="14848" width="9.140625" style="1046"/>
    <col min="14849" max="14849" width="5" style="1046" customWidth="1"/>
    <col min="14850" max="14850" width="1.7109375" style="1046" customWidth="1"/>
    <col min="14851" max="14851" width="57.42578125" style="1046" customWidth="1"/>
    <col min="14852" max="14852" width="1.7109375" style="1046" customWidth="1"/>
    <col min="14853" max="14853" width="19.42578125" style="1046" customWidth="1"/>
    <col min="14854" max="14854" width="0" style="1046" hidden="1" customWidth="1"/>
    <col min="14855" max="14855" width="9.140625" style="1046"/>
    <col min="14856" max="14856" width="10.28515625" style="1046" customWidth="1"/>
    <col min="14857" max="14857" width="9.85546875" style="1046" customWidth="1"/>
    <col min="14858" max="14858" width="14.85546875" style="1046" customWidth="1"/>
    <col min="14859" max="14868" width="9.140625" style="1046"/>
    <col min="14869" max="14869" width="10.5703125" style="1046" bestFit="1" customWidth="1"/>
    <col min="14870" max="15104" width="9.140625" style="1046"/>
    <col min="15105" max="15105" width="5" style="1046" customWidth="1"/>
    <col min="15106" max="15106" width="1.7109375" style="1046" customWidth="1"/>
    <col min="15107" max="15107" width="57.42578125" style="1046" customWidth="1"/>
    <col min="15108" max="15108" width="1.7109375" style="1046" customWidth="1"/>
    <col min="15109" max="15109" width="19.42578125" style="1046" customWidth="1"/>
    <col min="15110" max="15110" width="0" style="1046" hidden="1" customWidth="1"/>
    <col min="15111" max="15111" width="9.140625" style="1046"/>
    <col min="15112" max="15112" width="10.28515625" style="1046" customWidth="1"/>
    <col min="15113" max="15113" width="9.85546875" style="1046" customWidth="1"/>
    <col min="15114" max="15114" width="14.85546875" style="1046" customWidth="1"/>
    <col min="15115" max="15124" width="9.140625" style="1046"/>
    <col min="15125" max="15125" width="10.5703125" style="1046" bestFit="1" customWidth="1"/>
    <col min="15126" max="15360" width="9.140625" style="1046"/>
    <col min="15361" max="15361" width="5" style="1046" customWidth="1"/>
    <col min="15362" max="15362" width="1.7109375" style="1046" customWidth="1"/>
    <col min="15363" max="15363" width="57.42578125" style="1046" customWidth="1"/>
    <col min="15364" max="15364" width="1.7109375" style="1046" customWidth="1"/>
    <col min="15365" max="15365" width="19.42578125" style="1046" customWidth="1"/>
    <col min="15366" max="15366" width="0" style="1046" hidden="1" customWidth="1"/>
    <col min="15367" max="15367" width="9.140625" style="1046"/>
    <col min="15368" max="15368" width="10.28515625" style="1046" customWidth="1"/>
    <col min="15369" max="15369" width="9.85546875" style="1046" customWidth="1"/>
    <col min="15370" max="15370" width="14.85546875" style="1046" customWidth="1"/>
    <col min="15371" max="15380" width="9.140625" style="1046"/>
    <col min="15381" max="15381" width="10.5703125" style="1046" bestFit="1" customWidth="1"/>
    <col min="15382" max="15616" width="9.140625" style="1046"/>
    <col min="15617" max="15617" width="5" style="1046" customWidth="1"/>
    <col min="15618" max="15618" width="1.7109375" style="1046" customWidth="1"/>
    <col min="15619" max="15619" width="57.42578125" style="1046" customWidth="1"/>
    <col min="15620" max="15620" width="1.7109375" style="1046" customWidth="1"/>
    <col min="15621" max="15621" width="19.42578125" style="1046" customWidth="1"/>
    <col min="15622" max="15622" width="0" style="1046" hidden="1" customWidth="1"/>
    <col min="15623" max="15623" width="9.140625" style="1046"/>
    <col min="15624" max="15624" width="10.28515625" style="1046" customWidth="1"/>
    <col min="15625" max="15625" width="9.85546875" style="1046" customWidth="1"/>
    <col min="15626" max="15626" width="14.85546875" style="1046" customWidth="1"/>
    <col min="15627" max="15636" width="9.140625" style="1046"/>
    <col min="15637" max="15637" width="10.5703125" style="1046" bestFit="1" customWidth="1"/>
    <col min="15638" max="15872" width="9.140625" style="1046"/>
    <col min="15873" max="15873" width="5" style="1046" customWidth="1"/>
    <col min="15874" max="15874" width="1.7109375" style="1046" customWidth="1"/>
    <col min="15875" max="15875" width="57.42578125" style="1046" customWidth="1"/>
    <col min="15876" max="15876" width="1.7109375" style="1046" customWidth="1"/>
    <col min="15877" max="15877" width="19.42578125" style="1046" customWidth="1"/>
    <col min="15878" max="15878" width="0" style="1046" hidden="1" customWidth="1"/>
    <col min="15879" max="15879" width="9.140625" style="1046"/>
    <col min="15880" max="15880" width="10.28515625" style="1046" customWidth="1"/>
    <col min="15881" max="15881" width="9.85546875" style="1046" customWidth="1"/>
    <col min="15882" max="15882" width="14.85546875" style="1046" customWidth="1"/>
    <col min="15883" max="15892" width="9.140625" style="1046"/>
    <col min="15893" max="15893" width="10.5703125" style="1046" bestFit="1" customWidth="1"/>
    <col min="15894" max="16128" width="9.140625" style="1046"/>
    <col min="16129" max="16129" width="5" style="1046" customWidth="1"/>
    <col min="16130" max="16130" width="1.7109375" style="1046" customWidth="1"/>
    <col min="16131" max="16131" width="57.42578125" style="1046" customWidth="1"/>
    <col min="16132" max="16132" width="1.7109375" style="1046" customWidth="1"/>
    <col min="16133" max="16133" width="19.42578125" style="1046" customWidth="1"/>
    <col min="16134" max="16134" width="0" style="1046" hidden="1" customWidth="1"/>
    <col min="16135" max="16135" width="9.140625" style="1046"/>
    <col min="16136" max="16136" width="10.28515625" style="1046" customWidth="1"/>
    <col min="16137" max="16137" width="9.85546875" style="1046" customWidth="1"/>
    <col min="16138" max="16138" width="14.85546875" style="1046" customWidth="1"/>
    <col min="16139" max="16148" width="9.140625" style="1046"/>
    <col min="16149" max="16149" width="10.5703125" style="1046" bestFit="1" customWidth="1"/>
    <col min="16150" max="16384" width="9.140625" style="1046"/>
  </cols>
  <sheetData>
    <row r="1" spans="1:10">
      <c r="A1" s="1386" t="s">
        <v>37</v>
      </c>
      <c r="B1" s="1386"/>
      <c r="C1" s="1386"/>
      <c r="D1" s="1386"/>
      <c r="E1" s="1386"/>
      <c r="F1" s="1031"/>
      <c r="J1" s="1000" t="s">
        <v>78</v>
      </c>
    </row>
    <row r="2" spans="1:10">
      <c r="A2" s="1386" t="s">
        <v>540</v>
      </c>
      <c r="B2" s="1386"/>
      <c r="C2" s="1386"/>
      <c r="D2" s="1386"/>
      <c r="E2" s="1386"/>
      <c r="F2" s="1031"/>
      <c r="J2" s="1047" t="s">
        <v>78</v>
      </c>
    </row>
    <row r="3" spans="1:10">
      <c r="A3" s="1386" t="s">
        <v>178</v>
      </c>
      <c r="B3" s="1386"/>
      <c r="C3" s="1386"/>
      <c r="D3" s="1386"/>
      <c r="E3" s="1386"/>
      <c r="F3" s="1031"/>
      <c r="J3" s="1047" t="s">
        <v>78</v>
      </c>
    </row>
    <row r="4" spans="1:10" ht="15" customHeight="1">
      <c r="A4" s="1387" t="s">
        <v>894</v>
      </c>
      <c r="B4" s="1387"/>
      <c r="C4" s="1387"/>
      <c r="D4" s="1387"/>
      <c r="E4" s="1387"/>
    </row>
    <row r="6" spans="1:10" ht="38.25">
      <c r="A6" s="1032" t="s">
        <v>94</v>
      </c>
      <c r="B6" s="1032"/>
      <c r="C6" s="1032" t="s">
        <v>42</v>
      </c>
      <c r="D6" s="1033"/>
      <c r="E6" s="1032" t="s">
        <v>43</v>
      </c>
      <c r="F6" s="1032"/>
      <c r="G6" s="1048" t="s">
        <v>238</v>
      </c>
      <c r="H6" s="1049" t="s">
        <v>541</v>
      </c>
      <c r="I6" s="1049" t="s">
        <v>542</v>
      </c>
      <c r="J6" s="1049" t="s">
        <v>348</v>
      </c>
    </row>
    <row r="7" spans="1:10">
      <c r="A7" s="1050">
        <v>-1</v>
      </c>
      <c r="B7" s="1050"/>
      <c r="C7" s="1050">
        <v>-2</v>
      </c>
      <c r="D7" s="1051"/>
      <c r="E7" s="1050">
        <v>-3</v>
      </c>
      <c r="F7" s="1050"/>
      <c r="G7" s="1050">
        <v>-4</v>
      </c>
      <c r="H7" s="1050">
        <v>-5</v>
      </c>
      <c r="I7" s="1050">
        <v>-6</v>
      </c>
      <c r="J7" s="1050">
        <v>-7</v>
      </c>
    </row>
    <row r="8" spans="1:10">
      <c r="A8" s="1031"/>
      <c r="B8" s="1031"/>
      <c r="C8" s="1035"/>
      <c r="D8" s="1035"/>
      <c r="E8" s="1035"/>
      <c r="F8" s="1035"/>
    </row>
    <row r="9" spans="1:10" ht="15" customHeight="1">
      <c r="A9" s="1031">
        <v>1</v>
      </c>
      <c r="B9" s="1031"/>
      <c r="C9" s="1036" t="s">
        <v>543</v>
      </c>
      <c r="D9" s="1035"/>
      <c r="E9" s="1037">
        <v>1215</v>
      </c>
      <c r="F9" s="1037"/>
      <c r="G9" s="1046">
        <v>9100000</v>
      </c>
      <c r="H9" s="1052" t="s">
        <v>285</v>
      </c>
      <c r="I9" s="1053">
        <v>1</v>
      </c>
      <c r="J9" s="1054">
        <f>E9*I9</f>
        <v>1215</v>
      </c>
    </row>
    <row r="10" spans="1:10" ht="15" customHeight="1">
      <c r="A10" s="1031"/>
      <c r="B10" s="1031"/>
      <c r="C10" s="1036"/>
      <c r="D10" s="1035"/>
      <c r="E10" s="1037"/>
      <c r="F10" s="1037"/>
      <c r="H10" s="1052"/>
    </row>
    <row r="11" spans="1:10" ht="15" customHeight="1">
      <c r="A11" s="1031">
        <v>2</v>
      </c>
      <c r="B11" s="1031"/>
      <c r="C11" s="1036" t="s">
        <v>544</v>
      </c>
      <c r="D11" s="1035"/>
      <c r="E11" s="1037">
        <v>13025.19</v>
      </c>
      <c r="F11" s="1038">
        <v>13006.35</v>
      </c>
      <c r="G11" s="1046">
        <v>9260012</v>
      </c>
      <c r="H11" s="1052" t="s">
        <v>545</v>
      </c>
      <c r="I11" s="1046">
        <v>0.98599999999999999</v>
      </c>
      <c r="J11" s="1054">
        <f>F11*I11</f>
        <v>12824.2611</v>
      </c>
    </row>
    <row r="12" spans="1:10" ht="15" customHeight="1">
      <c r="A12" s="1031"/>
      <c r="B12" s="1031"/>
      <c r="C12" s="1036"/>
      <c r="D12" s="1035"/>
      <c r="E12" s="1037"/>
      <c r="F12" s="1038">
        <v>18.84</v>
      </c>
      <c r="G12" s="1046">
        <v>5080017</v>
      </c>
      <c r="H12" s="1052" t="s">
        <v>58</v>
      </c>
      <c r="I12" s="1046">
        <v>0.98499999999999999</v>
      </c>
      <c r="J12" s="1054">
        <f>F12*I12</f>
        <v>18.557400000000001</v>
      </c>
    </row>
    <row r="13" spans="1:10" ht="15" customHeight="1">
      <c r="A13" s="1031"/>
      <c r="B13" s="1031"/>
      <c r="C13" s="1036"/>
      <c r="D13" s="1035"/>
      <c r="E13" s="1037"/>
      <c r="F13" s="1037"/>
      <c r="H13" s="1052"/>
    </row>
    <row r="14" spans="1:10" ht="15" customHeight="1">
      <c r="A14" s="1031">
        <v>3</v>
      </c>
      <c r="B14" s="1031"/>
      <c r="C14" s="1046" t="s">
        <v>546</v>
      </c>
      <c r="D14" s="1035"/>
      <c r="E14" s="1037">
        <v>868</v>
      </c>
      <c r="F14" s="1037"/>
      <c r="G14" s="1046">
        <v>9302000</v>
      </c>
      <c r="H14" s="1052" t="s">
        <v>545</v>
      </c>
      <c r="I14" s="1046">
        <v>0.98599999999999999</v>
      </c>
      <c r="J14" s="1054">
        <f>E14*I14</f>
        <v>855.84799999999996</v>
      </c>
    </row>
    <row r="15" spans="1:10" ht="15" customHeight="1">
      <c r="A15" s="1031"/>
      <c r="B15" s="1031"/>
      <c r="C15" s="1036"/>
      <c r="D15" s="1035"/>
      <c r="E15" s="1037"/>
      <c r="F15" s="1037"/>
    </row>
    <row r="16" spans="1:10" ht="15" customHeight="1">
      <c r="A16" s="1031">
        <v>4</v>
      </c>
      <c r="B16" s="1031"/>
      <c r="C16" s="1036" t="s">
        <v>547</v>
      </c>
      <c r="D16" s="1035"/>
      <c r="E16" s="1037">
        <v>0</v>
      </c>
      <c r="F16" s="1037"/>
      <c r="J16" s="1054">
        <f>E16</f>
        <v>0</v>
      </c>
    </row>
    <row r="17" spans="1:10" ht="15" customHeight="1">
      <c r="A17" s="1031"/>
      <c r="B17" s="1031"/>
      <c r="C17" s="1036"/>
      <c r="D17" s="1035"/>
      <c r="E17" s="1037"/>
      <c r="F17" s="1037"/>
    </row>
    <row r="18" spans="1:10" ht="15" customHeight="1" thickBot="1">
      <c r="A18" s="1031">
        <f>A16+1</f>
        <v>5</v>
      </c>
      <c r="B18" s="1031"/>
      <c r="C18" s="1036" t="s">
        <v>824</v>
      </c>
      <c r="D18" s="1035"/>
      <c r="E18" s="1039"/>
      <c r="F18" s="1039"/>
      <c r="J18" s="1055">
        <f>SUM(J9:J16)</f>
        <v>14913.666499999999</v>
      </c>
    </row>
    <row r="19" spans="1:10" ht="13.5" thickTop="1"/>
    <row r="20" spans="1:10">
      <c r="A20" s="1031"/>
      <c r="B20" s="1031"/>
      <c r="C20" s="1036"/>
      <c r="D20" s="1035"/>
      <c r="E20" s="1040"/>
      <c r="F20" s="1040"/>
    </row>
    <row r="21" spans="1:10">
      <c r="A21" s="1031"/>
      <c r="B21" s="1031"/>
      <c r="C21" s="1036"/>
      <c r="D21" s="1035"/>
      <c r="E21" s="1040"/>
      <c r="F21" s="1040"/>
    </row>
    <row r="22" spans="1:10">
      <c r="A22" s="1031"/>
      <c r="B22" s="1031" t="s">
        <v>548</v>
      </c>
      <c r="C22" s="1035" t="s">
        <v>549</v>
      </c>
      <c r="D22" s="1035"/>
      <c r="E22" s="1041"/>
      <c r="F22" s="1041"/>
    </row>
    <row r="23" spans="1:10">
      <c r="A23" s="1035"/>
      <c r="B23" s="1035"/>
      <c r="C23" s="1034" t="s">
        <v>550</v>
      </c>
      <c r="D23" s="1035"/>
      <c r="E23" s="1035"/>
      <c r="F23" s="1035"/>
    </row>
    <row r="24" spans="1:10">
      <c r="A24" s="1031"/>
      <c r="B24" s="1031"/>
      <c r="C24" s="1034"/>
      <c r="D24" s="1035"/>
      <c r="E24" s="1042"/>
      <c r="F24" s="1042"/>
    </row>
    <row r="25" spans="1:10">
      <c r="A25" s="1031"/>
      <c r="B25" s="1031"/>
      <c r="C25" s="1034"/>
      <c r="D25" s="1035"/>
      <c r="E25" s="1042"/>
      <c r="F25" s="1042"/>
    </row>
    <row r="26" spans="1:10">
      <c r="A26" s="1031"/>
      <c r="B26" s="1031"/>
      <c r="C26" s="1034" t="s">
        <v>247</v>
      </c>
      <c r="D26" s="1035"/>
      <c r="E26" s="1043"/>
      <c r="F26" s="1043"/>
    </row>
    <row r="27" spans="1:10">
      <c r="A27" s="1035"/>
      <c r="B27" s="1035"/>
      <c r="C27" s="1034"/>
      <c r="D27" s="1035"/>
      <c r="E27" s="1044"/>
      <c r="F27" s="1044"/>
    </row>
    <row r="28" spans="1:10">
      <c r="A28" s="1031"/>
      <c r="B28" s="1031"/>
      <c r="C28" s="1034"/>
      <c r="D28" s="1035"/>
      <c r="E28" s="1042"/>
      <c r="F28" s="1042"/>
    </row>
    <row r="29" spans="1:10">
      <c r="A29" s="1035"/>
      <c r="B29" s="1035"/>
      <c r="C29" s="1034"/>
      <c r="D29" s="1035"/>
      <c r="E29" s="1042"/>
      <c r="F29" s="1042"/>
    </row>
    <row r="30" spans="1:10">
      <c r="A30" s="1031"/>
      <c r="B30" s="1031"/>
      <c r="C30" s="1034"/>
      <c r="D30" s="1035"/>
      <c r="E30" s="1045"/>
      <c r="F30" s="1045"/>
    </row>
    <row r="31" spans="1:10">
      <c r="A31" s="1035"/>
      <c r="B31" s="1035"/>
      <c r="C31" s="1034"/>
      <c r="D31" s="1035"/>
      <c r="E31" s="1044"/>
      <c r="F31" s="1044"/>
    </row>
    <row r="32" spans="1:10">
      <c r="A32" s="1031"/>
      <c r="B32" s="1031"/>
      <c r="C32" s="1034"/>
      <c r="D32" s="1035"/>
      <c r="E32" s="1042"/>
      <c r="F32" s="1042"/>
    </row>
    <row r="33" spans="1:6">
      <c r="A33" s="1035"/>
      <c r="B33" s="1035"/>
      <c r="C33" s="1034"/>
      <c r="D33" s="1035"/>
      <c r="E33" s="1044"/>
      <c r="F33" s="1044"/>
    </row>
    <row r="34" spans="1:6">
      <c r="A34" s="1031"/>
      <c r="B34" s="1031"/>
      <c r="C34" s="1034"/>
      <c r="D34" s="1035"/>
      <c r="E34" s="1042"/>
      <c r="F34" s="1042"/>
    </row>
    <row r="35" spans="1:6">
      <c r="A35" s="1035"/>
      <c r="B35" s="1035"/>
      <c r="C35" s="1034"/>
      <c r="D35" s="1035"/>
      <c r="E35" s="1044"/>
      <c r="F35" s="1044"/>
    </row>
    <row r="36" spans="1:6">
      <c r="A36" s="1031"/>
      <c r="B36" s="1031"/>
      <c r="C36" s="1034"/>
      <c r="D36" s="1035"/>
      <c r="E36" s="1042"/>
      <c r="F36" s="1042"/>
    </row>
    <row r="37" spans="1:6">
      <c r="A37" s="1035"/>
      <c r="B37" s="1035"/>
      <c r="C37" s="1034"/>
      <c r="D37" s="1035"/>
      <c r="E37" s="1042"/>
      <c r="F37" s="1042"/>
    </row>
    <row r="38" spans="1:6">
      <c r="A38" s="1031"/>
      <c r="B38" s="1031"/>
      <c r="C38" s="1034"/>
      <c r="D38" s="1035"/>
      <c r="E38" s="1045"/>
      <c r="F38" s="1045"/>
    </row>
    <row r="39" spans="1:6">
      <c r="A39" s="1035"/>
      <c r="B39" s="1035"/>
      <c r="C39" s="1034"/>
      <c r="D39" s="1035"/>
      <c r="E39" s="1044"/>
      <c r="F39" s="1044"/>
    </row>
    <row r="40" spans="1:6">
      <c r="A40" s="1031"/>
      <c r="B40" s="1031"/>
      <c r="C40" s="1034"/>
      <c r="D40" s="1035"/>
      <c r="E40" s="1042"/>
      <c r="F40" s="1042"/>
    </row>
    <row r="41" spans="1:6">
      <c r="A41" s="1035"/>
      <c r="B41" s="1035"/>
      <c r="C41" s="1034"/>
      <c r="D41" s="1035"/>
      <c r="E41" s="1044"/>
      <c r="F41" s="1044"/>
    </row>
    <row r="42" spans="1:6">
      <c r="A42" s="1035"/>
      <c r="B42" s="1035"/>
      <c r="C42" s="1034"/>
      <c r="D42" s="1035"/>
      <c r="E42" s="1042"/>
      <c r="F42" s="1042"/>
    </row>
    <row r="43" spans="1:6">
      <c r="A43" s="1035"/>
      <c r="B43" s="1035"/>
      <c r="C43" s="1034"/>
      <c r="D43" s="1035"/>
      <c r="E43" s="1042"/>
      <c r="F43" s="1042"/>
    </row>
    <row r="44" spans="1:6">
      <c r="A44" s="1035"/>
      <c r="B44" s="1035"/>
      <c r="C44" s="1034"/>
      <c r="D44" s="1035"/>
      <c r="E44" s="1042"/>
      <c r="F44" s="1042"/>
    </row>
    <row r="45" spans="1:6">
      <c r="A45" s="1035"/>
      <c r="B45" s="1035"/>
      <c r="C45" s="1034"/>
      <c r="D45" s="1035"/>
      <c r="E45" s="1042"/>
      <c r="F45" s="1042"/>
    </row>
    <row r="46" spans="1:6">
      <c r="A46" s="1035"/>
      <c r="B46" s="1035"/>
      <c r="C46" s="1034"/>
      <c r="D46" s="1035"/>
      <c r="E46" s="1042"/>
      <c r="F46" s="1042"/>
    </row>
    <row r="47" spans="1:6">
      <c r="A47" s="1035"/>
      <c r="B47" s="1035"/>
      <c r="C47" s="1034"/>
      <c r="D47" s="1035"/>
      <c r="E47" s="1042"/>
      <c r="F47" s="1042"/>
    </row>
    <row r="48" spans="1:6">
      <c r="A48" s="1035"/>
      <c r="B48" s="1035"/>
      <c r="C48" s="1034"/>
      <c r="D48" s="1035"/>
      <c r="E48" s="1042"/>
      <c r="F48" s="1042"/>
    </row>
    <row r="49" spans="1:6">
      <c r="A49" s="1035"/>
      <c r="B49" s="1035"/>
      <c r="C49" s="1034"/>
      <c r="D49" s="1035"/>
      <c r="E49" s="1042"/>
      <c r="F49" s="1042"/>
    </row>
    <row r="50" spans="1:6">
      <c r="C50" s="1034"/>
      <c r="D50" s="1035"/>
      <c r="E50" s="1042"/>
      <c r="F50" s="1042"/>
    </row>
    <row r="51" spans="1:6">
      <c r="C51" s="1034"/>
      <c r="D51" s="1035"/>
      <c r="E51" s="1042"/>
      <c r="F51" s="1042"/>
    </row>
    <row r="52" spans="1:6">
      <c r="C52" s="1034"/>
      <c r="D52" s="1035"/>
      <c r="E52" s="1042"/>
      <c r="F52" s="1042"/>
    </row>
    <row r="53" spans="1:6">
      <c r="C53" s="1034"/>
      <c r="D53" s="1035"/>
      <c r="E53" s="1042"/>
      <c r="F53" s="1042"/>
    </row>
    <row r="54" spans="1:6">
      <c r="C54" s="1034"/>
      <c r="D54" s="1035"/>
      <c r="E54" s="1042"/>
      <c r="F54" s="1042"/>
    </row>
    <row r="55" spans="1:6">
      <c r="C55" s="1034"/>
      <c r="D55" s="1035"/>
      <c r="E55" s="1042"/>
      <c r="F55" s="1042"/>
    </row>
    <row r="56" spans="1:6">
      <c r="C56" s="1034"/>
      <c r="D56" s="1035"/>
      <c r="E56" s="1042"/>
      <c r="F56" s="1042"/>
    </row>
    <row r="57" spans="1:6">
      <c r="C57" s="1034"/>
      <c r="D57" s="1035"/>
      <c r="E57" s="1042"/>
      <c r="F57" s="1042"/>
    </row>
    <row r="58" spans="1:6">
      <c r="C58" s="1034"/>
      <c r="D58" s="1035"/>
      <c r="E58" s="1042"/>
      <c r="F58" s="1042"/>
    </row>
    <row r="59" spans="1:6">
      <c r="C59" s="1034"/>
      <c r="D59" s="1035"/>
      <c r="E59" s="1042"/>
      <c r="F59" s="1042"/>
    </row>
    <row r="60" spans="1:6">
      <c r="C60" s="1034"/>
      <c r="D60" s="1035"/>
      <c r="E60" s="1042"/>
      <c r="F60" s="1042"/>
    </row>
    <row r="61" spans="1:6">
      <c r="C61" s="1034"/>
      <c r="D61" s="1035"/>
      <c r="E61" s="1042"/>
      <c r="F61" s="1042"/>
    </row>
    <row r="62" spans="1:6">
      <c r="C62" s="1034"/>
      <c r="D62" s="1035"/>
      <c r="E62" s="1042"/>
      <c r="F62" s="1042"/>
    </row>
    <row r="63" spans="1:6">
      <c r="C63" s="1034"/>
      <c r="D63" s="1035"/>
      <c r="E63" s="1042"/>
      <c r="F63" s="1042"/>
    </row>
    <row r="64" spans="1:6">
      <c r="C64" s="1034"/>
      <c r="D64" s="1035"/>
      <c r="E64" s="1042"/>
      <c r="F64" s="1042"/>
    </row>
    <row r="65" spans="3:6">
      <c r="C65" s="1034"/>
      <c r="D65" s="1035"/>
      <c r="E65" s="1042"/>
      <c r="F65" s="1042"/>
    </row>
    <row r="66" spans="3:6">
      <c r="C66" s="1034"/>
      <c r="D66" s="1035"/>
      <c r="E66" s="1042"/>
      <c r="F66" s="1042"/>
    </row>
    <row r="67" spans="3:6">
      <c r="C67" s="1034"/>
      <c r="D67" s="1035"/>
      <c r="E67" s="1042"/>
      <c r="F67" s="1042"/>
    </row>
    <row r="68" spans="3:6">
      <c r="C68" s="1034"/>
      <c r="D68" s="1035"/>
      <c r="E68" s="1042"/>
      <c r="F68" s="1042"/>
    </row>
    <row r="69" spans="3:6">
      <c r="C69" s="1034"/>
      <c r="D69" s="1035"/>
      <c r="E69" s="1042"/>
      <c r="F69" s="1042"/>
    </row>
    <row r="70" spans="3:6">
      <c r="C70" s="1034"/>
      <c r="D70" s="1035"/>
      <c r="E70" s="1042"/>
      <c r="F70" s="1042"/>
    </row>
    <row r="71" spans="3:6">
      <c r="C71" s="1034"/>
      <c r="D71" s="1035"/>
      <c r="E71" s="1042"/>
      <c r="F71" s="1042"/>
    </row>
    <row r="72" spans="3:6">
      <c r="C72" s="1034"/>
      <c r="D72" s="1035"/>
      <c r="E72" s="1042"/>
      <c r="F72" s="1042"/>
    </row>
    <row r="73" spans="3:6">
      <c r="C73" s="1034"/>
      <c r="D73" s="1035"/>
      <c r="E73" s="1042"/>
      <c r="F73" s="1042"/>
    </row>
    <row r="74" spans="3:6">
      <c r="C74" s="1034"/>
      <c r="D74" s="1035"/>
      <c r="E74" s="1042"/>
      <c r="F74" s="1042"/>
    </row>
    <row r="75" spans="3:6">
      <c r="C75" s="1034"/>
      <c r="D75" s="1035"/>
      <c r="E75" s="1042"/>
      <c r="F75" s="1042"/>
    </row>
    <row r="76" spans="3:6">
      <c r="C76" s="1034"/>
      <c r="D76" s="1035"/>
      <c r="E76" s="1042"/>
      <c r="F76" s="1042"/>
    </row>
    <row r="77" spans="3:6">
      <c r="C77" s="1034"/>
      <c r="D77" s="1035"/>
      <c r="E77" s="1042"/>
      <c r="F77" s="1042"/>
    </row>
    <row r="78" spans="3:6">
      <c r="C78" s="1034"/>
      <c r="D78" s="1035"/>
      <c r="E78" s="1042"/>
      <c r="F78" s="1042"/>
    </row>
    <row r="79" spans="3:6">
      <c r="C79" s="1034"/>
      <c r="D79" s="1035"/>
      <c r="E79" s="1042"/>
      <c r="F79" s="1042"/>
    </row>
    <row r="80" spans="3:6">
      <c r="C80" s="1034"/>
      <c r="D80" s="1035"/>
      <c r="E80" s="1042"/>
      <c r="F80" s="1042"/>
    </row>
    <row r="81" spans="3:6">
      <c r="C81" s="1034"/>
      <c r="D81" s="1035"/>
      <c r="E81" s="1042"/>
      <c r="F81" s="1042"/>
    </row>
    <row r="82" spans="3:6">
      <c r="C82" s="1034"/>
      <c r="D82" s="1035"/>
      <c r="E82" s="1042"/>
      <c r="F82" s="1042"/>
    </row>
    <row r="83" spans="3:6">
      <c r="C83" s="1034"/>
      <c r="D83" s="1035"/>
      <c r="E83" s="1042"/>
      <c r="F83" s="1042"/>
    </row>
    <row r="84" spans="3:6">
      <c r="C84" s="1034"/>
      <c r="D84" s="1035"/>
      <c r="E84" s="1042"/>
      <c r="F84" s="1042"/>
    </row>
    <row r="85" spans="3:6">
      <c r="C85" s="1034"/>
      <c r="D85" s="1035"/>
      <c r="E85" s="1042"/>
      <c r="F85" s="1042"/>
    </row>
    <row r="86" spans="3:6">
      <c r="C86" s="1034"/>
      <c r="D86" s="1035"/>
      <c r="E86" s="1042"/>
      <c r="F86" s="1042"/>
    </row>
    <row r="87" spans="3:6">
      <c r="C87" s="1034"/>
      <c r="D87" s="1035"/>
      <c r="E87" s="1042"/>
      <c r="F87" s="1042"/>
    </row>
    <row r="88" spans="3:6">
      <c r="C88" s="1035"/>
      <c r="D88" s="1035"/>
      <c r="E88" s="1042"/>
      <c r="F88" s="1042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7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N59"/>
  <sheetViews>
    <sheetView zoomScaleNormal="100" workbookViewId="0">
      <selection activeCell="R30" sqref="R30"/>
    </sheetView>
  </sheetViews>
  <sheetFormatPr defaultRowHeight="15"/>
  <cols>
    <col min="1" max="1" width="4.5703125" customWidth="1"/>
    <col min="2" max="2" width="3.28515625" customWidth="1"/>
    <col min="3" max="3" width="30" customWidth="1"/>
    <col min="5" max="5" width="13.42578125" customWidth="1"/>
    <col min="6" max="6" width="3.85546875" customWidth="1"/>
    <col min="8" max="8" width="3.85546875" customWidth="1"/>
    <col min="10" max="10" width="3.85546875" customWidth="1"/>
    <col min="11" max="11" width="14.140625" customWidth="1"/>
    <col min="12" max="12" width="10.7109375" customWidth="1"/>
    <col min="257" max="257" width="4.5703125" customWidth="1"/>
    <col min="258" max="258" width="3.28515625" customWidth="1"/>
    <col min="259" max="259" width="30" customWidth="1"/>
    <col min="261" max="261" width="13.42578125" customWidth="1"/>
    <col min="262" max="262" width="3.85546875" customWidth="1"/>
    <col min="264" max="264" width="3.85546875" customWidth="1"/>
    <col min="266" max="266" width="3.85546875" customWidth="1"/>
    <col min="267" max="267" width="14.140625" customWidth="1"/>
    <col min="268" max="268" width="10.7109375" customWidth="1"/>
    <col min="513" max="513" width="4.5703125" customWidth="1"/>
    <col min="514" max="514" width="3.28515625" customWidth="1"/>
    <col min="515" max="515" width="30" customWidth="1"/>
    <col min="517" max="517" width="13.42578125" customWidth="1"/>
    <col min="518" max="518" width="3.85546875" customWidth="1"/>
    <col min="520" max="520" width="3.85546875" customWidth="1"/>
    <col min="522" max="522" width="3.85546875" customWidth="1"/>
    <col min="523" max="523" width="14.140625" customWidth="1"/>
    <col min="524" max="524" width="10.7109375" customWidth="1"/>
    <col min="769" max="769" width="4.5703125" customWidth="1"/>
    <col min="770" max="770" width="3.28515625" customWidth="1"/>
    <col min="771" max="771" width="30" customWidth="1"/>
    <col min="773" max="773" width="13.42578125" customWidth="1"/>
    <col min="774" max="774" width="3.85546875" customWidth="1"/>
    <col min="776" max="776" width="3.85546875" customWidth="1"/>
    <col min="778" max="778" width="3.85546875" customWidth="1"/>
    <col min="779" max="779" width="14.140625" customWidth="1"/>
    <col min="780" max="780" width="10.7109375" customWidth="1"/>
    <col min="1025" max="1025" width="4.5703125" customWidth="1"/>
    <col min="1026" max="1026" width="3.28515625" customWidth="1"/>
    <col min="1027" max="1027" width="30" customWidth="1"/>
    <col min="1029" max="1029" width="13.42578125" customWidth="1"/>
    <col min="1030" max="1030" width="3.85546875" customWidth="1"/>
    <col min="1032" max="1032" width="3.85546875" customWidth="1"/>
    <col min="1034" max="1034" width="3.85546875" customWidth="1"/>
    <col min="1035" max="1035" width="14.140625" customWidth="1"/>
    <col min="1036" max="1036" width="10.7109375" customWidth="1"/>
    <col min="1281" max="1281" width="4.5703125" customWidth="1"/>
    <col min="1282" max="1282" width="3.28515625" customWidth="1"/>
    <col min="1283" max="1283" width="30" customWidth="1"/>
    <col min="1285" max="1285" width="13.42578125" customWidth="1"/>
    <col min="1286" max="1286" width="3.85546875" customWidth="1"/>
    <col min="1288" max="1288" width="3.85546875" customWidth="1"/>
    <col min="1290" max="1290" width="3.85546875" customWidth="1"/>
    <col min="1291" max="1291" width="14.140625" customWidth="1"/>
    <col min="1292" max="1292" width="10.7109375" customWidth="1"/>
    <col min="1537" max="1537" width="4.5703125" customWidth="1"/>
    <col min="1538" max="1538" width="3.28515625" customWidth="1"/>
    <col min="1539" max="1539" width="30" customWidth="1"/>
    <col min="1541" max="1541" width="13.42578125" customWidth="1"/>
    <col min="1542" max="1542" width="3.85546875" customWidth="1"/>
    <col min="1544" max="1544" width="3.85546875" customWidth="1"/>
    <col min="1546" max="1546" width="3.85546875" customWidth="1"/>
    <col min="1547" max="1547" width="14.140625" customWidth="1"/>
    <col min="1548" max="1548" width="10.7109375" customWidth="1"/>
    <col min="1793" max="1793" width="4.5703125" customWidth="1"/>
    <col min="1794" max="1794" width="3.28515625" customWidth="1"/>
    <col min="1795" max="1795" width="30" customWidth="1"/>
    <col min="1797" max="1797" width="13.42578125" customWidth="1"/>
    <col min="1798" max="1798" width="3.85546875" customWidth="1"/>
    <col min="1800" max="1800" width="3.85546875" customWidth="1"/>
    <col min="1802" max="1802" width="3.85546875" customWidth="1"/>
    <col min="1803" max="1803" width="14.140625" customWidth="1"/>
    <col min="1804" max="1804" width="10.7109375" customWidth="1"/>
    <col min="2049" max="2049" width="4.5703125" customWidth="1"/>
    <col min="2050" max="2050" width="3.28515625" customWidth="1"/>
    <col min="2051" max="2051" width="30" customWidth="1"/>
    <col min="2053" max="2053" width="13.42578125" customWidth="1"/>
    <col min="2054" max="2054" width="3.85546875" customWidth="1"/>
    <col min="2056" max="2056" width="3.85546875" customWidth="1"/>
    <col min="2058" max="2058" width="3.85546875" customWidth="1"/>
    <col min="2059" max="2059" width="14.140625" customWidth="1"/>
    <col min="2060" max="2060" width="10.7109375" customWidth="1"/>
    <col min="2305" max="2305" width="4.5703125" customWidth="1"/>
    <col min="2306" max="2306" width="3.28515625" customWidth="1"/>
    <col min="2307" max="2307" width="30" customWidth="1"/>
    <col min="2309" max="2309" width="13.42578125" customWidth="1"/>
    <col min="2310" max="2310" width="3.85546875" customWidth="1"/>
    <col min="2312" max="2312" width="3.85546875" customWidth="1"/>
    <col min="2314" max="2314" width="3.85546875" customWidth="1"/>
    <col min="2315" max="2315" width="14.140625" customWidth="1"/>
    <col min="2316" max="2316" width="10.7109375" customWidth="1"/>
    <col min="2561" max="2561" width="4.5703125" customWidth="1"/>
    <col min="2562" max="2562" width="3.28515625" customWidth="1"/>
    <col min="2563" max="2563" width="30" customWidth="1"/>
    <col min="2565" max="2565" width="13.42578125" customWidth="1"/>
    <col min="2566" max="2566" width="3.85546875" customWidth="1"/>
    <col min="2568" max="2568" width="3.85546875" customWidth="1"/>
    <col min="2570" max="2570" width="3.85546875" customWidth="1"/>
    <col min="2571" max="2571" width="14.140625" customWidth="1"/>
    <col min="2572" max="2572" width="10.7109375" customWidth="1"/>
    <col min="2817" max="2817" width="4.5703125" customWidth="1"/>
    <col min="2818" max="2818" width="3.28515625" customWidth="1"/>
    <col min="2819" max="2819" width="30" customWidth="1"/>
    <col min="2821" max="2821" width="13.42578125" customWidth="1"/>
    <col min="2822" max="2822" width="3.85546875" customWidth="1"/>
    <col min="2824" max="2824" width="3.85546875" customWidth="1"/>
    <col min="2826" max="2826" width="3.85546875" customWidth="1"/>
    <col min="2827" max="2827" width="14.140625" customWidth="1"/>
    <col min="2828" max="2828" width="10.7109375" customWidth="1"/>
    <col min="3073" max="3073" width="4.5703125" customWidth="1"/>
    <col min="3074" max="3074" width="3.28515625" customWidth="1"/>
    <col min="3075" max="3075" width="30" customWidth="1"/>
    <col min="3077" max="3077" width="13.42578125" customWidth="1"/>
    <col min="3078" max="3078" width="3.85546875" customWidth="1"/>
    <col min="3080" max="3080" width="3.85546875" customWidth="1"/>
    <col min="3082" max="3082" width="3.85546875" customWidth="1"/>
    <col min="3083" max="3083" width="14.140625" customWidth="1"/>
    <col min="3084" max="3084" width="10.7109375" customWidth="1"/>
    <col min="3329" max="3329" width="4.5703125" customWidth="1"/>
    <col min="3330" max="3330" width="3.28515625" customWidth="1"/>
    <col min="3331" max="3331" width="30" customWidth="1"/>
    <col min="3333" max="3333" width="13.42578125" customWidth="1"/>
    <col min="3334" max="3334" width="3.85546875" customWidth="1"/>
    <col min="3336" max="3336" width="3.85546875" customWidth="1"/>
    <col min="3338" max="3338" width="3.85546875" customWidth="1"/>
    <col min="3339" max="3339" width="14.140625" customWidth="1"/>
    <col min="3340" max="3340" width="10.7109375" customWidth="1"/>
    <col min="3585" max="3585" width="4.5703125" customWidth="1"/>
    <col min="3586" max="3586" width="3.28515625" customWidth="1"/>
    <col min="3587" max="3587" width="30" customWidth="1"/>
    <col min="3589" max="3589" width="13.42578125" customWidth="1"/>
    <col min="3590" max="3590" width="3.85546875" customWidth="1"/>
    <col min="3592" max="3592" width="3.85546875" customWidth="1"/>
    <col min="3594" max="3594" width="3.85546875" customWidth="1"/>
    <col min="3595" max="3595" width="14.140625" customWidth="1"/>
    <col min="3596" max="3596" width="10.7109375" customWidth="1"/>
    <col min="3841" max="3841" width="4.5703125" customWidth="1"/>
    <col min="3842" max="3842" width="3.28515625" customWidth="1"/>
    <col min="3843" max="3843" width="30" customWidth="1"/>
    <col min="3845" max="3845" width="13.42578125" customWidth="1"/>
    <col min="3846" max="3846" width="3.85546875" customWidth="1"/>
    <col min="3848" max="3848" width="3.85546875" customWidth="1"/>
    <col min="3850" max="3850" width="3.85546875" customWidth="1"/>
    <col min="3851" max="3851" width="14.140625" customWidth="1"/>
    <col min="3852" max="3852" width="10.7109375" customWidth="1"/>
    <col min="4097" max="4097" width="4.5703125" customWidth="1"/>
    <col min="4098" max="4098" width="3.28515625" customWidth="1"/>
    <col min="4099" max="4099" width="30" customWidth="1"/>
    <col min="4101" max="4101" width="13.42578125" customWidth="1"/>
    <col min="4102" max="4102" width="3.85546875" customWidth="1"/>
    <col min="4104" max="4104" width="3.85546875" customWidth="1"/>
    <col min="4106" max="4106" width="3.85546875" customWidth="1"/>
    <col min="4107" max="4107" width="14.140625" customWidth="1"/>
    <col min="4108" max="4108" width="10.7109375" customWidth="1"/>
    <col min="4353" max="4353" width="4.5703125" customWidth="1"/>
    <col min="4354" max="4354" width="3.28515625" customWidth="1"/>
    <col min="4355" max="4355" width="30" customWidth="1"/>
    <col min="4357" max="4357" width="13.42578125" customWidth="1"/>
    <col min="4358" max="4358" width="3.85546875" customWidth="1"/>
    <col min="4360" max="4360" width="3.85546875" customWidth="1"/>
    <col min="4362" max="4362" width="3.85546875" customWidth="1"/>
    <col min="4363" max="4363" width="14.140625" customWidth="1"/>
    <col min="4364" max="4364" width="10.7109375" customWidth="1"/>
    <col min="4609" max="4609" width="4.5703125" customWidth="1"/>
    <col min="4610" max="4610" width="3.28515625" customWidth="1"/>
    <col min="4611" max="4611" width="30" customWidth="1"/>
    <col min="4613" max="4613" width="13.42578125" customWidth="1"/>
    <col min="4614" max="4614" width="3.85546875" customWidth="1"/>
    <col min="4616" max="4616" width="3.85546875" customWidth="1"/>
    <col min="4618" max="4618" width="3.85546875" customWidth="1"/>
    <col min="4619" max="4619" width="14.140625" customWidth="1"/>
    <col min="4620" max="4620" width="10.7109375" customWidth="1"/>
    <col min="4865" max="4865" width="4.5703125" customWidth="1"/>
    <col min="4866" max="4866" width="3.28515625" customWidth="1"/>
    <col min="4867" max="4867" width="30" customWidth="1"/>
    <col min="4869" max="4869" width="13.42578125" customWidth="1"/>
    <col min="4870" max="4870" width="3.85546875" customWidth="1"/>
    <col min="4872" max="4872" width="3.85546875" customWidth="1"/>
    <col min="4874" max="4874" width="3.85546875" customWidth="1"/>
    <col min="4875" max="4875" width="14.140625" customWidth="1"/>
    <col min="4876" max="4876" width="10.7109375" customWidth="1"/>
    <col min="5121" max="5121" width="4.5703125" customWidth="1"/>
    <col min="5122" max="5122" width="3.28515625" customWidth="1"/>
    <col min="5123" max="5123" width="30" customWidth="1"/>
    <col min="5125" max="5125" width="13.42578125" customWidth="1"/>
    <col min="5126" max="5126" width="3.85546875" customWidth="1"/>
    <col min="5128" max="5128" width="3.85546875" customWidth="1"/>
    <col min="5130" max="5130" width="3.85546875" customWidth="1"/>
    <col min="5131" max="5131" width="14.140625" customWidth="1"/>
    <col min="5132" max="5132" width="10.7109375" customWidth="1"/>
    <col min="5377" max="5377" width="4.5703125" customWidth="1"/>
    <col min="5378" max="5378" width="3.28515625" customWidth="1"/>
    <col min="5379" max="5379" width="30" customWidth="1"/>
    <col min="5381" max="5381" width="13.42578125" customWidth="1"/>
    <col min="5382" max="5382" width="3.85546875" customWidth="1"/>
    <col min="5384" max="5384" width="3.85546875" customWidth="1"/>
    <col min="5386" max="5386" width="3.85546875" customWidth="1"/>
    <col min="5387" max="5387" width="14.140625" customWidth="1"/>
    <col min="5388" max="5388" width="10.7109375" customWidth="1"/>
    <col min="5633" max="5633" width="4.5703125" customWidth="1"/>
    <col min="5634" max="5634" width="3.28515625" customWidth="1"/>
    <col min="5635" max="5635" width="30" customWidth="1"/>
    <col min="5637" max="5637" width="13.42578125" customWidth="1"/>
    <col min="5638" max="5638" width="3.85546875" customWidth="1"/>
    <col min="5640" max="5640" width="3.85546875" customWidth="1"/>
    <col min="5642" max="5642" width="3.85546875" customWidth="1"/>
    <col min="5643" max="5643" width="14.140625" customWidth="1"/>
    <col min="5644" max="5644" width="10.7109375" customWidth="1"/>
    <col min="5889" max="5889" width="4.5703125" customWidth="1"/>
    <col min="5890" max="5890" width="3.28515625" customWidth="1"/>
    <col min="5891" max="5891" width="30" customWidth="1"/>
    <col min="5893" max="5893" width="13.42578125" customWidth="1"/>
    <col min="5894" max="5894" width="3.85546875" customWidth="1"/>
    <col min="5896" max="5896" width="3.85546875" customWidth="1"/>
    <col min="5898" max="5898" width="3.85546875" customWidth="1"/>
    <col min="5899" max="5899" width="14.140625" customWidth="1"/>
    <col min="5900" max="5900" width="10.7109375" customWidth="1"/>
    <col min="6145" max="6145" width="4.5703125" customWidth="1"/>
    <col min="6146" max="6146" width="3.28515625" customWidth="1"/>
    <col min="6147" max="6147" width="30" customWidth="1"/>
    <col min="6149" max="6149" width="13.42578125" customWidth="1"/>
    <col min="6150" max="6150" width="3.85546875" customWidth="1"/>
    <col min="6152" max="6152" width="3.85546875" customWidth="1"/>
    <col min="6154" max="6154" width="3.85546875" customWidth="1"/>
    <col min="6155" max="6155" width="14.140625" customWidth="1"/>
    <col min="6156" max="6156" width="10.7109375" customWidth="1"/>
    <col min="6401" max="6401" width="4.5703125" customWidth="1"/>
    <col min="6402" max="6402" width="3.28515625" customWidth="1"/>
    <col min="6403" max="6403" width="30" customWidth="1"/>
    <col min="6405" max="6405" width="13.42578125" customWidth="1"/>
    <col min="6406" max="6406" width="3.85546875" customWidth="1"/>
    <col min="6408" max="6408" width="3.85546875" customWidth="1"/>
    <col min="6410" max="6410" width="3.85546875" customWidth="1"/>
    <col min="6411" max="6411" width="14.140625" customWidth="1"/>
    <col min="6412" max="6412" width="10.7109375" customWidth="1"/>
    <col min="6657" max="6657" width="4.5703125" customWidth="1"/>
    <col min="6658" max="6658" width="3.28515625" customWidth="1"/>
    <col min="6659" max="6659" width="30" customWidth="1"/>
    <col min="6661" max="6661" width="13.42578125" customWidth="1"/>
    <col min="6662" max="6662" width="3.85546875" customWidth="1"/>
    <col min="6664" max="6664" width="3.85546875" customWidth="1"/>
    <col min="6666" max="6666" width="3.85546875" customWidth="1"/>
    <col min="6667" max="6667" width="14.140625" customWidth="1"/>
    <col min="6668" max="6668" width="10.7109375" customWidth="1"/>
    <col min="6913" max="6913" width="4.5703125" customWidth="1"/>
    <col min="6914" max="6914" width="3.28515625" customWidth="1"/>
    <col min="6915" max="6915" width="30" customWidth="1"/>
    <col min="6917" max="6917" width="13.42578125" customWidth="1"/>
    <col min="6918" max="6918" width="3.85546875" customWidth="1"/>
    <col min="6920" max="6920" width="3.85546875" customWidth="1"/>
    <col min="6922" max="6922" width="3.85546875" customWidth="1"/>
    <col min="6923" max="6923" width="14.140625" customWidth="1"/>
    <col min="6924" max="6924" width="10.7109375" customWidth="1"/>
    <col min="7169" max="7169" width="4.5703125" customWidth="1"/>
    <col min="7170" max="7170" width="3.28515625" customWidth="1"/>
    <col min="7171" max="7171" width="30" customWidth="1"/>
    <col min="7173" max="7173" width="13.42578125" customWidth="1"/>
    <col min="7174" max="7174" width="3.85546875" customWidth="1"/>
    <col min="7176" max="7176" width="3.85546875" customWidth="1"/>
    <col min="7178" max="7178" width="3.85546875" customWidth="1"/>
    <col min="7179" max="7179" width="14.140625" customWidth="1"/>
    <col min="7180" max="7180" width="10.7109375" customWidth="1"/>
    <col min="7425" max="7425" width="4.5703125" customWidth="1"/>
    <col min="7426" max="7426" width="3.28515625" customWidth="1"/>
    <col min="7427" max="7427" width="30" customWidth="1"/>
    <col min="7429" max="7429" width="13.42578125" customWidth="1"/>
    <col min="7430" max="7430" width="3.85546875" customWidth="1"/>
    <col min="7432" max="7432" width="3.85546875" customWidth="1"/>
    <col min="7434" max="7434" width="3.85546875" customWidth="1"/>
    <col min="7435" max="7435" width="14.140625" customWidth="1"/>
    <col min="7436" max="7436" width="10.7109375" customWidth="1"/>
    <col min="7681" max="7681" width="4.5703125" customWidth="1"/>
    <col min="7682" max="7682" width="3.28515625" customWidth="1"/>
    <col min="7683" max="7683" width="30" customWidth="1"/>
    <col min="7685" max="7685" width="13.42578125" customWidth="1"/>
    <col min="7686" max="7686" width="3.85546875" customWidth="1"/>
    <col min="7688" max="7688" width="3.85546875" customWidth="1"/>
    <col min="7690" max="7690" width="3.85546875" customWidth="1"/>
    <col min="7691" max="7691" width="14.140625" customWidth="1"/>
    <col min="7692" max="7692" width="10.7109375" customWidth="1"/>
    <col min="7937" max="7937" width="4.5703125" customWidth="1"/>
    <col min="7938" max="7938" width="3.28515625" customWidth="1"/>
    <col min="7939" max="7939" width="30" customWidth="1"/>
    <col min="7941" max="7941" width="13.42578125" customWidth="1"/>
    <col min="7942" max="7942" width="3.85546875" customWidth="1"/>
    <col min="7944" max="7944" width="3.85546875" customWidth="1"/>
    <col min="7946" max="7946" width="3.85546875" customWidth="1"/>
    <col min="7947" max="7947" width="14.140625" customWidth="1"/>
    <col min="7948" max="7948" width="10.7109375" customWidth="1"/>
    <col min="8193" max="8193" width="4.5703125" customWidth="1"/>
    <col min="8194" max="8194" width="3.28515625" customWidth="1"/>
    <col min="8195" max="8195" width="30" customWidth="1"/>
    <col min="8197" max="8197" width="13.42578125" customWidth="1"/>
    <col min="8198" max="8198" width="3.85546875" customWidth="1"/>
    <col min="8200" max="8200" width="3.85546875" customWidth="1"/>
    <col min="8202" max="8202" width="3.85546875" customWidth="1"/>
    <col min="8203" max="8203" width="14.140625" customWidth="1"/>
    <col min="8204" max="8204" width="10.7109375" customWidth="1"/>
    <col min="8449" max="8449" width="4.5703125" customWidth="1"/>
    <col min="8450" max="8450" width="3.28515625" customWidth="1"/>
    <col min="8451" max="8451" width="30" customWidth="1"/>
    <col min="8453" max="8453" width="13.42578125" customWidth="1"/>
    <col min="8454" max="8454" width="3.85546875" customWidth="1"/>
    <col min="8456" max="8456" width="3.85546875" customWidth="1"/>
    <col min="8458" max="8458" width="3.85546875" customWidth="1"/>
    <col min="8459" max="8459" width="14.140625" customWidth="1"/>
    <col min="8460" max="8460" width="10.7109375" customWidth="1"/>
    <col min="8705" max="8705" width="4.5703125" customWidth="1"/>
    <col min="8706" max="8706" width="3.28515625" customWidth="1"/>
    <col min="8707" max="8707" width="30" customWidth="1"/>
    <col min="8709" max="8709" width="13.42578125" customWidth="1"/>
    <col min="8710" max="8710" width="3.85546875" customWidth="1"/>
    <col min="8712" max="8712" width="3.85546875" customWidth="1"/>
    <col min="8714" max="8714" width="3.85546875" customWidth="1"/>
    <col min="8715" max="8715" width="14.140625" customWidth="1"/>
    <col min="8716" max="8716" width="10.7109375" customWidth="1"/>
    <col min="8961" max="8961" width="4.5703125" customWidth="1"/>
    <col min="8962" max="8962" width="3.28515625" customWidth="1"/>
    <col min="8963" max="8963" width="30" customWidth="1"/>
    <col min="8965" max="8965" width="13.42578125" customWidth="1"/>
    <col min="8966" max="8966" width="3.85546875" customWidth="1"/>
    <col min="8968" max="8968" width="3.85546875" customWidth="1"/>
    <col min="8970" max="8970" width="3.85546875" customWidth="1"/>
    <col min="8971" max="8971" width="14.140625" customWidth="1"/>
    <col min="8972" max="8972" width="10.7109375" customWidth="1"/>
    <col min="9217" max="9217" width="4.5703125" customWidth="1"/>
    <col min="9218" max="9218" width="3.28515625" customWidth="1"/>
    <col min="9219" max="9219" width="30" customWidth="1"/>
    <col min="9221" max="9221" width="13.42578125" customWidth="1"/>
    <col min="9222" max="9222" width="3.85546875" customWidth="1"/>
    <col min="9224" max="9224" width="3.85546875" customWidth="1"/>
    <col min="9226" max="9226" width="3.85546875" customWidth="1"/>
    <col min="9227" max="9227" width="14.140625" customWidth="1"/>
    <col min="9228" max="9228" width="10.7109375" customWidth="1"/>
    <col min="9473" max="9473" width="4.5703125" customWidth="1"/>
    <col min="9474" max="9474" width="3.28515625" customWidth="1"/>
    <col min="9475" max="9475" width="30" customWidth="1"/>
    <col min="9477" max="9477" width="13.42578125" customWidth="1"/>
    <col min="9478" max="9478" width="3.85546875" customWidth="1"/>
    <col min="9480" max="9480" width="3.85546875" customWidth="1"/>
    <col min="9482" max="9482" width="3.85546875" customWidth="1"/>
    <col min="9483" max="9483" width="14.140625" customWidth="1"/>
    <col min="9484" max="9484" width="10.7109375" customWidth="1"/>
    <col min="9729" max="9729" width="4.5703125" customWidth="1"/>
    <col min="9730" max="9730" width="3.28515625" customWidth="1"/>
    <col min="9731" max="9731" width="30" customWidth="1"/>
    <col min="9733" max="9733" width="13.42578125" customWidth="1"/>
    <col min="9734" max="9734" width="3.85546875" customWidth="1"/>
    <col min="9736" max="9736" width="3.85546875" customWidth="1"/>
    <col min="9738" max="9738" width="3.85546875" customWidth="1"/>
    <col min="9739" max="9739" width="14.140625" customWidth="1"/>
    <col min="9740" max="9740" width="10.7109375" customWidth="1"/>
    <col min="9985" max="9985" width="4.5703125" customWidth="1"/>
    <col min="9986" max="9986" width="3.28515625" customWidth="1"/>
    <col min="9987" max="9987" width="30" customWidth="1"/>
    <col min="9989" max="9989" width="13.42578125" customWidth="1"/>
    <col min="9990" max="9990" width="3.85546875" customWidth="1"/>
    <col min="9992" max="9992" width="3.85546875" customWidth="1"/>
    <col min="9994" max="9994" width="3.85546875" customWidth="1"/>
    <col min="9995" max="9995" width="14.140625" customWidth="1"/>
    <col min="9996" max="9996" width="10.7109375" customWidth="1"/>
    <col min="10241" max="10241" width="4.5703125" customWidth="1"/>
    <col min="10242" max="10242" width="3.28515625" customWidth="1"/>
    <col min="10243" max="10243" width="30" customWidth="1"/>
    <col min="10245" max="10245" width="13.42578125" customWidth="1"/>
    <col min="10246" max="10246" width="3.85546875" customWidth="1"/>
    <col min="10248" max="10248" width="3.85546875" customWidth="1"/>
    <col min="10250" max="10250" width="3.85546875" customWidth="1"/>
    <col min="10251" max="10251" width="14.140625" customWidth="1"/>
    <col min="10252" max="10252" width="10.7109375" customWidth="1"/>
    <col min="10497" max="10497" width="4.5703125" customWidth="1"/>
    <col min="10498" max="10498" width="3.28515625" customWidth="1"/>
    <col min="10499" max="10499" width="30" customWidth="1"/>
    <col min="10501" max="10501" width="13.42578125" customWidth="1"/>
    <col min="10502" max="10502" width="3.85546875" customWidth="1"/>
    <col min="10504" max="10504" width="3.85546875" customWidth="1"/>
    <col min="10506" max="10506" width="3.85546875" customWidth="1"/>
    <col min="10507" max="10507" width="14.140625" customWidth="1"/>
    <col min="10508" max="10508" width="10.7109375" customWidth="1"/>
    <col min="10753" max="10753" width="4.5703125" customWidth="1"/>
    <col min="10754" max="10754" width="3.28515625" customWidth="1"/>
    <col min="10755" max="10755" width="30" customWidth="1"/>
    <col min="10757" max="10757" width="13.42578125" customWidth="1"/>
    <col min="10758" max="10758" width="3.85546875" customWidth="1"/>
    <col min="10760" max="10760" width="3.85546875" customWidth="1"/>
    <col min="10762" max="10762" width="3.85546875" customWidth="1"/>
    <col min="10763" max="10763" width="14.140625" customWidth="1"/>
    <col min="10764" max="10764" width="10.7109375" customWidth="1"/>
    <col min="11009" max="11009" width="4.5703125" customWidth="1"/>
    <col min="11010" max="11010" width="3.28515625" customWidth="1"/>
    <col min="11011" max="11011" width="30" customWidth="1"/>
    <col min="11013" max="11013" width="13.42578125" customWidth="1"/>
    <col min="11014" max="11014" width="3.85546875" customWidth="1"/>
    <col min="11016" max="11016" width="3.85546875" customWidth="1"/>
    <col min="11018" max="11018" width="3.85546875" customWidth="1"/>
    <col min="11019" max="11019" width="14.140625" customWidth="1"/>
    <col min="11020" max="11020" width="10.7109375" customWidth="1"/>
    <col min="11265" max="11265" width="4.5703125" customWidth="1"/>
    <col min="11266" max="11266" width="3.28515625" customWidth="1"/>
    <col min="11267" max="11267" width="30" customWidth="1"/>
    <col min="11269" max="11269" width="13.42578125" customWidth="1"/>
    <col min="11270" max="11270" width="3.85546875" customWidth="1"/>
    <col min="11272" max="11272" width="3.85546875" customWidth="1"/>
    <col min="11274" max="11274" width="3.85546875" customWidth="1"/>
    <col min="11275" max="11275" width="14.140625" customWidth="1"/>
    <col min="11276" max="11276" width="10.7109375" customWidth="1"/>
    <col min="11521" max="11521" width="4.5703125" customWidth="1"/>
    <col min="11522" max="11522" width="3.28515625" customWidth="1"/>
    <col min="11523" max="11523" width="30" customWidth="1"/>
    <col min="11525" max="11525" width="13.42578125" customWidth="1"/>
    <col min="11526" max="11526" width="3.85546875" customWidth="1"/>
    <col min="11528" max="11528" width="3.85546875" customWidth="1"/>
    <col min="11530" max="11530" width="3.85546875" customWidth="1"/>
    <col min="11531" max="11531" width="14.140625" customWidth="1"/>
    <col min="11532" max="11532" width="10.7109375" customWidth="1"/>
    <col min="11777" max="11777" width="4.5703125" customWidth="1"/>
    <col min="11778" max="11778" width="3.28515625" customWidth="1"/>
    <col min="11779" max="11779" width="30" customWidth="1"/>
    <col min="11781" max="11781" width="13.42578125" customWidth="1"/>
    <col min="11782" max="11782" width="3.85546875" customWidth="1"/>
    <col min="11784" max="11784" width="3.85546875" customWidth="1"/>
    <col min="11786" max="11786" width="3.85546875" customWidth="1"/>
    <col min="11787" max="11787" width="14.140625" customWidth="1"/>
    <col min="11788" max="11788" width="10.7109375" customWidth="1"/>
    <col min="12033" max="12033" width="4.5703125" customWidth="1"/>
    <col min="12034" max="12034" width="3.28515625" customWidth="1"/>
    <col min="12035" max="12035" width="30" customWidth="1"/>
    <col min="12037" max="12037" width="13.42578125" customWidth="1"/>
    <col min="12038" max="12038" width="3.85546875" customWidth="1"/>
    <col min="12040" max="12040" width="3.85546875" customWidth="1"/>
    <col min="12042" max="12042" width="3.85546875" customWidth="1"/>
    <col min="12043" max="12043" width="14.140625" customWidth="1"/>
    <col min="12044" max="12044" width="10.7109375" customWidth="1"/>
    <col min="12289" max="12289" width="4.5703125" customWidth="1"/>
    <col min="12290" max="12290" width="3.28515625" customWidth="1"/>
    <col min="12291" max="12291" width="30" customWidth="1"/>
    <col min="12293" max="12293" width="13.42578125" customWidth="1"/>
    <col min="12294" max="12294" width="3.85546875" customWidth="1"/>
    <col min="12296" max="12296" width="3.85546875" customWidth="1"/>
    <col min="12298" max="12298" width="3.85546875" customWidth="1"/>
    <col min="12299" max="12299" width="14.140625" customWidth="1"/>
    <col min="12300" max="12300" width="10.7109375" customWidth="1"/>
    <col min="12545" max="12545" width="4.5703125" customWidth="1"/>
    <col min="12546" max="12546" width="3.28515625" customWidth="1"/>
    <col min="12547" max="12547" width="30" customWidth="1"/>
    <col min="12549" max="12549" width="13.42578125" customWidth="1"/>
    <col min="12550" max="12550" width="3.85546875" customWidth="1"/>
    <col min="12552" max="12552" width="3.85546875" customWidth="1"/>
    <col min="12554" max="12554" width="3.85546875" customWidth="1"/>
    <col min="12555" max="12555" width="14.140625" customWidth="1"/>
    <col min="12556" max="12556" width="10.7109375" customWidth="1"/>
    <col min="12801" max="12801" width="4.5703125" customWidth="1"/>
    <col min="12802" max="12802" width="3.28515625" customWidth="1"/>
    <col min="12803" max="12803" width="30" customWidth="1"/>
    <col min="12805" max="12805" width="13.42578125" customWidth="1"/>
    <col min="12806" max="12806" width="3.85546875" customWidth="1"/>
    <col min="12808" max="12808" width="3.85546875" customWidth="1"/>
    <col min="12810" max="12810" width="3.85546875" customWidth="1"/>
    <col min="12811" max="12811" width="14.140625" customWidth="1"/>
    <col min="12812" max="12812" width="10.7109375" customWidth="1"/>
    <col min="13057" max="13057" width="4.5703125" customWidth="1"/>
    <col min="13058" max="13058" width="3.28515625" customWidth="1"/>
    <col min="13059" max="13059" width="30" customWidth="1"/>
    <col min="13061" max="13061" width="13.42578125" customWidth="1"/>
    <col min="13062" max="13062" width="3.85546875" customWidth="1"/>
    <col min="13064" max="13064" width="3.85546875" customWidth="1"/>
    <col min="13066" max="13066" width="3.85546875" customWidth="1"/>
    <col min="13067" max="13067" width="14.140625" customWidth="1"/>
    <col min="13068" max="13068" width="10.7109375" customWidth="1"/>
    <col min="13313" max="13313" width="4.5703125" customWidth="1"/>
    <col min="13314" max="13314" width="3.28515625" customWidth="1"/>
    <col min="13315" max="13315" width="30" customWidth="1"/>
    <col min="13317" max="13317" width="13.42578125" customWidth="1"/>
    <col min="13318" max="13318" width="3.85546875" customWidth="1"/>
    <col min="13320" max="13320" width="3.85546875" customWidth="1"/>
    <col min="13322" max="13322" width="3.85546875" customWidth="1"/>
    <col min="13323" max="13323" width="14.140625" customWidth="1"/>
    <col min="13324" max="13324" width="10.7109375" customWidth="1"/>
    <col min="13569" max="13569" width="4.5703125" customWidth="1"/>
    <col min="13570" max="13570" width="3.28515625" customWidth="1"/>
    <col min="13571" max="13571" width="30" customWidth="1"/>
    <col min="13573" max="13573" width="13.42578125" customWidth="1"/>
    <col min="13574" max="13574" width="3.85546875" customWidth="1"/>
    <col min="13576" max="13576" width="3.85546875" customWidth="1"/>
    <col min="13578" max="13578" width="3.85546875" customWidth="1"/>
    <col min="13579" max="13579" width="14.140625" customWidth="1"/>
    <col min="13580" max="13580" width="10.7109375" customWidth="1"/>
    <col min="13825" max="13825" width="4.5703125" customWidth="1"/>
    <col min="13826" max="13826" width="3.28515625" customWidth="1"/>
    <col min="13827" max="13827" width="30" customWidth="1"/>
    <col min="13829" max="13829" width="13.42578125" customWidth="1"/>
    <col min="13830" max="13830" width="3.85546875" customWidth="1"/>
    <col min="13832" max="13832" width="3.85546875" customWidth="1"/>
    <col min="13834" max="13834" width="3.85546875" customWidth="1"/>
    <col min="13835" max="13835" width="14.140625" customWidth="1"/>
    <col min="13836" max="13836" width="10.7109375" customWidth="1"/>
    <col min="14081" max="14081" width="4.5703125" customWidth="1"/>
    <col min="14082" max="14082" width="3.28515625" customWidth="1"/>
    <col min="14083" max="14083" width="30" customWidth="1"/>
    <col min="14085" max="14085" width="13.42578125" customWidth="1"/>
    <col min="14086" max="14086" width="3.85546875" customWidth="1"/>
    <col min="14088" max="14088" width="3.85546875" customWidth="1"/>
    <col min="14090" max="14090" width="3.85546875" customWidth="1"/>
    <col min="14091" max="14091" width="14.140625" customWidth="1"/>
    <col min="14092" max="14092" width="10.7109375" customWidth="1"/>
    <col min="14337" max="14337" width="4.5703125" customWidth="1"/>
    <col min="14338" max="14338" width="3.28515625" customWidth="1"/>
    <col min="14339" max="14339" width="30" customWidth="1"/>
    <col min="14341" max="14341" width="13.42578125" customWidth="1"/>
    <col min="14342" max="14342" width="3.85546875" customWidth="1"/>
    <col min="14344" max="14344" width="3.85546875" customWidth="1"/>
    <col min="14346" max="14346" width="3.85546875" customWidth="1"/>
    <col min="14347" max="14347" width="14.140625" customWidth="1"/>
    <col min="14348" max="14348" width="10.7109375" customWidth="1"/>
    <col min="14593" max="14593" width="4.5703125" customWidth="1"/>
    <col min="14594" max="14594" width="3.28515625" customWidth="1"/>
    <col min="14595" max="14595" width="30" customWidth="1"/>
    <col min="14597" max="14597" width="13.42578125" customWidth="1"/>
    <col min="14598" max="14598" width="3.85546875" customWidth="1"/>
    <col min="14600" max="14600" width="3.85546875" customWidth="1"/>
    <col min="14602" max="14602" width="3.85546875" customWidth="1"/>
    <col min="14603" max="14603" width="14.140625" customWidth="1"/>
    <col min="14604" max="14604" width="10.7109375" customWidth="1"/>
    <col min="14849" max="14849" width="4.5703125" customWidth="1"/>
    <col min="14850" max="14850" width="3.28515625" customWidth="1"/>
    <col min="14851" max="14851" width="30" customWidth="1"/>
    <col min="14853" max="14853" width="13.42578125" customWidth="1"/>
    <col min="14854" max="14854" width="3.85546875" customWidth="1"/>
    <col min="14856" max="14856" width="3.85546875" customWidth="1"/>
    <col min="14858" max="14858" width="3.85546875" customWidth="1"/>
    <col min="14859" max="14859" width="14.140625" customWidth="1"/>
    <col min="14860" max="14860" width="10.7109375" customWidth="1"/>
    <col min="15105" max="15105" width="4.5703125" customWidth="1"/>
    <col min="15106" max="15106" width="3.28515625" customWidth="1"/>
    <col min="15107" max="15107" width="30" customWidth="1"/>
    <col min="15109" max="15109" width="13.42578125" customWidth="1"/>
    <col min="15110" max="15110" width="3.85546875" customWidth="1"/>
    <col min="15112" max="15112" width="3.85546875" customWidth="1"/>
    <col min="15114" max="15114" width="3.85546875" customWidth="1"/>
    <col min="15115" max="15115" width="14.140625" customWidth="1"/>
    <col min="15116" max="15116" width="10.7109375" customWidth="1"/>
    <col min="15361" max="15361" width="4.5703125" customWidth="1"/>
    <col min="15362" max="15362" width="3.28515625" customWidth="1"/>
    <col min="15363" max="15363" width="30" customWidth="1"/>
    <col min="15365" max="15365" width="13.42578125" customWidth="1"/>
    <col min="15366" max="15366" width="3.85546875" customWidth="1"/>
    <col min="15368" max="15368" width="3.85546875" customWidth="1"/>
    <col min="15370" max="15370" width="3.85546875" customWidth="1"/>
    <col min="15371" max="15371" width="14.140625" customWidth="1"/>
    <col min="15372" max="15372" width="10.7109375" customWidth="1"/>
    <col min="15617" max="15617" width="4.5703125" customWidth="1"/>
    <col min="15618" max="15618" width="3.28515625" customWidth="1"/>
    <col min="15619" max="15619" width="30" customWidth="1"/>
    <col min="15621" max="15621" width="13.42578125" customWidth="1"/>
    <col min="15622" max="15622" width="3.85546875" customWidth="1"/>
    <col min="15624" max="15624" width="3.85546875" customWidth="1"/>
    <col min="15626" max="15626" width="3.85546875" customWidth="1"/>
    <col min="15627" max="15627" width="14.140625" customWidth="1"/>
    <col min="15628" max="15628" width="10.7109375" customWidth="1"/>
    <col min="15873" max="15873" width="4.5703125" customWidth="1"/>
    <col min="15874" max="15874" width="3.28515625" customWidth="1"/>
    <col min="15875" max="15875" width="30" customWidth="1"/>
    <col min="15877" max="15877" width="13.42578125" customWidth="1"/>
    <col min="15878" max="15878" width="3.85546875" customWidth="1"/>
    <col min="15880" max="15880" width="3.85546875" customWidth="1"/>
    <col min="15882" max="15882" width="3.85546875" customWidth="1"/>
    <col min="15883" max="15883" width="14.140625" customWidth="1"/>
    <col min="15884" max="15884" width="10.7109375" customWidth="1"/>
    <col min="16129" max="16129" width="4.5703125" customWidth="1"/>
    <col min="16130" max="16130" width="3.28515625" customWidth="1"/>
    <col min="16131" max="16131" width="30" customWidth="1"/>
    <col min="16133" max="16133" width="13.42578125" customWidth="1"/>
    <col min="16134" max="16134" width="3.85546875" customWidth="1"/>
    <col min="16136" max="16136" width="3.85546875" customWidth="1"/>
    <col min="16138" max="16138" width="3.85546875" customWidth="1"/>
    <col min="16139" max="16139" width="14.140625" customWidth="1"/>
    <col min="16140" max="16140" width="10.7109375" customWidth="1"/>
  </cols>
  <sheetData>
    <row r="1" spans="1:12">
      <c r="A1" s="1390" t="s">
        <v>37</v>
      </c>
      <c r="B1" s="1390"/>
      <c r="C1" s="1390"/>
      <c r="D1" s="1390"/>
      <c r="E1" s="1390"/>
      <c r="F1" s="1390"/>
      <c r="G1" s="1390"/>
      <c r="H1" s="1390"/>
      <c r="I1" s="1390"/>
      <c r="J1" s="1390"/>
      <c r="K1" s="1390"/>
      <c r="L1" s="436" t="s">
        <v>78</v>
      </c>
    </row>
    <row r="2" spans="1:12">
      <c r="A2" s="1389" t="s">
        <v>551</v>
      </c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214" t="s">
        <v>78</v>
      </c>
    </row>
    <row r="3" spans="1:12">
      <c r="A3" s="1389" t="s">
        <v>178</v>
      </c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214" t="s">
        <v>78</v>
      </c>
    </row>
    <row r="4" spans="1:12">
      <c r="A4" s="1409" t="s">
        <v>932</v>
      </c>
      <c r="B4" s="1409"/>
      <c r="C4" s="1409"/>
      <c r="D4" s="1409"/>
      <c r="E4" s="1409"/>
      <c r="F4" s="1409"/>
      <c r="G4" s="1409"/>
      <c r="H4" s="1409"/>
      <c r="I4" s="1409"/>
      <c r="J4" s="1409"/>
      <c r="K4" s="1409"/>
    </row>
    <row r="5" spans="1:12">
      <c r="A5" s="1233"/>
      <c r="B5" s="1233"/>
      <c r="C5" s="1236"/>
      <c r="D5" s="1236"/>
      <c r="E5" s="1236"/>
      <c r="F5" s="1236"/>
      <c r="G5" s="1236"/>
      <c r="H5" s="1236"/>
      <c r="I5" s="1237"/>
      <c r="J5" s="1233"/>
      <c r="K5" s="1233"/>
    </row>
    <row r="6" spans="1:12" ht="39">
      <c r="A6" s="1251" t="s">
        <v>94</v>
      </c>
      <c r="B6" s="1237"/>
      <c r="C6" s="1237" t="s">
        <v>552</v>
      </c>
      <c r="D6" s="1237"/>
      <c r="E6" s="1237" t="s">
        <v>553</v>
      </c>
      <c r="F6" s="1237"/>
      <c r="G6" s="1251" t="s">
        <v>554</v>
      </c>
      <c r="H6" s="1237"/>
      <c r="I6" s="1251" t="s">
        <v>555</v>
      </c>
      <c r="J6" s="1233"/>
      <c r="K6" s="1237" t="s">
        <v>556</v>
      </c>
    </row>
    <row r="7" spans="1:12">
      <c r="A7" s="1265">
        <v>-1</v>
      </c>
      <c r="B7" s="1265"/>
      <c r="C7" s="1265">
        <v>-2</v>
      </c>
      <c r="D7" s="1265"/>
      <c r="E7" s="1265">
        <v>-3</v>
      </c>
      <c r="F7" s="1265"/>
      <c r="G7" s="1265">
        <v>-4</v>
      </c>
      <c r="H7" s="1265"/>
      <c r="I7" s="1265">
        <v>-5</v>
      </c>
      <c r="J7" s="1271"/>
      <c r="K7" s="1265">
        <v>-6</v>
      </c>
    </row>
    <row r="8" spans="1:12">
      <c r="A8" s="1235"/>
      <c r="B8" s="1235"/>
      <c r="C8" s="1236"/>
      <c r="D8" s="1236"/>
      <c r="E8" s="1236"/>
      <c r="F8" s="1236"/>
      <c r="G8" s="1236"/>
      <c r="H8" s="1236"/>
      <c r="I8" s="1237"/>
      <c r="J8" s="1233"/>
      <c r="K8" s="1233"/>
    </row>
    <row r="9" spans="1:12" ht="15.75" customHeight="1">
      <c r="A9" s="1235"/>
      <c r="B9" s="1235"/>
      <c r="C9" s="1268" t="s">
        <v>440</v>
      </c>
      <c r="D9" s="1236"/>
      <c r="E9" s="1236"/>
      <c r="F9" s="1236"/>
      <c r="G9" s="1236"/>
      <c r="H9" s="1236"/>
      <c r="I9" s="1237"/>
      <c r="J9" s="1233"/>
      <c r="K9" s="1264" t="s">
        <v>192</v>
      </c>
    </row>
    <row r="10" spans="1:12">
      <c r="A10" s="1235">
        <v>1</v>
      </c>
      <c r="B10" s="1235"/>
      <c r="C10" s="1239" t="s">
        <v>557</v>
      </c>
      <c r="D10" s="1240"/>
      <c r="E10" s="1242">
        <v>11581535</v>
      </c>
      <c r="F10" s="1240"/>
      <c r="G10" s="1255">
        <v>636</v>
      </c>
      <c r="H10" s="1240"/>
      <c r="I10" s="1254">
        <v>1</v>
      </c>
      <c r="J10" s="1233"/>
      <c r="K10" s="1245">
        <v>11581535</v>
      </c>
    </row>
    <row r="11" spans="1:12" ht="15" customHeight="1">
      <c r="A11" s="1235"/>
      <c r="B11" s="1235"/>
      <c r="C11" s="1241"/>
      <c r="D11" s="1241"/>
      <c r="E11" s="1249"/>
      <c r="F11" s="1241"/>
      <c r="G11" s="1256"/>
      <c r="H11" s="1241"/>
      <c r="I11" s="1257"/>
      <c r="J11" s="1233"/>
      <c r="K11" s="1233"/>
    </row>
    <row r="12" spans="1:12">
      <c r="A12" s="1235">
        <v>2</v>
      </c>
      <c r="B12" s="1235"/>
      <c r="C12" s="1239" t="s">
        <v>558</v>
      </c>
      <c r="D12" s="1240"/>
      <c r="E12" s="1242">
        <v>15802150</v>
      </c>
      <c r="F12" s="1240"/>
      <c r="G12" s="1255">
        <v>636</v>
      </c>
      <c r="H12" s="1240"/>
      <c r="I12" s="1254">
        <v>1</v>
      </c>
      <c r="J12" s="1233"/>
      <c r="K12" s="1245">
        <v>15802150</v>
      </c>
    </row>
    <row r="13" spans="1:12" ht="15" customHeight="1">
      <c r="A13" s="1235"/>
      <c r="B13" s="1235"/>
      <c r="C13" s="1241"/>
      <c r="D13" s="1241"/>
      <c r="E13" s="1249"/>
      <c r="F13" s="1241"/>
      <c r="G13" s="1256"/>
      <c r="H13" s="1241"/>
      <c r="I13" s="1257"/>
      <c r="J13" s="1233"/>
      <c r="K13" s="1233"/>
      <c r="L13" s="560"/>
    </row>
    <row r="14" spans="1:12">
      <c r="A14" s="1235">
        <v>3</v>
      </c>
      <c r="B14" s="1235"/>
      <c r="C14" s="1239" t="s">
        <v>559</v>
      </c>
      <c r="D14" s="1240"/>
      <c r="E14" s="1242">
        <v>9081718</v>
      </c>
      <c r="F14" s="1240"/>
      <c r="G14" s="1255">
        <v>611</v>
      </c>
      <c r="H14" s="1240"/>
      <c r="I14" s="1254">
        <v>1.04</v>
      </c>
      <c r="J14" s="1233"/>
      <c r="K14" s="1245">
        <v>9444986.7200000007</v>
      </c>
    </row>
    <row r="15" spans="1:12" ht="15" customHeight="1">
      <c r="A15" s="1235"/>
      <c r="B15" s="1235"/>
      <c r="C15" s="1241"/>
      <c r="D15" s="1241"/>
      <c r="E15" s="1241"/>
      <c r="F15" s="1241"/>
      <c r="G15" s="1241"/>
      <c r="H15" s="1241"/>
      <c r="I15" s="1235"/>
      <c r="J15" s="1233"/>
      <c r="K15" s="1248"/>
      <c r="L15" s="560"/>
    </row>
    <row r="16" spans="1:12" ht="15.75" thickBot="1">
      <c r="A16" s="1235">
        <v>4</v>
      </c>
      <c r="B16" s="1235"/>
      <c r="C16" s="1234" t="s">
        <v>560</v>
      </c>
      <c r="D16" s="1233"/>
      <c r="E16" s="1253"/>
      <c r="F16" s="1233"/>
      <c r="G16" s="1233"/>
      <c r="H16" s="1233"/>
      <c r="I16" s="1255"/>
      <c r="J16" s="1233"/>
      <c r="K16" s="1246">
        <v>36828671.719999999</v>
      </c>
    </row>
    <row r="17" spans="1:14" ht="15.75" thickTop="1">
      <c r="A17" s="1235"/>
      <c r="B17" s="1235"/>
      <c r="C17" s="1263"/>
      <c r="D17" s="1263"/>
      <c r="E17" s="1262"/>
      <c r="F17" s="1241"/>
      <c r="G17" s="1241"/>
      <c r="H17" s="1241"/>
      <c r="I17" s="1235"/>
      <c r="J17" s="1233"/>
      <c r="K17" s="1248"/>
    </row>
    <row r="18" spans="1:14" ht="7.5" customHeight="1">
      <c r="A18" s="1235"/>
      <c r="B18" s="1235"/>
      <c r="C18" s="1261"/>
      <c r="D18" s="1261"/>
      <c r="E18" s="1247"/>
      <c r="F18" s="1241"/>
      <c r="G18" s="1241"/>
      <c r="H18" s="1241"/>
      <c r="I18" s="1235"/>
      <c r="J18" s="1233"/>
      <c r="K18" s="1248"/>
    </row>
    <row r="19" spans="1:14" ht="12" customHeight="1">
      <c r="A19" s="1235"/>
      <c r="B19" s="1235"/>
      <c r="C19" s="1267" t="s">
        <v>480</v>
      </c>
      <c r="D19" s="1241"/>
      <c r="E19" s="1243"/>
      <c r="F19" s="1241"/>
      <c r="G19" s="1241"/>
      <c r="H19" s="1241"/>
      <c r="I19" s="1235"/>
      <c r="J19" s="1233"/>
      <c r="K19" s="1264" t="s">
        <v>192</v>
      </c>
    </row>
    <row r="20" spans="1:14">
      <c r="A20" s="1235">
        <v>5</v>
      </c>
      <c r="B20" s="1235"/>
      <c r="C20" s="1239" t="s">
        <v>561</v>
      </c>
      <c r="D20" s="1240"/>
      <c r="E20" s="1242">
        <v>3963396</v>
      </c>
      <c r="F20" s="1240"/>
      <c r="G20" s="1255" t="s">
        <v>78</v>
      </c>
      <c r="H20" s="1240"/>
      <c r="I20" s="1254" t="s">
        <v>78</v>
      </c>
      <c r="J20" s="1233"/>
      <c r="K20" s="1245">
        <v>3963396</v>
      </c>
    </row>
    <row r="21" spans="1:14">
      <c r="A21" s="1235"/>
      <c r="B21" s="1235"/>
      <c r="C21" s="1241"/>
      <c r="D21" s="1241"/>
      <c r="E21" s="1249"/>
      <c r="F21" s="1241"/>
      <c r="G21" s="1256"/>
      <c r="H21" s="1241"/>
      <c r="I21" s="1257"/>
      <c r="J21" s="1233"/>
      <c r="K21" s="1233"/>
    </row>
    <row r="22" spans="1:14">
      <c r="A22" s="1235">
        <v>6</v>
      </c>
      <c r="B22" s="1235"/>
      <c r="C22" s="1239" t="s">
        <v>928</v>
      </c>
      <c r="D22" s="1240"/>
      <c r="E22" s="1242">
        <v>3963396</v>
      </c>
      <c r="F22" s="1240"/>
      <c r="G22" s="1255" t="s">
        <v>78</v>
      </c>
      <c r="H22" s="1240"/>
      <c r="I22" s="1254" t="s">
        <v>78</v>
      </c>
      <c r="J22" s="1233"/>
      <c r="K22" s="1245">
        <v>3963396</v>
      </c>
    </row>
    <row r="23" spans="1:14">
      <c r="A23" s="1235"/>
      <c r="B23" s="1235"/>
      <c r="C23" s="1241"/>
      <c r="D23" s="1241"/>
      <c r="E23" s="1249"/>
      <c r="F23" s="1241"/>
      <c r="G23" s="1256"/>
      <c r="H23" s="1241"/>
      <c r="I23" s="1257"/>
      <c r="J23" s="1233"/>
      <c r="K23" s="1233"/>
      <c r="N23" t="s">
        <v>562</v>
      </c>
    </row>
    <row r="24" spans="1:14">
      <c r="A24" s="1235">
        <v>7</v>
      </c>
      <c r="B24" s="1235"/>
      <c r="C24" s="1239" t="s">
        <v>929</v>
      </c>
      <c r="D24" s="1240"/>
      <c r="E24" s="1242">
        <v>3963396</v>
      </c>
      <c r="F24" s="1240"/>
      <c r="G24" s="1255" t="s">
        <v>78</v>
      </c>
      <c r="H24" s="1240"/>
      <c r="I24" s="1254" t="s">
        <v>78</v>
      </c>
      <c r="J24" s="1233"/>
      <c r="K24" s="1245">
        <v>3963396</v>
      </c>
    </row>
    <row r="25" spans="1:14">
      <c r="A25" s="1235"/>
      <c r="B25" s="1235"/>
      <c r="C25" s="1241"/>
      <c r="D25" s="1241"/>
      <c r="E25" s="1241"/>
      <c r="F25" s="1241"/>
      <c r="G25" s="1241"/>
      <c r="H25" s="1241"/>
      <c r="I25" s="1235"/>
      <c r="J25" s="1233"/>
      <c r="K25" s="1248"/>
      <c r="L25" s="560"/>
    </row>
    <row r="26" spans="1:14" ht="15.75" thickBot="1">
      <c r="A26" s="1235">
        <v>8</v>
      </c>
      <c r="B26" s="1235"/>
      <c r="C26" s="1234" t="s">
        <v>563</v>
      </c>
      <c r="D26" s="1233"/>
      <c r="E26" s="1253"/>
      <c r="F26" s="1233"/>
      <c r="G26" s="1233"/>
      <c r="H26" s="1233"/>
      <c r="I26" s="1255"/>
      <c r="J26" s="1233"/>
      <c r="K26" s="1246">
        <v>11890188</v>
      </c>
    </row>
    <row r="27" spans="1:14" ht="15.75" thickTop="1">
      <c r="A27" s="1235"/>
      <c r="B27" s="1235"/>
      <c r="C27" s="1241"/>
      <c r="D27" s="1241"/>
      <c r="E27" s="1241"/>
      <c r="F27" s="1241"/>
      <c r="G27" s="1241"/>
      <c r="H27" s="1241"/>
      <c r="I27" s="1235"/>
      <c r="J27" s="1233"/>
      <c r="K27" s="1248"/>
    </row>
    <row r="28" spans="1:14" ht="15.75" thickBot="1">
      <c r="A28" s="1235">
        <v>9</v>
      </c>
      <c r="B28" s="1235"/>
      <c r="C28" s="1234" t="s">
        <v>564</v>
      </c>
      <c r="D28" s="1233"/>
      <c r="E28" s="1253"/>
      <c r="F28" s="1233"/>
      <c r="G28" s="1233"/>
      <c r="H28" s="1233"/>
      <c r="I28" s="1255"/>
      <c r="J28" s="1233"/>
      <c r="K28" s="1246">
        <v>48718859.719999999</v>
      </c>
    </row>
    <row r="29" spans="1:14" ht="15.75" thickTop="1">
      <c r="A29" s="1235"/>
      <c r="B29" s="1235"/>
      <c r="C29" s="1241"/>
      <c r="D29" s="1241"/>
      <c r="E29" s="1243"/>
      <c r="F29" s="1241"/>
      <c r="G29" s="1241"/>
      <c r="H29" s="1241"/>
      <c r="I29" s="1235"/>
      <c r="J29" s="1233"/>
      <c r="K29" s="1248"/>
    </row>
    <row r="30" spans="1:14">
      <c r="A30" s="1235">
        <v>10</v>
      </c>
      <c r="B30" s="1235"/>
      <c r="C30" s="1234" t="s">
        <v>565</v>
      </c>
      <c r="D30" s="1241"/>
      <c r="E30" s="1253"/>
      <c r="F30" s="1241"/>
      <c r="G30" s="1241"/>
      <c r="H30" s="1241"/>
      <c r="I30" s="1250"/>
      <c r="J30" s="1233"/>
      <c r="K30" s="1245">
        <v>16239619.906666666</v>
      </c>
    </row>
    <row r="31" spans="1:14">
      <c r="A31" s="1235"/>
      <c r="B31" s="1235"/>
      <c r="C31" s="1240"/>
      <c r="D31" s="1240"/>
      <c r="E31" s="1243"/>
      <c r="F31" s="1240"/>
      <c r="G31" s="1240"/>
      <c r="H31" s="1240"/>
      <c r="I31" s="1235"/>
      <c r="J31" s="1233"/>
      <c r="K31" s="1233"/>
    </row>
    <row r="32" spans="1:14">
      <c r="A32" s="1235">
        <v>11</v>
      </c>
      <c r="B32" s="1235"/>
      <c r="C32" s="1244" t="s">
        <v>566</v>
      </c>
      <c r="D32" s="1241"/>
      <c r="E32" s="1253"/>
      <c r="F32" s="1241"/>
      <c r="G32" s="1241"/>
      <c r="H32" s="1241"/>
      <c r="I32" s="1250"/>
      <c r="J32" s="1233"/>
      <c r="K32" s="1272">
        <v>16518132</v>
      </c>
    </row>
    <row r="33" spans="1:11">
      <c r="A33" s="1235"/>
      <c r="B33" s="1235"/>
      <c r="C33" s="1233"/>
      <c r="D33" s="1233"/>
      <c r="E33" s="1243"/>
      <c r="F33" s="1233"/>
      <c r="G33" s="1233"/>
      <c r="H33" s="1233"/>
      <c r="I33" s="1258"/>
      <c r="J33" s="1233"/>
      <c r="K33" s="1248"/>
    </row>
    <row r="34" spans="1:11">
      <c r="A34" s="1235">
        <v>12</v>
      </c>
      <c r="B34" s="1235"/>
      <c r="C34" s="1244" t="s">
        <v>567</v>
      </c>
      <c r="D34" s="1241"/>
      <c r="E34" s="1241"/>
      <c r="F34" s="1241"/>
      <c r="G34" s="1241"/>
      <c r="H34" s="1241"/>
      <c r="I34" s="1259"/>
      <c r="J34" s="1233"/>
      <c r="K34" s="1273">
        <v>-278512.09333333373</v>
      </c>
    </row>
    <row r="35" spans="1:11">
      <c r="A35" s="1235"/>
      <c r="B35" s="1235"/>
      <c r="C35" s="1241"/>
      <c r="D35" s="1241"/>
      <c r="E35" s="1241"/>
      <c r="F35" s="1241"/>
      <c r="G35" s="1241"/>
      <c r="H35" s="1241"/>
      <c r="I35" s="1235"/>
      <c r="J35" s="1233"/>
      <c r="K35" s="1233"/>
    </row>
    <row r="36" spans="1:11">
      <c r="A36" s="1235">
        <v>13</v>
      </c>
      <c r="B36" s="1235"/>
      <c r="C36" s="1241" t="s">
        <v>408</v>
      </c>
      <c r="D36" s="1241"/>
      <c r="E36" s="1241"/>
      <c r="F36" s="1241"/>
      <c r="G36" s="1241"/>
      <c r="H36" s="1241"/>
      <c r="I36" s="1250"/>
      <c r="J36" s="1233"/>
      <c r="K36" s="1274">
        <v>0.98499999999999999</v>
      </c>
    </row>
    <row r="37" spans="1:11">
      <c r="A37" s="1235"/>
      <c r="B37" s="1235"/>
      <c r="C37" s="1241"/>
      <c r="D37" s="1241"/>
      <c r="E37" s="1241"/>
      <c r="F37" s="1241"/>
      <c r="G37" s="1241"/>
      <c r="H37" s="1241"/>
      <c r="I37" s="1235"/>
      <c r="J37" s="1233"/>
      <c r="K37" s="1275"/>
    </row>
    <row r="38" spans="1:11" ht="15.75" thickBot="1">
      <c r="A38" s="1235">
        <v>14</v>
      </c>
      <c r="B38" s="1235"/>
      <c r="C38" s="1244" t="s">
        <v>568</v>
      </c>
      <c r="D38" s="1241"/>
      <c r="E38" s="1241"/>
      <c r="F38" s="1241"/>
      <c r="G38" s="1241"/>
      <c r="H38" s="1241"/>
      <c r="I38" s="1235"/>
      <c r="J38" s="1233"/>
      <c r="K38" s="1062">
        <v>-274334.41193333373</v>
      </c>
    </row>
    <row r="39" spans="1:11" ht="15.75" thickTop="1">
      <c r="A39" s="1235"/>
      <c r="B39" s="1235"/>
      <c r="C39" s="1241"/>
      <c r="D39" s="1241"/>
      <c r="E39" s="1241"/>
      <c r="F39" s="1241"/>
      <c r="G39" s="1241"/>
      <c r="H39" s="1241"/>
      <c r="I39" s="1257"/>
      <c r="J39" s="1233"/>
      <c r="K39" s="1243"/>
    </row>
    <row r="40" spans="1:11">
      <c r="A40" s="1235"/>
      <c r="B40" s="1235"/>
      <c r="C40" s="1241"/>
      <c r="D40" s="1241"/>
      <c r="E40" s="1241"/>
      <c r="F40" s="1241"/>
      <c r="G40" s="1241"/>
      <c r="H40" s="1241"/>
      <c r="I40" s="1257"/>
      <c r="J40" s="1233"/>
      <c r="K40" s="1233"/>
    </row>
    <row r="41" spans="1:11">
      <c r="A41" s="1235"/>
      <c r="B41" s="1235"/>
      <c r="C41" s="1236"/>
      <c r="D41" s="1236"/>
      <c r="E41" s="1236"/>
      <c r="F41" s="1236"/>
      <c r="G41" s="1236"/>
      <c r="H41" s="1236"/>
      <c r="I41" s="1235"/>
      <c r="J41" s="1233"/>
      <c r="K41" s="1233"/>
    </row>
    <row r="42" spans="1:11">
      <c r="A42" s="1235"/>
      <c r="B42" s="1235"/>
      <c r="C42" s="1235"/>
      <c r="D42" s="1235"/>
      <c r="E42" s="1235"/>
      <c r="F42" s="1235"/>
      <c r="G42" s="1235"/>
      <c r="H42" s="1235"/>
      <c r="I42" s="1237"/>
      <c r="J42" s="1233"/>
      <c r="K42" s="1233"/>
    </row>
    <row r="43" spans="1:11">
      <c r="A43" s="1235"/>
      <c r="B43" s="1270" t="s">
        <v>195</v>
      </c>
      <c r="C43" s="1236" t="s">
        <v>569</v>
      </c>
      <c r="D43" s="1236"/>
      <c r="E43" s="1236"/>
      <c r="F43" s="1236"/>
      <c r="G43" s="1236"/>
      <c r="H43" s="1236"/>
      <c r="I43" s="1235"/>
      <c r="J43" s="1233"/>
      <c r="K43" s="1233"/>
    </row>
    <row r="44" spans="1:11">
      <c r="A44" s="1233"/>
      <c r="B44" s="1269"/>
      <c r="C44" s="1241" t="s">
        <v>570</v>
      </c>
      <c r="D44" s="1241"/>
      <c r="E44" s="1241"/>
      <c r="F44" s="1241"/>
      <c r="G44" s="1241"/>
      <c r="H44" s="1241"/>
      <c r="I44" s="1237"/>
      <c r="J44" s="1233"/>
      <c r="K44" s="1233"/>
    </row>
    <row r="45" spans="1:11">
      <c r="A45" s="1235"/>
      <c r="B45" s="1270"/>
      <c r="C45" s="1244" t="s">
        <v>209</v>
      </c>
      <c r="D45" s="1241"/>
      <c r="E45" s="1238">
        <v>636</v>
      </c>
      <c r="F45" s="1241"/>
      <c r="G45" s="1241"/>
      <c r="H45" s="1241"/>
      <c r="I45" s="1260"/>
      <c r="J45" s="1232"/>
      <c r="K45" s="1232"/>
    </row>
    <row r="46" spans="1:11">
      <c r="A46" s="1235"/>
      <c r="B46" s="1270"/>
      <c r="C46" s="1244" t="s">
        <v>210</v>
      </c>
      <c r="D46" s="1241"/>
      <c r="E46" s="1238">
        <v>636</v>
      </c>
      <c r="F46" s="1241"/>
      <c r="G46" s="1241"/>
      <c r="H46" s="1241"/>
      <c r="I46" s="1260"/>
      <c r="J46" s="1232"/>
      <c r="K46" s="1232"/>
    </row>
    <row r="47" spans="1:11">
      <c r="A47" s="1235"/>
      <c r="B47" s="1270"/>
      <c r="C47" s="1244" t="s">
        <v>211</v>
      </c>
      <c r="D47" s="1241"/>
      <c r="E47" s="1238">
        <v>611</v>
      </c>
      <c r="F47" s="1241"/>
      <c r="G47" s="1241"/>
      <c r="H47" s="1241"/>
      <c r="I47" s="1252"/>
      <c r="J47" s="1232"/>
      <c r="K47" s="1232"/>
    </row>
    <row r="48" spans="1:11">
      <c r="A48" s="1235"/>
      <c r="B48" s="1270"/>
      <c r="C48" s="1244"/>
      <c r="D48" s="1241"/>
      <c r="E48" s="1238"/>
      <c r="F48" s="1241"/>
      <c r="G48" s="1241"/>
      <c r="H48" s="1241"/>
      <c r="I48" s="1252"/>
      <c r="J48" s="1232"/>
      <c r="K48" s="1231"/>
    </row>
    <row r="49" spans="1:11">
      <c r="A49" s="1235"/>
      <c r="B49" s="1270" t="s">
        <v>206</v>
      </c>
      <c r="C49" s="1244" t="s">
        <v>930</v>
      </c>
      <c r="D49" s="1241"/>
      <c r="E49" s="1238"/>
      <c r="F49" s="1241"/>
      <c r="G49" s="1241"/>
      <c r="H49" s="1241"/>
      <c r="I49" s="1252"/>
      <c r="J49" s="1232"/>
      <c r="K49" s="1231"/>
    </row>
    <row r="50" spans="1:11">
      <c r="A50" s="1235"/>
      <c r="B50" s="1235"/>
      <c r="C50" s="1244"/>
      <c r="D50" s="1241"/>
      <c r="E50" s="1238"/>
      <c r="F50" s="1241"/>
      <c r="G50" s="1241"/>
      <c r="H50" s="1241"/>
      <c r="I50" s="1252"/>
      <c r="J50" s="1232"/>
      <c r="K50" s="1231"/>
    </row>
    <row r="51" spans="1:11" ht="45.75" customHeight="1">
      <c r="A51" s="1235"/>
      <c r="B51" s="1266" t="s">
        <v>571</v>
      </c>
      <c r="C51" s="1388" t="s">
        <v>931</v>
      </c>
      <c r="D51" s="1388"/>
      <c r="E51" s="1388"/>
      <c r="F51" s="1388"/>
      <c r="G51" s="1388"/>
      <c r="H51" s="1388"/>
      <c r="I51" s="1388"/>
      <c r="J51" s="1388"/>
      <c r="K51" s="1231"/>
    </row>
    <row r="52" spans="1:11" ht="42.75" customHeight="1">
      <c r="A52" s="1235"/>
      <c r="B52" s="1235"/>
      <c r="C52" s="1244"/>
      <c r="D52" s="1241"/>
      <c r="E52" s="1238"/>
      <c r="F52" s="1241"/>
      <c r="G52" s="1241"/>
      <c r="H52" s="1241"/>
      <c r="I52" s="1252"/>
      <c r="J52" s="1232"/>
      <c r="K52" s="1231"/>
    </row>
    <row r="53" spans="1:11">
      <c r="A53" s="1235"/>
      <c r="B53" s="1235" t="s">
        <v>78</v>
      </c>
      <c r="C53" s="1244"/>
      <c r="D53" s="1241"/>
      <c r="E53" s="1238"/>
      <c r="F53" s="1241"/>
      <c r="G53" s="1241"/>
      <c r="H53" s="1241"/>
      <c r="I53" s="1252"/>
      <c r="J53" s="1232"/>
      <c r="K53" s="1231"/>
    </row>
    <row r="54" spans="1:11">
      <c r="A54" s="1235"/>
      <c r="B54" s="1235"/>
      <c r="C54" s="1244"/>
      <c r="D54" s="1241"/>
      <c r="E54" s="1238"/>
      <c r="F54" s="1241"/>
      <c r="G54" s="1241"/>
      <c r="H54" s="1241"/>
      <c r="I54" s="1252"/>
      <c r="J54" s="1232"/>
      <c r="K54" s="1231"/>
    </row>
    <row r="55" spans="1:11">
      <c r="A55" s="1235"/>
      <c r="B55" s="1235"/>
      <c r="C55" s="1244" t="s">
        <v>572</v>
      </c>
      <c r="D55" s="1241"/>
      <c r="E55" s="1238"/>
      <c r="F55" s="1241"/>
      <c r="G55" s="1241"/>
      <c r="H55" s="1241"/>
      <c r="I55" s="1252"/>
      <c r="J55" s="1232"/>
      <c r="K55" s="1231"/>
    </row>
    <row r="56" spans="1:11">
      <c r="A56" s="1235"/>
      <c r="B56" s="1235"/>
      <c r="C56" s="1244"/>
      <c r="D56" s="1241"/>
      <c r="E56" s="1238"/>
      <c r="F56" s="1241"/>
      <c r="G56" s="1241"/>
      <c r="H56" s="1241"/>
      <c r="I56" s="1252"/>
      <c r="J56" s="1232"/>
      <c r="K56" s="1231"/>
    </row>
    <row r="57" spans="1:11">
      <c r="A57" s="1057"/>
      <c r="B57" s="1057"/>
      <c r="C57" s="1059"/>
      <c r="D57" s="1058"/>
      <c r="E57" s="1060"/>
      <c r="F57" s="1058"/>
      <c r="G57" s="1058"/>
      <c r="H57" s="1058"/>
      <c r="I57" s="1061"/>
    </row>
    <row r="58" spans="1:11">
      <c r="A58" s="1056"/>
      <c r="B58" s="1057"/>
      <c r="C58" s="1059"/>
      <c r="D58" s="1056"/>
      <c r="E58" s="1056"/>
      <c r="F58" s="1056"/>
      <c r="G58" s="1056"/>
      <c r="H58" s="1056"/>
      <c r="I58" s="1056"/>
    </row>
    <row r="59" spans="1:11">
      <c r="A59" s="1056"/>
      <c r="B59" s="1056"/>
      <c r="C59" s="1059"/>
      <c r="D59" s="1056"/>
      <c r="E59" s="1056"/>
      <c r="F59" s="1056"/>
      <c r="G59" s="1056"/>
      <c r="H59" s="1056"/>
      <c r="I59" s="1056"/>
    </row>
  </sheetData>
  <mergeCells count="5">
    <mergeCell ref="C51:J51"/>
    <mergeCell ref="A3:K3"/>
    <mergeCell ref="A2:K2"/>
    <mergeCell ref="A1:K1"/>
    <mergeCell ref="A4:K4"/>
  </mergeCells>
  <pageMargins left="0.7" right="0.7" top="0.75" bottom="0.75" header="0.3" footer="0.3"/>
  <pageSetup scale="76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S132"/>
  <sheetViews>
    <sheetView zoomScale="85" zoomScaleNormal="85" workbookViewId="0">
      <pane xSplit="3" ySplit="8" topLeftCell="D9" activePane="bottomRight" state="frozen"/>
      <selection pane="topRight" activeCell="C1" sqref="C1"/>
      <selection pane="bottomLeft" activeCell="A8" sqref="A8"/>
      <selection pane="bottomRight" activeCell="B5" sqref="B5:P5"/>
    </sheetView>
  </sheetViews>
  <sheetFormatPr defaultColWidth="9.140625" defaultRowHeight="12.75"/>
  <cols>
    <col min="1" max="1" width="5.42578125" style="1063" customWidth="1"/>
    <col min="2" max="2" width="9.140625" style="1066"/>
    <col min="3" max="3" width="44.5703125" style="1066" customWidth="1"/>
    <col min="4" max="4" width="15.140625" style="1066" customWidth="1"/>
    <col min="5" max="5" width="18" style="1066" customWidth="1"/>
    <col min="6" max="6" width="15.140625" style="1066" customWidth="1"/>
    <col min="7" max="7" width="16.5703125" style="1066" customWidth="1"/>
    <col min="8" max="8" width="3.85546875" style="1066" customWidth="1"/>
    <col min="9" max="9" width="9.42578125" style="1063" customWidth="1"/>
    <col min="10" max="10" width="15.7109375" style="1066" customWidth="1"/>
    <col min="11" max="12" width="15.140625" style="1066" customWidth="1"/>
    <col min="13" max="13" width="13" style="1066" customWidth="1"/>
    <col min="14" max="14" width="15.28515625" style="1066" customWidth="1"/>
    <col min="15" max="15" width="13.7109375" style="1066" customWidth="1"/>
    <col min="16" max="16" width="11.7109375" style="1066" customWidth="1"/>
    <col min="17" max="17" width="21.85546875" style="1066" customWidth="1"/>
    <col min="18" max="16384" width="9.140625" style="1066"/>
  </cols>
  <sheetData>
    <row r="1" spans="1:19" ht="15">
      <c r="B1" s="1392" t="s">
        <v>573</v>
      </c>
      <c r="C1" s="1392"/>
      <c r="D1" s="1392"/>
      <c r="E1" s="1392"/>
      <c r="F1" s="1392"/>
      <c r="G1" s="1392"/>
      <c r="H1" s="1392"/>
      <c r="I1" s="1392"/>
      <c r="J1" s="1392"/>
      <c r="K1" s="1392"/>
      <c r="L1" s="1392"/>
      <c r="M1" s="1392"/>
      <c r="N1" s="1392"/>
      <c r="O1" s="1392"/>
      <c r="P1" s="1392"/>
      <c r="Q1" s="1064" t="s">
        <v>78</v>
      </c>
      <c r="R1" s="1065"/>
      <c r="S1" s="1065"/>
    </row>
    <row r="2" spans="1:19" ht="15">
      <c r="B2" s="1392" t="s">
        <v>825</v>
      </c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064" t="s">
        <v>78</v>
      </c>
    </row>
    <row r="3" spans="1:19" ht="15">
      <c r="B3" s="1392" t="s">
        <v>574</v>
      </c>
      <c r="C3" s="1392"/>
      <c r="D3" s="1392"/>
      <c r="E3" s="1392"/>
      <c r="F3" s="1392"/>
      <c r="G3" s="1392"/>
      <c r="H3" s="1392"/>
      <c r="I3" s="1392"/>
      <c r="J3" s="1392"/>
      <c r="K3" s="1392"/>
      <c r="L3" s="1392"/>
      <c r="M3" s="1392"/>
      <c r="N3" s="1392"/>
      <c r="O3" s="1392"/>
      <c r="P3" s="1392"/>
      <c r="Q3" s="1064" t="s">
        <v>78</v>
      </c>
    </row>
    <row r="4" spans="1:19" ht="15">
      <c r="B4" s="1392" t="s">
        <v>575</v>
      </c>
      <c r="C4" s="1392"/>
      <c r="D4" s="1392"/>
      <c r="E4" s="1392"/>
      <c r="F4" s="1392"/>
      <c r="G4" s="1392"/>
      <c r="H4" s="1392"/>
      <c r="I4" s="1392"/>
      <c r="J4" s="1392"/>
      <c r="K4" s="1392"/>
      <c r="L4" s="1392"/>
      <c r="M4" s="1392"/>
      <c r="N4" s="1392"/>
      <c r="O4" s="1392"/>
      <c r="P4" s="1392"/>
    </row>
    <row r="5" spans="1:19" ht="15.75" customHeight="1">
      <c r="B5" s="1392" t="s">
        <v>895</v>
      </c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  <c r="N5" s="1392"/>
      <c r="O5" s="1392"/>
      <c r="P5" s="1392"/>
    </row>
    <row r="6" spans="1:19" ht="15.75" customHeight="1"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</row>
    <row r="7" spans="1:19" ht="15.75">
      <c r="A7" s="1067"/>
      <c r="D7" s="1393" t="s">
        <v>576</v>
      </c>
      <c r="E7" s="1393"/>
      <c r="F7" s="1393"/>
      <c r="G7" s="1393"/>
      <c r="H7" s="1068"/>
      <c r="I7" s="1393" t="s">
        <v>577</v>
      </c>
      <c r="J7" s="1393"/>
      <c r="K7" s="1393"/>
      <c r="L7" s="1393"/>
      <c r="M7" s="1393"/>
      <c r="N7" s="1393"/>
      <c r="O7" s="1393"/>
      <c r="P7" s="1393"/>
      <c r="Q7" s="1393"/>
    </row>
    <row r="8" spans="1:19" ht="51">
      <c r="A8" s="1069" t="s">
        <v>94</v>
      </c>
      <c r="B8" s="1070" t="s">
        <v>238</v>
      </c>
      <c r="C8" s="1070" t="s">
        <v>42</v>
      </c>
      <c r="D8" s="1071" t="s">
        <v>576</v>
      </c>
      <c r="E8" s="1071" t="s">
        <v>578</v>
      </c>
      <c r="F8" s="1071" t="s">
        <v>579</v>
      </c>
      <c r="G8" s="1071" t="s">
        <v>580</v>
      </c>
      <c r="H8" s="1068"/>
      <c r="I8" s="1072" t="s">
        <v>581</v>
      </c>
      <c r="J8" s="1073" t="s">
        <v>582</v>
      </c>
      <c r="K8" s="1072" t="s">
        <v>583</v>
      </c>
      <c r="L8" s="1071" t="s">
        <v>584</v>
      </c>
      <c r="M8" s="1071" t="s">
        <v>579</v>
      </c>
      <c r="N8" s="1072" t="s">
        <v>585</v>
      </c>
      <c r="O8" s="1074" t="s">
        <v>586</v>
      </c>
      <c r="P8" s="1071" t="s">
        <v>587</v>
      </c>
      <c r="Q8" s="1072" t="s">
        <v>0</v>
      </c>
    </row>
    <row r="9" spans="1:19">
      <c r="B9" s="1063"/>
      <c r="C9" s="1063"/>
      <c r="D9" s="1063"/>
      <c r="E9" s="1063"/>
      <c r="F9" s="1063"/>
      <c r="G9" s="1075"/>
      <c r="H9" s="1075"/>
      <c r="I9" s="1076"/>
      <c r="J9" s="1068"/>
      <c r="K9" s="1068"/>
      <c r="L9" s="1068"/>
      <c r="M9" s="1068"/>
      <c r="N9" s="1068"/>
      <c r="O9" s="1068"/>
      <c r="P9" s="1068"/>
    </row>
    <row r="10" spans="1:19">
      <c r="A10" s="1063">
        <v>1</v>
      </c>
      <c r="B10" s="1077" t="s">
        <v>588</v>
      </c>
      <c r="H10" s="1068"/>
      <c r="I10" s="1078"/>
      <c r="J10" s="1068"/>
      <c r="O10" s="1068"/>
      <c r="P10" s="1068"/>
    </row>
    <row r="11" spans="1:19">
      <c r="A11" s="1063">
        <f>A10+1</f>
        <v>2</v>
      </c>
      <c r="B11" s="1079">
        <v>30200</v>
      </c>
      <c r="C11" s="1080" t="s">
        <v>589</v>
      </c>
      <c r="D11" s="1068">
        <v>52919</v>
      </c>
      <c r="E11" s="1068">
        <v>0</v>
      </c>
      <c r="F11" s="1068">
        <v>0</v>
      </c>
      <c r="G11" s="1068">
        <f>D11+F11+E11</f>
        <v>52919</v>
      </c>
      <c r="H11" s="1068"/>
      <c r="I11" s="1081"/>
      <c r="J11" s="1082">
        <v>346</v>
      </c>
      <c r="K11" s="1068">
        <v>333</v>
      </c>
      <c r="L11" s="1068">
        <v>0</v>
      </c>
      <c r="M11" s="1068">
        <v>0</v>
      </c>
      <c r="N11" s="1068">
        <f>K11+M11+L11</f>
        <v>333</v>
      </c>
      <c r="O11" s="1068">
        <f t="shared" ref="O11:O12" si="0">J11-N11</f>
        <v>13</v>
      </c>
      <c r="P11" s="1083">
        <v>0.98499999999999999</v>
      </c>
      <c r="Q11" s="1066">
        <f>P11*O11</f>
        <v>12.805</v>
      </c>
    </row>
    <row r="12" spans="1:19">
      <c r="A12" s="1063">
        <f t="shared" ref="A12:A75" si="1">A11+1</f>
        <v>3</v>
      </c>
      <c r="B12" s="1079">
        <v>30300</v>
      </c>
      <c r="C12" s="1080" t="s">
        <v>590</v>
      </c>
      <c r="D12" s="1084">
        <v>19840579</v>
      </c>
      <c r="E12" s="1084">
        <v>0</v>
      </c>
      <c r="F12" s="1084">
        <v>0</v>
      </c>
      <c r="G12" s="1084">
        <f>D12+F12+E12</f>
        <v>19840579</v>
      </c>
      <c r="H12" s="1068"/>
      <c r="I12" s="1078">
        <v>0.2</v>
      </c>
      <c r="J12" s="1084">
        <f>ROUND(G12*I12,0)</f>
        <v>3968116</v>
      </c>
      <c r="K12" s="1084">
        <f>3236898-K11</f>
        <v>3236565</v>
      </c>
      <c r="L12" s="1084">
        <v>0</v>
      </c>
      <c r="M12" s="1084">
        <v>0</v>
      </c>
      <c r="N12" s="1084">
        <f>K12+M12+L12</f>
        <v>3236565</v>
      </c>
      <c r="O12" s="1084">
        <f t="shared" si="0"/>
        <v>731551</v>
      </c>
      <c r="P12" s="1083">
        <v>0.98499999999999999</v>
      </c>
      <c r="Q12" s="1085">
        <f>P12*O12</f>
        <v>720577.73499999999</v>
      </c>
    </row>
    <row r="13" spans="1:19">
      <c r="A13" s="1063">
        <f t="shared" si="1"/>
        <v>4</v>
      </c>
      <c r="B13" s="1086" t="s">
        <v>591</v>
      </c>
      <c r="C13" s="1080"/>
      <c r="D13" s="1087">
        <f>SUM(D11:D12)</f>
        <v>19893498</v>
      </c>
      <c r="E13" s="1087">
        <f>SUM(E11:E12)</f>
        <v>0</v>
      </c>
      <c r="F13" s="1087">
        <f>SUM(F11:F12)</f>
        <v>0</v>
      </c>
      <c r="G13" s="1087">
        <f>SUM(G11:G12)</f>
        <v>19893498</v>
      </c>
      <c r="H13" s="1087"/>
      <c r="I13" s="1078"/>
      <c r="J13" s="1087">
        <f t="shared" ref="J13:O13" si="2">SUM(J11:J12)</f>
        <v>3968462</v>
      </c>
      <c r="K13" s="1087">
        <f t="shared" si="2"/>
        <v>3236898</v>
      </c>
      <c r="L13" s="1087">
        <f t="shared" si="2"/>
        <v>0</v>
      </c>
      <c r="M13" s="1087">
        <f t="shared" si="2"/>
        <v>0</v>
      </c>
      <c r="N13" s="1087">
        <f t="shared" si="2"/>
        <v>3236898</v>
      </c>
      <c r="O13" s="1087">
        <f t="shared" si="2"/>
        <v>731564</v>
      </c>
      <c r="P13" s="1088"/>
      <c r="Q13" s="1087">
        <f>SUM(Q11:Q12)</f>
        <v>720590.54</v>
      </c>
    </row>
    <row r="14" spans="1:19">
      <c r="A14" s="1063">
        <f t="shared" si="1"/>
        <v>5</v>
      </c>
      <c r="B14" s="1063"/>
      <c r="C14" s="1063"/>
      <c r="D14" s="1075"/>
      <c r="E14" s="1075"/>
      <c r="F14" s="1075"/>
      <c r="G14" s="1075"/>
      <c r="H14" s="1075"/>
      <c r="I14" s="1076"/>
      <c r="J14" s="1068"/>
      <c r="K14" s="1068"/>
      <c r="L14" s="1068"/>
      <c r="M14" s="1068"/>
      <c r="N14" s="1068"/>
      <c r="O14" s="1068"/>
      <c r="P14" s="1068"/>
      <c r="Q14" s="1068"/>
    </row>
    <row r="15" spans="1:19">
      <c r="A15" s="1063">
        <f t="shared" si="1"/>
        <v>6</v>
      </c>
      <c r="B15" s="1063"/>
      <c r="C15" s="1063"/>
      <c r="D15" s="1075"/>
      <c r="E15" s="1075"/>
      <c r="F15" s="1075"/>
      <c r="G15" s="1075"/>
      <c r="H15" s="1075"/>
      <c r="I15" s="1076"/>
      <c r="J15" s="1068"/>
      <c r="K15" s="1068"/>
      <c r="L15" s="1068"/>
      <c r="M15" s="1068"/>
      <c r="N15" s="1068"/>
      <c r="O15" s="1068"/>
      <c r="P15" s="1068"/>
      <c r="Q15" s="1068"/>
    </row>
    <row r="16" spans="1:19">
      <c r="A16" s="1063">
        <f t="shared" si="1"/>
        <v>7</v>
      </c>
      <c r="B16" s="1077" t="s">
        <v>592</v>
      </c>
      <c r="H16" s="1068"/>
      <c r="I16" s="1078"/>
      <c r="J16" s="1068"/>
      <c r="L16" s="1068"/>
      <c r="M16" s="1068"/>
      <c r="N16" s="1068"/>
      <c r="O16" s="1068"/>
      <c r="P16" s="1068"/>
      <c r="Q16" s="1068"/>
    </row>
    <row r="17" spans="1:17">
      <c r="A17" s="1063">
        <f t="shared" si="1"/>
        <v>8</v>
      </c>
      <c r="B17" s="1077"/>
      <c r="H17" s="1068"/>
      <c r="I17" s="1078"/>
      <c r="J17" s="1068"/>
      <c r="L17" s="1068"/>
      <c r="M17" s="1068"/>
      <c r="N17" s="1068"/>
      <c r="O17" s="1068"/>
      <c r="P17" s="1068"/>
      <c r="Q17" s="1068"/>
    </row>
    <row r="18" spans="1:17">
      <c r="A18" s="1063">
        <f t="shared" si="1"/>
        <v>9</v>
      </c>
      <c r="B18" s="1077" t="s">
        <v>593</v>
      </c>
      <c r="H18" s="1068"/>
      <c r="I18" s="1078"/>
      <c r="J18" s="1068"/>
      <c r="L18" s="1068"/>
      <c r="M18" s="1068"/>
      <c r="N18" s="1068"/>
      <c r="O18" s="1068"/>
      <c r="P18" s="1068"/>
      <c r="Q18" s="1068"/>
    </row>
    <row r="19" spans="1:17">
      <c r="A19" s="1063">
        <f t="shared" si="1"/>
        <v>10</v>
      </c>
      <c r="B19" s="1079">
        <v>31000</v>
      </c>
      <c r="C19" s="1080" t="s">
        <v>594</v>
      </c>
      <c r="D19" s="1068">
        <v>1748519</v>
      </c>
      <c r="E19" s="1068">
        <v>0</v>
      </c>
      <c r="F19" s="1068">
        <v>0</v>
      </c>
      <c r="G19" s="1068">
        <f t="shared" ref="G19:G26" si="3">D19+F19+E19</f>
        <v>1748519</v>
      </c>
      <c r="H19" s="1068"/>
      <c r="I19" s="1078">
        <v>0</v>
      </c>
      <c r="J19" s="1068">
        <f t="shared" ref="J19:J26" si="4">ROUND(G19*I19,0)</f>
        <v>0</v>
      </c>
      <c r="K19" s="1068">
        <v>0</v>
      </c>
      <c r="L19" s="1068">
        <v>0</v>
      </c>
      <c r="M19" s="1068">
        <v>0</v>
      </c>
      <c r="N19" s="1068">
        <f t="shared" ref="N19:N26" si="5">K19+M19+L19</f>
        <v>0</v>
      </c>
      <c r="O19" s="1068">
        <f t="shared" ref="O19:O26" si="6">J19-N19</f>
        <v>0</v>
      </c>
      <c r="P19" s="1083">
        <v>0.98499999999999999</v>
      </c>
      <c r="Q19" s="1068">
        <f>O19*P19</f>
        <v>0</v>
      </c>
    </row>
    <row r="20" spans="1:17">
      <c r="A20" s="1063">
        <f t="shared" si="1"/>
        <v>11</v>
      </c>
      <c r="B20" s="1079">
        <v>31010</v>
      </c>
      <c r="C20" s="1080" t="s">
        <v>595</v>
      </c>
      <c r="D20" s="1068">
        <v>5420</v>
      </c>
      <c r="E20" s="1068">
        <v>0</v>
      </c>
      <c r="F20" s="1068">
        <v>0</v>
      </c>
      <c r="G20" s="1068">
        <f t="shared" si="3"/>
        <v>5420</v>
      </c>
      <c r="H20" s="1068"/>
      <c r="I20" s="1078">
        <v>0</v>
      </c>
      <c r="J20" s="1068">
        <f t="shared" si="4"/>
        <v>0</v>
      </c>
      <c r="K20" s="1068">
        <v>0</v>
      </c>
      <c r="L20" s="1068">
        <v>0</v>
      </c>
      <c r="M20" s="1068">
        <v>0</v>
      </c>
      <c r="N20" s="1068">
        <f t="shared" si="5"/>
        <v>0</v>
      </c>
      <c r="O20" s="1068">
        <f t="shared" si="6"/>
        <v>0</v>
      </c>
      <c r="P20" s="1083">
        <v>0.98499999999999999</v>
      </c>
      <c r="Q20" s="1068">
        <f t="shared" ref="Q20:Q26" si="7">O20*P20</f>
        <v>0</v>
      </c>
    </row>
    <row r="21" spans="1:17">
      <c r="A21" s="1063">
        <f t="shared" si="1"/>
        <v>12</v>
      </c>
      <c r="B21" s="1079">
        <v>31100</v>
      </c>
      <c r="C21" s="1080" t="s">
        <v>596</v>
      </c>
      <c r="D21" s="1068">
        <v>12184471</v>
      </c>
      <c r="E21" s="1068">
        <v>0</v>
      </c>
      <c r="F21" s="1068">
        <v>0</v>
      </c>
      <c r="G21" s="1068">
        <f t="shared" si="3"/>
        <v>12184471</v>
      </c>
      <c r="H21" s="1068"/>
      <c r="I21" s="1078">
        <v>3.78E-2</v>
      </c>
      <c r="J21" s="1068">
        <f t="shared" si="4"/>
        <v>460573</v>
      </c>
      <c r="K21" s="1068">
        <v>367372</v>
      </c>
      <c r="L21" s="1068">
        <v>0</v>
      </c>
      <c r="M21" s="1068">
        <v>0</v>
      </c>
      <c r="N21" s="1068">
        <f t="shared" si="5"/>
        <v>367372</v>
      </c>
      <c r="O21" s="1068">
        <f t="shared" si="6"/>
        <v>93201</v>
      </c>
      <c r="P21" s="1083">
        <v>0.98499999999999999</v>
      </c>
      <c r="Q21" s="1068">
        <f t="shared" si="7"/>
        <v>91802.985000000001</v>
      </c>
    </row>
    <row r="22" spans="1:17">
      <c r="A22" s="1063">
        <f t="shared" si="1"/>
        <v>13</v>
      </c>
      <c r="B22" s="1079">
        <v>31200</v>
      </c>
      <c r="C22" s="1080" t="s">
        <v>597</v>
      </c>
      <c r="D22" s="1068">
        <v>75395244</v>
      </c>
      <c r="E22" s="1068">
        <v>0</v>
      </c>
      <c r="F22" s="1068">
        <v>0</v>
      </c>
      <c r="G22" s="1068">
        <f t="shared" si="3"/>
        <v>75395244</v>
      </c>
      <c r="H22" s="1068"/>
      <c r="I22" s="1078">
        <v>3.78E-2</v>
      </c>
      <c r="J22" s="1068">
        <f t="shared" si="4"/>
        <v>2849940</v>
      </c>
      <c r="K22" s="1068">
        <v>1901765</v>
      </c>
      <c r="L22" s="1068">
        <v>0</v>
      </c>
      <c r="M22" s="1068">
        <v>347890</v>
      </c>
      <c r="N22" s="1068">
        <f t="shared" si="5"/>
        <v>2249655</v>
      </c>
      <c r="O22" s="1068">
        <f t="shared" si="6"/>
        <v>600285</v>
      </c>
      <c r="P22" s="1083">
        <v>0.98499999999999999</v>
      </c>
      <c r="Q22" s="1068">
        <f t="shared" si="7"/>
        <v>591280.72499999998</v>
      </c>
    </row>
    <row r="23" spans="1:17">
      <c r="A23" s="1063">
        <f t="shared" si="1"/>
        <v>14</v>
      </c>
      <c r="B23" s="1079">
        <v>31400</v>
      </c>
      <c r="C23" s="1080" t="s">
        <v>598</v>
      </c>
      <c r="D23" s="1068">
        <v>61396870</v>
      </c>
      <c r="E23" s="1068">
        <v>0</v>
      </c>
      <c r="F23" s="1068">
        <v>0</v>
      </c>
      <c r="G23" s="1068">
        <f t="shared" si="3"/>
        <v>61396870</v>
      </c>
      <c r="H23" s="1068"/>
      <c r="I23" s="1078">
        <v>3.78E-2</v>
      </c>
      <c r="J23" s="1068">
        <f t="shared" si="4"/>
        <v>2320802</v>
      </c>
      <c r="K23" s="1068">
        <v>2320065</v>
      </c>
      <c r="L23" s="1068">
        <v>0</v>
      </c>
      <c r="M23" s="1068">
        <v>0</v>
      </c>
      <c r="N23" s="1068">
        <f t="shared" si="5"/>
        <v>2320065</v>
      </c>
      <c r="O23" s="1068">
        <f t="shared" si="6"/>
        <v>737</v>
      </c>
      <c r="P23" s="1083">
        <v>0.98499999999999999</v>
      </c>
      <c r="Q23" s="1068">
        <f t="shared" si="7"/>
        <v>725.94499999999994</v>
      </c>
    </row>
    <row r="24" spans="1:17">
      <c r="A24" s="1063">
        <f t="shared" si="1"/>
        <v>15</v>
      </c>
      <c r="B24" s="1079">
        <v>31500</v>
      </c>
      <c r="C24" s="1080" t="s">
        <v>599</v>
      </c>
      <c r="D24" s="1068">
        <v>3909915</v>
      </c>
      <c r="E24" s="1068">
        <v>0</v>
      </c>
      <c r="F24" s="1068">
        <v>0</v>
      </c>
      <c r="G24" s="1068">
        <f t="shared" si="3"/>
        <v>3909915</v>
      </c>
      <c r="H24" s="1068"/>
      <c r="I24" s="1078">
        <v>3.78E-2</v>
      </c>
      <c r="J24" s="1068">
        <f t="shared" si="4"/>
        <v>147795</v>
      </c>
      <c r="K24" s="1068">
        <v>144937</v>
      </c>
      <c r="L24" s="1068">
        <v>0</v>
      </c>
      <c r="M24" s="1068">
        <v>0</v>
      </c>
      <c r="N24" s="1068">
        <f t="shared" si="5"/>
        <v>144937</v>
      </c>
      <c r="O24" s="1068">
        <f t="shared" si="6"/>
        <v>2858</v>
      </c>
      <c r="P24" s="1083">
        <v>0.98499999999999999</v>
      </c>
      <c r="Q24" s="1068">
        <f t="shared" si="7"/>
        <v>2815.13</v>
      </c>
    </row>
    <row r="25" spans="1:17">
      <c r="A25" s="1063">
        <f t="shared" si="1"/>
        <v>16</v>
      </c>
      <c r="B25" s="1079">
        <v>31600</v>
      </c>
      <c r="C25" s="1080" t="s">
        <v>600</v>
      </c>
      <c r="D25" s="1068">
        <v>3587666</v>
      </c>
      <c r="E25" s="1082">
        <v>0</v>
      </c>
      <c r="F25" s="1082">
        <v>0</v>
      </c>
      <c r="G25" s="1082">
        <f t="shared" si="3"/>
        <v>3587666</v>
      </c>
      <c r="H25" s="1068"/>
      <c r="I25" s="1078">
        <v>3.78E-2</v>
      </c>
      <c r="J25" s="1068">
        <f t="shared" si="4"/>
        <v>135614</v>
      </c>
      <c r="K25" s="1068">
        <v>127532</v>
      </c>
      <c r="L25" s="1068">
        <v>0</v>
      </c>
      <c r="M25" s="1068">
        <v>0</v>
      </c>
      <c r="N25" s="1068">
        <f t="shared" si="5"/>
        <v>127532</v>
      </c>
      <c r="O25" s="1068">
        <f t="shared" si="6"/>
        <v>8082</v>
      </c>
      <c r="P25" s="1083">
        <v>0.98499999999999999</v>
      </c>
      <c r="Q25" s="1068">
        <f t="shared" si="7"/>
        <v>7960.7699999999995</v>
      </c>
    </row>
    <row r="26" spans="1:17">
      <c r="A26" s="1063">
        <f t="shared" si="1"/>
        <v>17</v>
      </c>
      <c r="B26" s="1079">
        <v>31700</v>
      </c>
      <c r="C26" s="1089" t="s">
        <v>601</v>
      </c>
      <c r="D26" s="1084">
        <v>4241543</v>
      </c>
      <c r="E26" s="1084">
        <v>0</v>
      </c>
      <c r="F26" s="1084">
        <f>-D26</f>
        <v>-4241543</v>
      </c>
      <c r="G26" s="1084">
        <f t="shared" si="3"/>
        <v>0</v>
      </c>
      <c r="H26" s="1068"/>
      <c r="I26" s="1078"/>
      <c r="J26" s="1084">
        <f t="shared" si="4"/>
        <v>0</v>
      </c>
      <c r="K26" s="1084">
        <v>0</v>
      </c>
      <c r="L26" s="1084">
        <v>0</v>
      </c>
      <c r="M26" s="1084">
        <v>0</v>
      </c>
      <c r="N26" s="1084">
        <f t="shared" si="5"/>
        <v>0</v>
      </c>
      <c r="O26" s="1084">
        <f t="shared" si="6"/>
        <v>0</v>
      </c>
      <c r="P26" s="1083">
        <v>0.98499999999999999</v>
      </c>
      <c r="Q26" s="1084">
        <f t="shared" si="7"/>
        <v>0</v>
      </c>
    </row>
    <row r="27" spans="1:17">
      <c r="A27" s="1063">
        <f t="shared" si="1"/>
        <v>18</v>
      </c>
      <c r="B27" s="1086"/>
      <c r="D27" s="1087">
        <f>SUM(D19:D26)</f>
        <v>162469648</v>
      </c>
      <c r="E27" s="1087">
        <f>SUM(E19:E26)</f>
        <v>0</v>
      </c>
      <c r="F27" s="1087">
        <f>SUM(F19:F26)</f>
        <v>-4241543</v>
      </c>
      <c r="G27" s="1087">
        <f>SUM(G19:G26)</f>
        <v>158228105</v>
      </c>
      <c r="H27" s="1087"/>
      <c r="I27" s="1078"/>
      <c r="J27" s="1087">
        <f t="shared" ref="J27:O27" si="8">SUM(J19:J26)</f>
        <v>5914724</v>
      </c>
      <c r="K27" s="1087">
        <f t="shared" si="8"/>
        <v>4861671</v>
      </c>
      <c r="L27" s="1087">
        <f t="shared" si="8"/>
        <v>0</v>
      </c>
      <c r="M27" s="1087">
        <f t="shared" si="8"/>
        <v>347890</v>
      </c>
      <c r="N27" s="1087">
        <f t="shared" si="8"/>
        <v>5209561</v>
      </c>
      <c r="O27" s="1087">
        <f t="shared" si="8"/>
        <v>705163</v>
      </c>
      <c r="P27" s="1083"/>
      <c r="Q27" s="1087">
        <f>SUM(Q19:Q26)</f>
        <v>694585.55499999993</v>
      </c>
    </row>
    <row r="28" spans="1:17">
      <c r="A28" s="1063">
        <f t="shared" si="1"/>
        <v>19</v>
      </c>
      <c r="B28" s="1063"/>
      <c r="C28" s="1063"/>
      <c r="D28" s="1075"/>
      <c r="E28" s="1075"/>
      <c r="F28" s="1075"/>
      <c r="G28" s="1075"/>
      <c r="H28" s="1075"/>
      <c r="I28" s="1076"/>
      <c r="J28" s="1068"/>
      <c r="K28" s="1068"/>
      <c r="L28" s="1068"/>
      <c r="M28" s="1068"/>
      <c r="N28" s="1068"/>
      <c r="O28" s="1068"/>
      <c r="P28" s="1082"/>
      <c r="Q28" s="1068"/>
    </row>
    <row r="29" spans="1:17">
      <c r="A29" s="1063">
        <f t="shared" si="1"/>
        <v>20</v>
      </c>
      <c r="B29" s="1077" t="s">
        <v>602</v>
      </c>
      <c r="H29" s="1068"/>
      <c r="I29" s="1078"/>
      <c r="J29" s="1068"/>
      <c r="L29" s="1068"/>
      <c r="M29" s="1068"/>
      <c r="N29" s="1068"/>
      <c r="O29" s="1068"/>
      <c r="P29" s="1082"/>
      <c r="Q29" s="1068"/>
    </row>
    <row r="30" spans="1:17">
      <c r="A30" s="1063">
        <f t="shared" si="1"/>
        <v>21</v>
      </c>
      <c r="B30" s="1079">
        <v>31000</v>
      </c>
      <c r="C30" s="1080" t="s">
        <v>594</v>
      </c>
      <c r="D30" s="1068">
        <v>3103945</v>
      </c>
      <c r="E30" s="1068">
        <v>0</v>
      </c>
      <c r="F30" s="1068">
        <v>0</v>
      </c>
      <c r="G30" s="1068">
        <f t="shared" ref="G30:G37" si="9">D30+F30+E30</f>
        <v>3103945</v>
      </c>
      <c r="H30" s="1068"/>
      <c r="I30" s="1078">
        <v>0</v>
      </c>
      <c r="J30" s="1068">
        <f t="shared" ref="J30:J36" si="10">ROUND(G30*I30,0)</f>
        <v>0</v>
      </c>
      <c r="K30" s="1068">
        <v>0</v>
      </c>
      <c r="L30" s="1068">
        <v>0</v>
      </c>
      <c r="M30" s="1068">
        <v>0</v>
      </c>
      <c r="N30" s="1068">
        <f t="shared" ref="N30:N37" si="11">K30+M30+L30</f>
        <v>0</v>
      </c>
      <c r="O30" s="1068">
        <f>J30-N30</f>
        <v>0</v>
      </c>
      <c r="P30" s="1083">
        <v>0.98499999999999999</v>
      </c>
      <c r="Q30" s="1082">
        <f>O30*P30</f>
        <v>0</v>
      </c>
    </row>
    <row r="31" spans="1:17">
      <c r="A31" s="1063">
        <f t="shared" si="1"/>
        <v>22</v>
      </c>
      <c r="B31" s="1079">
        <v>31100</v>
      </c>
      <c r="C31" s="1080" t="s">
        <v>596</v>
      </c>
      <c r="D31" s="1068">
        <v>52792885</v>
      </c>
      <c r="E31" s="1068">
        <v>-13103231.460000003</v>
      </c>
      <c r="F31" s="1068">
        <v>0</v>
      </c>
      <c r="G31" s="1068">
        <f t="shared" si="9"/>
        <v>39689653.539999999</v>
      </c>
      <c r="H31" s="1068"/>
      <c r="I31" s="1078">
        <v>2.6599999999999999E-2</v>
      </c>
      <c r="J31" s="1068">
        <f t="shared" si="10"/>
        <v>1055745</v>
      </c>
      <c r="K31" s="1068">
        <v>1391243</v>
      </c>
      <c r="L31" s="1068">
        <v>-398535.19533148129</v>
      </c>
      <c r="M31" s="1068">
        <v>0</v>
      </c>
      <c r="N31" s="1068">
        <f t="shared" si="11"/>
        <v>992707.80466851871</v>
      </c>
      <c r="O31" s="1068">
        <f>J31-N31</f>
        <v>63037.195331481285</v>
      </c>
      <c r="P31" s="1083">
        <v>0.98499999999999999</v>
      </c>
      <c r="Q31" s="1082">
        <f t="shared" ref="Q31:Q37" si="12">O31*P31</f>
        <v>62091.637401509062</v>
      </c>
    </row>
    <row r="32" spans="1:17">
      <c r="A32" s="1063">
        <f t="shared" si="1"/>
        <v>23</v>
      </c>
      <c r="B32" s="1079">
        <v>31200</v>
      </c>
      <c r="C32" s="1080" t="s">
        <v>597</v>
      </c>
      <c r="D32" s="1068">
        <v>854887711</v>
      </c>
      <c r="E32" s="1068">
        <v>-311569113.81999999</v>
      </c>
      <c r="F32" s="1068">
        <v>0</v>
      </c>
      <c r="G32" s="1068">
        <f t="shared" si="9"/>
        <v>543318597.18000007</v>
      </c>
      <c r="H32" s="1068"/>
      <c r="I32" s="1078">
        <v>3.0499999999999999E-2</v>
      </c>
      <c r="J32" s="1068">
        <f t="shared" si="10"/>
        <v>16571217</v>
      </c>
      <c r="K32" s="1068">
        <v>26205851</v>
      </c>
      <c r="L32" s="1068">
        <v>-9476384.3571385872</v>
      </c>
      <c r="M32" s="1068">
        <v>-42668</v>
      </c>
      <c r="N32" s="1068">
        <f t="shared" si="11"/>
        <v>16686798.642861413</v>
      </c>
      <c r="O32" s="1068">
        <f t="shared" ref="O32:O37" si="13">J32-N32</f>
        <v>-115581.64286141284</v>
      </c>
      <c r="P32" s="1083">
        <v>0.98499999999999999</v>
      </c>
      <c r="Q32" s="1082">
        <f t="shared" si="12"/>
        <v>-113847.91821849164</v>
      </c>
    </row>
    <row r="33" spans="1:17">
      <c r="A33" s="1063">
        <f t="shared" si="1"/>
        <v>24</v>
      </c>
      <c r="B33" s="1079">
        <v>31200</v>
      </c>
      <c r="C33" s="1089" t="s">
        <v>603</v>
      </c>
      <c r="D33" s="1068">
        <v>8255456</v>
      </c>
      <c r="E33" s="1068">
        <v>0</v>
      </c>
      <c r="F33" s="1068">
        <v>0</v>
      </c>
      <c r="G33" s="1068">
        <f t="shared" si="9"/>
        <v>8255456</v>
      </c>
      <c r="H33" s="1068"/>
      <c r="I33" s="1078">
        <v>0.125</v>
      </c>
      <c r="J33" s="1068">
        <f t="shared" si="10"/>
        <v>1031932</v>
      </c>
      <c r="K33" s="1068">
        <v>1044227</v>
      </c>
      <c r="L33" s="1068">
        <v>0</v>
      </c>
      <c r="M33" s="1068">
        <v>0</v>
      </c>
      <c r="N33" s="1068">
        <f t="shared" si="11"/>
        <v>1044227</v>
      </c>
      <c r="O33" s="1068">
        <f t="shared" si="13"/>
        <v>-12295</v>
      </c>
      <c r="P33" s="1083">
        <v>0.98499999999999999</v>
      </c>
      <c r="Q33" s="1082">
        <f t="shared" si="12"/>
        <v>-12110.575000000001</v>
      </c>
    </row>
    <row r="34" spans="1:17">
      <c r="A34" s="1063">
        <f t="shared" si="1"/>
        <v>25</v>
      </c>
      <c r="B34" s="1079">
        <v>31400</v>
      </c>
      <c r="C34" s="1080" t="s">
        <v>598</v>
      </c>
      <c r="D34" s="1068">
        <v>54242993</v>
      </c>
      <c r="E34" s="1068">
        <v>-282159.31</v>
      </c>
      <c r="F34" s="1068">
        <v>0</v>
      </c>
      <c r="G34" s="1068">
        <f t="shared" si="9"/>
        <v>53960833.689999998</v>
      </c>
      <c r="H34" s="1068"/>
      <c r="I34" s="1078">
        <v>1.7600000000000001E-2</v>
      </c>
      <c r="J34" s="1068">
        <f t="shared" si="10"/>
        <v>949711</v>
      </c>
      <c r="K34" s="1068">
        <v>950626</v>
      </c>
      <c r="L34" s="1068">
        <v>-8581.8842526533499</v>
      </c>
      <c r="M34" s="1068">
        <v>0</v>
      </c>
      <c r="N34" s="1068">
        <f t="shared" si="11"/>
        <v>942044.11574734666</v>
      </c>
      <c r="O34" s="1068">
        <f t="shared" si="13"/>
        <v>7666.8842526533408</v>
      </c>
      <c r="P34" s="1083">
        <v>0.98499999999999999</v>
      </c>
      <c r="Q34" s="1082">
        <f t="shared" si="12"/>
        <v>7551.8809888635406</v>
      </c>
    </row>
    <row r="35" spans="1:17">
      <c r="A35" s="1063">
        <f t="shared" si="1"/>
        <v>26</v>
      </c>
      <c r="B35" s="1079">
        <v>31500</v>
      </c>
      <c r="C35" s="1080" t="s">
        <v>599</v>
      </c>
      <c r="D35" s="1068">
        <v>25129821</v>
      </c>
      <c r="E35" s="1068">
        <v>-1364412.72</v>
      </c>
      <c r="F35" s="1068">
        <v>0</v>
      </c>
      <c r="G35" s="1068">
        <f t="shared" si="9"/>
        <v>23765408.280000001</v>
      </c>
      <c r="H35" s="1068"/>
      <c r="I35" s="1078">
        <v>1.5599999999999999E-2</v>
      </c>
      <c r="J35" s="1068">
        <f t="shared" si="10"/>
        <v>370740</v>
      </c>
      <c r="K35" s="1068">
        <v>389437</v>
      </c>
      <c r="L35" s="1068">
        <v>-41498.655620783604</v>
      </c>
      <c r="M35" s="1068">
        <v>0</v>
      </c>
      <c r="N35" s="1068">
        <f t="shared" si="11"/>
        <v>347938.34437921637</v>
      </c>
      <c r="O35" s="1068">
        <f t="shared" si="13"/>
        <v>22801.655620783626</v>
      </c>
      <c r="P35" s="1083">
        <v>0.98499999999999999</v>
      </c>
      <c r="Q35" s="1082">
        <f t="shared" si="12"/>
        <v>22459.630786471869</v>
      </c>
    </row>
    <row r="36" spans="1:17">
      <c r="A36" s="1063">
        <f t="shared" si="1"/>
        <v>27</v>
      </c>
      <c r="B36" s="1079">
        <v>31600</v>
      </c>
      <c r="C36" s="1080" t="s">
        <v>600</v>
      </c>
      <c r="D36" s="1082">
        <v>8282277</v>
      </c>
      <c r="E36" s="1082">
        <v>-1730267.6299999994</v>
      </c>
      <c r="F36" s="1082">
        <v>0</v>
      </c>
      <c r="G36" s="1082">
        <f t="shared" si="9"/>
        <v>6552009.370000001</v>
      </c>
      <c r="H36" s="1082"/>
      <c r="I36" s="1081">
        <v>2.7199999999999998E-2</v>
      </c>
      <c r="J36" s="1082">
        <f t="shared" si="10"/>
        <v>178215</v>
      </c>
      <c r="K36" s="1082">
        <v>221817</v>
      </c>
      <c r="L36" s="1082">
        <v>-52626.144169309293</v>
      </c>
      <c r="M36" s="1082">
        <v>0</v>
      </c>
      <c r="N36" s="1082">
        <f t="shared" si="11"/>
        <v>169190.85583069071</v>
      </c>
      <c r="O36" s="1082">
        <f t="shared" si="13"/>
        <v>9024.1441693092929</v>
      </c>
      <c r="P36" s="1083">
        <v>0.98499999999999999</v>
      </c>
      <c r="Q36" s="1082">
        <f t="shared" si="12"/>
        <v>8888.7820067696539</v>
      </c>
    </row>
    <row r="37" spans="1:17">
      <c r="A37" s="1063">
        <f t="shared" si="1"/>
        <v>28</v>
      </c>
      <c r="B37" s="1079">
        <v>31700</v>
      </c>
      <c r="C37" s="1089" t="s">
        <v>601</v>
      </c>
      <c r="D37" s="1084">
        <v>7383108</v>
      </c>
      <c r="E37" s="1084">
        <v>0</v>
      </c>
      <c r="F37" s="1084">
        <f>-D37</f>
        <v>-7383108</v>
      </c>
      <c r="G37" s="1084">
        <f t="shared" si="9"/>
        <v>0</v>
      </c>
      <c r="H37" s="1068"/>
      <c r="I37" s="1078"/>
      <c r="J37" s="1084">
        <v>0</v>
      </c>
      <c r="K37" s="1084">
        <v>226283</v>
      </c>
      <c r="L37" s="1084">
        <v>0</v>
      </c>
      <c r="M37" s="1084">
        <v>-226283</v>
      </c>
      <c r="N37" s="1084">
        <f t="shared" si="11"/>
        <v>0</v>
      </c>
      <c r="O37" s="1084">
        <f t="shared" si="13"/>
        <v>0</v>
      </c>
      <c r="P37" s="1083">
        <v>0.98499999999999999</v>
      </c>
      <c r="Q37" s="1084">
        <f t="shared" si="12"/>
        <v>0</v>
      </c>
    </row>
    <row r="38" spans="1:17">
      <c r="A38" s="1063">
        <f t="shared" si="1"/>
        <v>29</v>
      </c>
      <c r="B38" s="1086"/>
      <c r="D38" s="1087">
        <f>SUM(D30:D37)</f>
        <v>1014078196</v>
      </c>
      <c r="E38" s="1087">
        <f>SUM(E30:E37)</f>
        <v>-328049184.94</v>
      </c>
      <c r="F38" s="1087">
        <f>SUM(F30:F37)</f>
        <v>-7383108</v>
      </c>
      <c r="G38" s="1087">
        <f>SUM(G30:G37)</f>
        <v>678645903.06000006</v>
      </c>
      <c r="H38" s="1087"/>
      <c r="I38" s="1078"/>
      <c r="J38" s="1087">
        <f t="shared" ref="J38:O38" si="14">SUM(J30:J37)</f>
        <v>20157560</v>
      </c>
      <c r="K38" s="1087">
        <f t="shared" si="14"/>
        <v>30429484</v>
      </c>
      <c r="L38" s="1087">
        <f t="shared" si="14"/>
        <v>-9977626.2365128156</v>
      </c>
      <c r="M38" s="1087">
        <f t="shared" si="14"/>
        <v>-268951</v>
      </c>
      <c r="N38" s="1087">
        <f t="shared" si="14"/>
        <v>20182906.763487186</v>
      </c>
      <c r="O38" s="1087">
        <f t="shared" si="14"/>
        <v>-25346.763487185293</v>
      </c>
      <c r="P38" s="1088"/>
      <c r="Q38" s="1087">
        <f>SUM(Q30:Q37)</f>
        <v>-24966.562034877519</v>
      </c>
    </row>
    <row r="39" spans="1:17">
      <c r="A39" s="1063">
        <f t="shared" si="1"/>
        <v>30</v>
      </c>
      <c r="B39" s="1086"/>
      <c r="D39" s="1087"/>
      <c r="E39" s="1087"/>
      <c r="F39" s="1087"/>
      <c r="G39" s="1087"/>
      <c r="H39" s="1087"/>
      <c r="I39" s="1078"/>
      <c r="J39" s="1087"/>
      <c r="K39" s="1087"/>
      <c r="L39" s="1087"/>
      <c r="M39" s="1087"/>
      <c r="N39" s="1087"/>
      <c r="O39" s="1087"/>
      <c r="P39" s="1087"/>
      <c r="Q39" s="1087"/>
    </row>
    <row r="40" spans="1:17">
      <c r="A40" s="1063">
        <f t="shared" si="1"/>
        <v>31</v>
      </c>
      <c r="B40" s="1086" t="s">
        <v>604</v>
      </c>
      <c r="D40" s="1087">
        <f>D38+D27</f>
        <v>1176547844</v>
      </c>
      <c r="E40" s="1087">
        <f>E38+E27</f>
        <v>-328049184.94</v>
      </c>
      <c r="F40" s="1087">
        <f>F38+F27</f>
        <v>-11624651</v>
      </c>
      <c r="G40" s="1087">
        <f>G38+G27</f>
        <v>836874008.06000006</v>
      </c>
      <c r="H40" s="1087"/>
      <c r="I40" s="1078"/>
      <c r="J40" s="1087">
        <f t="shared" ref="J40:O40" si="15">J38+J27</f>
        <v>26072284</v>
      </c>
      <c r="K40" s="1087">
        <f t="shared" si="15"/>
        <v>35291155</v>
      </c>
      <c r="L40" s="1087">
        <f t="shared" si="15"/>
        <v>-9977626.2365128156</v>
      </c>
      <c r="M40" s="1087">
        <f t="shared" si="15"/>
        <v>78939</v>
      </c>
      <c r="N40" s="1087">
        <f t="shared" si="15"/>
        <v>25392467.763487186</v>
      </c>
      <c r="O40" s="1087">
        <f t="shared" si="15"/>
        <v>679816.23651281465</v>
      </c>
      <c r="P40" s="1088">
        <v>0.98499999999999999</v>
      </c>
      <c r="Q40" s="1087">
        <f>Q38+Q27</f>
        <v>669618.99296512245</v>
      </c>
    </row>
    <row r="41" spans="1:17">
      <c r="A41" s="1063">
        <f t="shared" si="1"/>
        <v>32</v>
      </c>
      <c r="B41" s="1063"/>
      <c r="C41" s="1063"/>
      <c r="D41" s="1075"/>
      <c r="E41" s="1075"/>
      <c r="F41" s="1075"/>
      <c r="G41" s="1075"/>
      <c r="H41" s="1075"/>
      <c r="I41" s="1076"/>
      <c r="J41" s="1068"/>
      <c r="K41" s="1087"/>
      <c r="L41" s="1068"/>
      <c r="M41" s="1068"/>
      <c r="N41" s="1068"/>
      <c r="O41" s="1068"/>
      <c r="P41" s="1068"/>
      <c r="Q41" s="1068"/>
    </row>
    <row r="42" spans="1:17">
      <c r="A42" s="1063">
        <f t="shared" si="1"/>
        <v>33</v>
      </c>
      <c r="B42" s="1077" t="s">
        <v>605</v>
      </c>
      <c r="H42" s="1068"/>
      <c r="I42" s="1078"/>
      <c r="J42" s="1068"/>
      <c r="L42" s="1068"/>
      <c r="M42" s="1068"/>
      <c r="N42" s="1068"/>
      <c r="O42" s="1068"/>
      <c r="P42" s="1068"/>
      <c r="Q42" s="1068"/>
    </row>
    <row r="43" spans="1:17">
      <c r="A43" s="1063">
        <f t="shared" si="1"/>
        <v>34</v>
      </c>
      <c r="B43" s="1079">
        <v>35000</v>
      </c>
      <c r="C43" s="1080" t="s">
        <v>594</v>
      </c>
      <c r="D43" s="1068">
        <v>4480276</v>
      </c>
      <c r="E43" s="1068">
        <v>0</v>
      </c>
      <c r="F43" s="1068">
        <v>0</v>
      </c>
      <c r="G43" s="1068">
        <f t="shared" ref="G43:G51" si="16">D43+F43+E43</f>
        <v>4480276</v>
      </c>
      <c r="H43" s="1068"/>
      <c r="I43" s="1078">
        <v>0</v>
      </c>
      <c r="J43" s="1068">
        <f t="shared" ref="J43:J51" si="17">ROUND(G43*I43,0)</f>
        <v>0</v>
      </c>
      <c r="K43" s="1068">
        <v>0</v>
      </c>
      <c r="L43" s="1068">
        <v>0</v>
      </c>
      <c r="M43" s="1068">
        <v>0</v>
      </c>
      <c r="N43" s="1068">
        <f t="shared" ref="N43:N51" si="18">K43+M43+L43</f>
        <v>0</v>
      </c>
      <c r="O43" s="1068">
        <f t="shared" ref="O43:O51" si="19">J43-N43</f>
        <v>0</v>
      </c>
      <c r="P43" s="1083">
        <v>0.98499999999999999</v>
      </c>
      <c r="Q43" s="1082">
        <f t="shared" ref="Q43:Q51" si="20">P43*O43</f>
        <v>0</v>
      </c>
    </row>
    <row r="44" spans="1:17">
      <c r="A44" s="1063">
        <f t="shared" si="1"/>
        <v>35</v>
      </c>
      <c r="B44" s="1079">
        <v>35010</v>
      </c>
      <c r="C44" s="1080" t="s">
        <v>595</v>
      </c>
      <c r="D44" s="1068">
        <v>30754315</v>
      </c>
      <c r="E44" s="1068">
        <v>0</v>
      </c>
      <c r="F44" s="1068">
        <v>0</v>
      </c>
      <c r="G44" s="1068">
        <f t="shared" si="16"/>
        <v>30754315</v>
      </c>
      <c r="H44" s="1068"/>
      <c r="I44" s="1078">
        <v>1.44E-2</v>
      </c>
      <c r="J44" s="1068">
        <f t="shared" si="17"/>
        <v>442862</v>
      </c>
      <c r="K44" s="1068">
        <v>453830</v>
      </c>
      <c r="L44" s="1068">
        <v>0</v>
      </c>
      <c r="M44" s="1068">
        <v>0</v>
      </c>
      <c r="N44" s="1068">
        <f t="shared" si="18"/>
        <v>453830</v>
      </c>
      <c r="O44" s="1068">
        <f t="shared" si="19"/>
        <v>-10968</v>
      </c>
      <c r="P44" s="1083">
        <v>0.98499999999999999</v>
      </c>
      <c r="Q44" s="1082">
        <f t="shared" si="20"/>
        <v>-10803.48</v>
      </c>
    </row>
    <row r="45" spans="1:17">
      <c r="A45" s="1063">
        <f t="shared" si="1"/>
        <v>36</v>
      </c>
      <c r="B45" s="1079">
        <v>35200</v>
      </c>
      <c r="C45" s="1080" t="s">
        <v>606</v>
      </c>
      <c r="D45" s="1068">
        <v>6656005</v>
      </c>
      <c r="E45" s="1068">
        <v>0</v>
      </c>
      <c r="F45" s="1068">
        <v>0</v>
      </c>
      <c r="G45" s="1068">
        <f t="shared" si="16"/>
        <v>6656005</v>
      </c>
      <c r="H45" s="1068"/>
      <c r="I45" s="1078">
        <v>2.0799999999999999E-2</v>
      </c>
      <c r="J45" s="1068">
        <f t="shared" si="17"/>
        <v>138445</v>
      </c>
      <c r="K45" s="1068">
        <v>139041</v>
      </c>
      <c r="L45" s="1068">
        <v>0</v>
      </c>
      <c r="M45" s="1068">
        <v>0</v>
      </c>
      <c r="N45" s="1068">
        <f t="shared" si="18"/>
        <v>139041</v>
      </c>
      <c r="O45" s="1068">
        <f t="shared" si="19"/>
        <v>-596</v>
      </c>
      <c r="P45" s="1083">
        <v>0.98499999999999999</v>
      </c>
      <c r="Q45" s="1082">
        <f t="shared" si="20"/>
        <v>-587.05999999999995</v>
      </c>
    </row>
    <row r="46" spans="1:17">
      <c r="A46" s="1063">
        <f t="shared" si="1"/>
        <v>37</v>
      </c>
      <c r="B46" s="1079">
        <v>35300</v>
      </c>
      <c r="C46" s="1080" t="s">
        <v>607</v>
      </c>
      <c r="D46" s="1068">
        <v>197496116</v>
      </c>
      <c r="E46" s="1068">
        <v>0</v>
      </c>
      <c r="F46" s="1068">
        <v>0</v>
      </c>
      <c r="G46" s="1068">
        <f t="shared" si="16"/>
        <v>197496116</v>
      </c>
      <c r="H46" s="1068"/>
      <c r="I46" s="1078">
        <v>2.1499999999999998E-2</v>
      </c>
      <c r="J46" s="1068">
        <f t="shared" si="17"/>
        <v>4246166</v>
      </c>
      <c r="K46" s="1068">
        <v>4226307</v>
      </c>
      <c r="L46" s="1068">
        <v>0</v>
      </c>
      <c r="M46" s="1068">
        <v>0</v>
      </c>
      <c r="N46" s="1068">
        <f t="shared" si="18"/>
        <v>4226307</v>
      </c>
      <c r="O46" s="1068">
        <f t="shared" si="19"/>
        <v>19859</v>
      </c>
      <c r="P46" s="1083">
        <v>0.98499999999999999</v>
      </c>
      <c r="Q46" s="1082">
        <f t="shared" si="20"/>
        <v>19561.114999999998</v>
      </c>
    </row>
    <row r="47" spans="1:17">
      <c r="A47" s="1063">
        <f t="shared" si="1"/>
        <v>38</v>
      </c>
      <c r="B47" s="1079">
        <v>35400</v>
      </c>
      <c r="C47" s="1089" t="s">
        <v>608</v>
      </c>
      <c r="D47" s="1068">
        <v>96771844</v>
      </c>
      <c r="E47" s="1068">
        <v>0</v>
      </c>
      <c r="F47" s="1068">
        <v>0</v>
      </c>
      <c r="G47" s="1068">
        <f t="shared" si="16"/>
        <v>96771844</v>
      </c>
      <c r="H47" s="1068"/>
      <c r="I47" s="1078">
        <v>2.6100000000000002E-2</v>
      </c>
      <c r="J47" s="1068">
        <f t="shared" si="17"/>
        <v>2525745</v>
      </c>
      <c r="K47" s="1068">
        <v>2506234</v>
      </c>
      <c r="L47" s="1068">
        <v>0</v>
      </c>
      <c r="M47" s="1068">
        <v>0</v>
      </c>
      <c r="N47" s="1068">
        <f t="shared" si="18"/>
        <v>2506234</v>
      </c>
      <c r="O47" s="1068">
        <f t="shared" si="19"/>
        <v>19511</v>
      </c>
      <c r="P47" s="1083">
        <v>0.98499999999999999</v>
      </c>
      <c r="Q47" s="1082">
        <f t="shared" si="20"/>
        <v>19218.334999999999</v>
      </c>
    </row>
    <row r="48" spans="1:17">
      <c r="A48" s="1063">
        <f t="shared" si="1"/>
        <v>39</v>
      </c>
      <c r="B48" s="1079">
        <v>35500</v>
      </c>
      <c r="C48" s="1089" t="s">
        <v>609</v>
      </c>
      <c r="D48" s="1068">
        <v>102111602</v>
      </c>
      <c r="E48" s="1068">
        <v>0</v>
      </c>
      <c r="F48" s="1068">
        <v>0</v>
      </c>
      <c r="G48" s="1068">
        <f t="shared" si="16"/>
        <v>102111602</v>
      </c>
      <c r="H48" s="1068"/>
      <c r="I48" s="1078">
        <v>3.95E-2</v>
      </c>
      <c r="J48" s="1068">
        <f t="shared" si="17"/>
        <v>4033408</v>
      </c>
      <c r="K48" s="1068">
        <v>4005963</v>
      </c>
      <c r="L48" s="1068">
        <v>0</v>
      </c>
      <c r="M48" s="1068">
        <v>0</v>
      </c>
      <c r="N48" s="1068">
        <f t="shared" si="18"/>
        <v>4005963</v>
      </c>
      <c r="O48" s="1068">
        <f t="shared" si="19"/>
        <v>27445</v>
      </c>
      <c r="P48" s="1083">
        <v>0.98499999999999999</v>
      </c>
      <c r="Q48" s="1082">
        <f t="shared" si="20"/>
        <v>27033.325000000001</v>
      </c>
    </row>
    <row r="49" spans="1:17">
      <c r="A49" s="1063">
        <f t="shared" si="1"/>
        <v>40</v>
      </c>
      <c r="B49" s="1079">
        <v>35600</v>
      </c>
      <c r="C49" s="1080" t="s">
        <v>610</v>
      </c>
      <c r="D49" s="1068">
        <v>136809564</v>
      </c>
      <c r="E49" s="1068">
        <v>0</v>
      </c>
      <c r="F49" s="1068">
        <v>0</v>
      </c>
      <c r="G49" s="1068">
        <f t="shared" si="16"/>
        <v>136809564</v>
      </c>
      <c r="H49" s="1068"/>
      <c r="I49" s="1078">
        <v>2.9100000000000001E-2</v>
      </c>
      <c r="J49" s="1068">
        <f t="shared" si="17"/>
        <v>3981158</v>
      </c>
      <c r="K49" s="1068">
        <v>3983208</v>
      </c>
      <c r="L49" s="1068">
        <v>0</v>
      </c>
      <c r="M49" s="1068">
        <v>0</v>
      </c>
      <c r="N49" s="1068">
        <f t="shared" si="18"/>
        <v>3983208</v>
      </c>
      <c r="O49" s="1068">
        <f t="shared" si="19"/>
        <v>-2050</v>
      </c>
      <c r="P49" s="1083">
        <v>0.98499999999999999</v>
      </c>
      <c r="Q49" s="1082">
        <f t="shared" si="20"/>
        <v>-2019.25</v>
      </c>
    </row>
    <row r="50" spans="1:17">
      <c r="A50" s="1063">
        <f t="shared" si="1"/>
        <v>41</v>
      </c>
      <c r="B50" s="1079">
        <v>35700</v>
      </c>
      <c r="C50" s="1080" t="s">
        <v>611</v>
      </c>
      <c r="D50" s="1068">
        <v>11590</v>
      </c>
      <c r="E50" s="1068">
        <v>0</v>
      </c>
      <c r="F50" s="1068">
        <v>0</v>
      </c>
      <c r="G50" s="1068">
        <f t="shared" si="16"/>
        <v>11590</v>
      </c>
      <c r="H50" s="1068"/>
      <c r="I50" s="1078">
        <v>2.9899999999999999E-2</v>
      </c>
      <c r="J50" s="1068">
        <f t="shared" si="17"/>
        <v>347</v>
      </c>
      <c r="K50" s="1068">
        <v>347</v>
      </c>
      <c r="L50" s="1068">
        <v>0</v>
      </c>
      <c r="M50" s="1068">
        <v>0</v>
      </c>
      <c r="N50" s="1068">
        <f t="shared" si="18"/>
        <v>347</v>
      </c>
      <c r="O50" s="1068">
        <f t="shared" si="19"/>
        <v>0</v>
      </c>
      <c r="P50" s="1083">
        <v>0.98499999999999999</v>
      </c>
      <c r="Q50" s="1082">
        <f t="shared" si="20"/>
        <v>0</v>
      </c>
    </row>
    <row r="51" spans="1:17">
      <c r="A51" s="1063">
        <f t="shared" si="1"/>
        <v>42</v>
      </c>
      <c r="B51" s="1079">
        <v>35800</v>
      </c>
      <c r="C51" s="1080" t="s">
        <v>612</v>
      </c>
      <c r="D51" s="1084">
        <v>106066</v>
      </c>
      <c r="E51" s="1084">
        <v>0</v>
      </c>
      <c r="F51" s="1084">
        <v>0</v>
      </c>
      <c r="G51" s="1084">
        <f t="shared" si="16"/>
        <v>106066</v>
      </c>
      <c r="H51" s="1068"/>
      <c r="I51" s="1078">
        <v>2.6200000000000001E-2</v>
      </c>
      <c r="J51" s="1084">
        <f t="shared" si="17"/>
        <v>2779</v>
      </c>
      <c r="K51" s="1084">
        <v>2779</v>
      </c>
      <c r="L51" s="1084">
        <v>0</v>
      </c>
      <c r="M51" s="1084">
        <v>0</v>
      </c>
      <c r="N51" s="1084">
        <f t="shared" si="18"/>
        <v>2779</v>
      </c>
      <c r="O51" s="1084">
        <f t="shared" si="19"/>
        <v>0</v>
      </c>
      <c r="P51" s="1083">
        <v>0.98499999999999999</v>
      </c>
      <c r="Q51" s="1084">
        <f t="shared" si="20"/>
        <v>0</v>
      </c>
    </row>
    <row r="52" spans="1:17">
      <c r="A52" s="1063">
        <f t="shared" si="1"/>
        <v>43</v>
      </c>
      <c r="B52" s="1086" t="s">
        <v>613</v>
      </c>
      <c r="D52" s="1087">
        <f>SUM(D43:D51)</f>
        <v>575197378</v>
      </c>
      <c r="E52" s="1087">
        <f>SUM(E43:E51)</f>
        <v>0</v>
      </c>
      <c r="F52" s="1087">
        <f>SUM(F43:F51)</f>
        <v>0</v>
      </c>
      <c r="G52" s="1087">
        <f>SUM(G43:G51)</f>
        <v>575197378</v>
      </c>
      <c r="H52" s="1087"/>
      <c r="I52" s="1078"/>
      <c r="J52" s="1087">
        <f t="shared" ref="J52:O52" si="21">SUM(J43:J51)</f>
        <v>15370910</v>
      </c>
      <c r="K52" s="1087">
        <f t="shared" si="21"/>
        <v>15317709</v>
      </c>
      <c r="L52" s="1087">
        <f t="shared" si="21"/>
        <v>0</v>
      </c>
      <c r="M52" s="1087">
        <f t="shared" si="21"/>
        <v>0</v>
      </c>
      <c r="N52" s="1087">
        <f t="shared" si="21"/>
        <v>15317709</v>
      </c>
      <c r="O52" s="1087">
        <f t="shared" si="21"/>
        <v>53201</v>
      </c>
      <c r="P52" s="1088"/>
      <c r="Q52" s="1087">
        <f>SUM(Q43:Q51)</f>
        <v>52402.985000000001</v>
      </c>
    </row>
    <row r="53" spans="1:17">
      <c r="A53" s="1063">
        <f t="shared" si="1"/>
        <v>44</v>
      </c>
      <c r="B53" s="1063"/>
      <c r="C53" s="1063"/>
      <c r="D53" s="1075"/>
      <c r="E53" s="1075"/>
      <c r="F53" s="1075"/>
      <c r="G53" s="1075"/>
      <c r="H53" s="1075"/>
      <c r="I53" s="1076"/>
      <c r="J53" s="1068"/>
      <c r="K53" s="1087"/>
      <c r="L53" s="1068"/>
      <c r="M53" s="1068"/>
      <c r="N53" s="1068"/>
      <c r="O53" s="1068"/>
      <c r="P53" s="1068"/>
      <c r="Q53" s="1068"/>
    </row>
    <row r="54" spans="1:17">
      <c r="A54" s="1063">
        <f t="shared" si="1"/>
        <v>45</v>
      </c>
      <c r="B54" s="1077" t="s">
        <v>614</v>
      </c>
      <c r="H54" s="1068"/>
      <c r="I54" s="1078"/>
      <c r="J54" s="1068"/>
      <c r="L54" s="1068"/>
      <c r="M54" s="1068"/>
      <c r="N54" s="1068"/>
      <c r="O54" s="1068"/>
      <c r="P54" s="1068"/>
      <c r="Q54" s="1068"/>
    </row>
    <row r="55" spans="1:17">
      <c r="A55" s="1063">
        <f t="shared" si="1"/>
        <v>46</v>
      </c>
      <c r="B55" s="1079">
        <v>36000</v>
      </c>
      <c r="C55" s="1080" t="s">
        <v>594</v>
      </c>
      <c r="D55" s="1068">
        <v>2150608</v>
      </c>
      <c r="E55" s="1068">
        <v>0</v>
      </c>
      <c r="F55" s="1068">
        <v>0</v>
      </c>
      <c r="G55" s="1068">
        <f t="shared" ref="G55:G67" si="22">D55+F55+E55</f>
        <v>2150608</v>
      </c>
      <c r="H55" s="1068"/>
      <c r="I55" s="1078">
        <v>0</v>
      </c>
      <c r="J55" s="1068">
        <f t="shared" ref="J55:J67" si="23">ROUND(G55*I55,0)</f>
        <v>0</v>
      </c>
      <c r="K55" s="1068">
        <v>0</v>
      </c>
      <c r="L55" s="1068">
        <v>0</v>
      </c>
      <c r="M55" s="1068">
        <v>0</v>
      </c>
      <c r="N55" s="1068">
        <f t="shared" ref="N55:N67" si="24">K55+M55+L55</f>
        <v>0</v>
      </c>
      <c r="O55" s="1068">
        <f t="shared" ref="O55:O67" si="25">J55-N55</f>
        <v>0</v>
      </c>
      <c r="P55" s="1083">
        <v>0.999</v>
      </c>
      <c r="Q55" s="1068">
        <f>P55*O55</f>
        <v>0</v>
      </c>
    </row>
    <row r="56" spans="1:17">
      <c r="A56" s="1063">
        <f t="shared" si="1"/>
        <v>47</v>
      </c>
      <c r="B56" s="1079">
        <v>36010</v>
      </c>
      <c r="C56" s="1080" t="s">
        <v>595</v>
      </c>
      <c r="D56" s="1068">
        <v>5345556</v>
      </c>
      <c r="E56" s="1068">
        <v>0</v>
      </c>
      <c r="F56" s="1068">
        <v>0</v>
      </c>
      <c r="G56" s="1068">
        <f t="shared" si="22"/>
        <v>5345556</v>
      </c>
      <c r="H56" s="1068"/>
      <c r="I56" s="1078">
        <v>3.5200000000000002E-2</v>
      </c>
      <c r="J56" s="1068">
        <f t="shared" si="23"/>
        <v>188164</v>
      </c>
      <c r="K56" s="1068">
        <v>188164</v>
      </c>
      <c r="L56" s="1068">
        <v>0</v>
      </c>
      <c r="M56" s="1068">
        <v>0</v>
      </c>
      <c r="N56" s="1068">
        <f t="shared" si="24"/>
        <v>188164</v>
      </c>
      <c r="O56" s="1068">
        <f t="shared" si="25"/>
        <v>0</v>
      </c>
      <c r="P56" s="1083">
        <v>0.999</v>
      </c>
      <c r="Q56" s="1068">
        <f t="shared" ref="Q56:Q67" si="26">P56*O56</f>
        <v>0</v>
      </c>
    </row>
    <row r="57" spans="1:17">
      <c r="A57" s="1063">
        <f t="shared" si="1"/>
        <v>48</v>
      </c>
      <c r="B57" s="1079">
        <v>36100</v>
      </c>
      <c r="C57" s="1080" t="s">
        <v>606</v>
      </c>
      <c r="D57" s="1068">
        <v>4500235</v>
      </c>
      <c r="E57" s="1068">
        <v>0</v>
      </c>
      <c r="F57" s="1068">
        <v>0</v>
      </c>
      <c r="G57" s="1068">
        <f t="shared" si="22"/>
        <v>4500235</v>
      </c>
      <c r="H57" s="1068"/>
      <c r="I57" s="1078">
        <v>3.5200000000000002E-2</v>
      </c>
      <c r="J57" s="1068">
        <f t="shared" si="23"/>
        <v>158408</v>
      </c>
      <c r="K57" s="1068">
        <v>155551</v>
      </c>
      <c r="L57" s="1068">
        <v>0</v>
      </c>
      <c r="M57" s="1068">
        <v>0</v>
      </c>
      <c r="N57" s="1068">
        <f t="shared" si="24"/>
        <v>155551</v>
      </c>
      <c r="O57" s="1068">
        <f t="shared" si="25"/>
        <v>2857</v>
      </c>
      <c r="P57" s="1083">
        <v>0.999</v>
      </c>
      <c r="Q57" s="1068">
        <f t="shared" si="26"/>
        <v>2854.143</v>
      </c>
    </row>
    <row r="58" spans="1:17">
      <c r="A58" s="1063">
        <f t="shared" si="1"/>
        <v>49</v>
      </c>
      <c r="B58" s="1079">
        <v>36200</v>
      </c>
      <c r="C58" s="1080" t="s">
        <v>607</v>
      </c>
      <c r="D58" s="1068">
        <v>97987166</v>
      </c>
      <c r="E58" s="1068">
        <v>0</v>
      </c>
      <c r="F58" s="1068">
        <v>0</v>
      </c>
      <c r="G58" s="1068">
        <f t="shared" si="22"/>
        <v>97987166</v>
      </c>
      <c r="H58" s="1068"/>
      <c r="I58" s="1078">
        <v>3.5200000000000002E-2</v>
      </c>
      <c r="J58" s="1068">
        <f t="shared" si="23"/>
        <v>3449148</v>
      </c>
      <c r="K58" s="1068">
        <v>3358952</v>
      </c>
      <c r="L58" s="1068">
        <v>0</v>
      </c>
      <c r="M58" s="1068">
        <v>0</v>
      </c>
      <c r="N58" s="1068">
        <f t="shared" si="24"/>
        <v>3358952</v>
      </c>
      <c r="O58" s="1068">
        <f t="shared" si="25"/>
        <v>90196</v>
      </c>
      <c r="P58" s="1083">
        <v>0.999</v>
      </c>
      <c r="Q58" s="1068">
        <f t="shared" si="26"/>
        <v>90105.804000000004</v>
      </c>
    </row>
    <row r="59" spans="1:17">
      <c r="A59" s="1063">
        <f t="shared" si="1"/>
        <v>50</v>
      </c>
      <c r="B59" s="1079">
        <v>36400</v>
      </c>
      <c r="C59" s="1080" t="s">
        <v>615</v>
      </c>
      <c r="D59" s="1068">
        <v>201038118</v>
      </c>
      <c r="E59" s="1068">
        <v>0</v>
      </c>
      <c r="F59" s="1068">
        <v>0</v>
      </c>
      <c r="G59" s="1068">
        <f t="shared" si="22"/>
        <v>201038118</v>
      </c>
      <c r="H59" s="1068"/>
      <c r="I59" s="1078">
        <v>3.5200000000000002E-2</v>
      </c>
      <c r="J59" s="1068">
        <f t="shared" si="23"/>
        <v>7076542</v>
      </c>
      <c r="K59" s="1068">
        <v>6953463</v>
      </c>
      <c r="L59" s="1068">
        <v>0</v>
      </c>
      <c r="M59" s="1068">
        <v>0</v>
      </c>
      <c r="N59" s="1068">
        <f t="shared" si="24"/>
        <v>6953463</v>
      </c>
      <c r="O59" s="1068">
        <f t="shared" si="25"/>
        <v>123079</v>
      </c>
      <c r="P59" s="1083">
        <v>0.999</v>
      </c>
      <c r="Q59" s="1068">
        <f t="shared" si="26"/>
        <v>122955.921</v>
      </c>
    </row>
    <row r="60" spans="1:17">
      <c r="A60" s="1063">
        <f t="shared" si="1"/>
        <v>51</v>
      </c>
      <c r="B60" s="1079">
        <v>36500</v>
      </c>
      <c r="C60" s="1080" t="s">
        <v>610</v>
      </c>
      <c r="D60" s="1068">
        <v>218593133</v>
      </c>
      <c r="E60" s="1068">
        <v>0</v>
      </c>
      <c r="F60" s="1068">
        <v>0</v>
      </c>
      <c r="G60" s="1068">
        <f t="shared" si="22"/>
        <v>218593133</v>
      </c>
      <c r="H60" s="1068"/>
      <c r="I60" s="1078">
        <v>3.5200000000000002E-2</v>
      </c>
      <c r="J60" s="1068">
        <f t="shared" si="23"/>
        <v>7694478</v>
      </c>
      <c r="K60" s="1068">
        <v>7510967</v>
      </c>
      <c r="L60" s="1068">
        <v>0</v>
      </c>
      <c r="M60" s="1068">
        <v>0</v>
      </c>
      <c r="N60" s="1068">
        <f t="shared" si="24"/>
        <v>7510967</v>
      </c>
      <c r="O60" s="1068">
        <f t="shared" si="25"/>
        <v>183511</v>
      </c>
      <c r="P60" s="1083">
        <v>0.999</v>
      </c>
      <c r="Q60" s="1068">
        <f t="shared" si="26"/>
        <v>183327.489</v>
      </c>
    </row>
    <row r="61" spans="1:17">
      <c r="A61" s="1063">
        <f t="shared" si="1"/>
        <v>52</v>
      </c>
      <c r="B61" s="1079">
        <v>36600</v>
      </c>
      <c r="C61" s="1080" t="s">
        <v>611</v>
      </c>
      <c r="D61" s="1068">
        <v>7218040</v>
      </c>
      <c r="E61" s="1068">
        <v>0</v>
      </c>
      <c r="F61" s="1068">
        <v>0</v>
      </c>
      <c r="G61" s="1068">
        <f t="shared" si="22"/>
        <v>7218040</v>
      </c>
      <c r="H61" s="1068"/>
      <c r="I61" s="1078">
        <v>3.5200000000000002E-2</v>
      </c>
      <c r="J61" s="1068">
        <f t="shared" si="23"/>
        <v>254075</v>
      </c>
      <c r="K61" s="1068">
        <v>249950</v>
      </c>
      <c r="L61" s="1068">
        <v>0</v>
      </c>
      <c r="M61" s="1068">
        <v>0</v>
      </c>
      <c r="N61" s="1068">
        <f t="shared" si="24"/>
        <v>249950</v>
      </c>
      <c r="O61" s="1068">
        <f t="shared" si="25"/>
        <v>4125</v>
      </c>
      <c r="P61" s="1083">
        <v>0.999</v>
      </c>
      <c r="Q61" s="1068">
        <f t="shared" si="26"/>
        <v>4120.875</v>
      </c>
    </row>
    <row r="62" spans="1:17">
      <c r="A62" s="1063">
        <f t="shared" si="1"/>
        <v>53</v>
      </c>
      <c r="B62" s="1079">
        <v>36700</v>
      </c>
      <c r="C62" s="1080" t="s">
        <v>612</v>
      </c>
      <c r="D62" s="1068">
        <v>11083763</v>
      </c>
      <c r="E62" s="1068">
        <v>0</v>
      </c>
      <c r="F62" s="1068">
        <v>0</v>
      </c>
      <c r="G62" s="1068">
        <f t="shared" si="22"/>
        <v>11083763</v>
      </c>
      <c r="H62" s="1068"/>
      <c r="I62" s="1078">
        <v>3.5200000000000002E-2</v>
      </c>
      <c r="J62" s="1068">
        <f t="shared" si="23"/>
        <v>390148</v>
      </c>
      <c r="K62" s="1068">
        <v>385592</v>
      </c>
      <c r="L62" s="1068">
        <v>0</v>
      </c>
      <c r="M62" s="1068">
        <v>0</v>
      </c>
      <c r="N62" s="1068">
        <f t="shared" si="24"/>
        <v>385592</v>
      </c>
      <c r="O62" s="1068">
        <f t="shared" si="25"/>
        <v>4556</v>
      </c>
      <c r="P62" s="1083">
        <v>0.999</v>
      </c>
      <c r="Q62" s="1068">
        <f t="shared" si="26"/>
        <v>4551.4440000000004</v>
      </c>
    </row>
    <row r="63" spans="1:17">
      <c r="A63" s="1063">
        <f t="shared" si="1"/>
        <v>54</v>
      </c>
      <c r="B63" s="1079">
        <v>36800</v>
      </c>
      <c r="C63" s="1080" t="s">
        <v>616</v>
      </c>
      <c r="D63" s="1068">
        <v>130373328</v>
      </c>
      <c r="E63" s="1068">
        <v>0</v>
      </c>
      <c r="F63" s="1068">
        <v>0</v>
      </c>
      <c r="G63" s="1068">
        <f t="shared" si="22"/>
        <v>130373328</v>
      </c>
      <c r="H63" s="1068"/>
      <c r="I63" s="1078">
        <v>3.5200000000000002E-2</v>
      </c>
      <c r="J63" s="1068">
        <f t="shared" si="23"/>
        <v>4589141</v>
      </c>
      <c r="K63" s="1068">
        <v>4522928</v>
      </c>
      <c r="L63" s="1068">
        <v>0</v>
      </c>
      <c r="M63" s="1068">
        <v>0</v>
      </c>
      <c r="N63" s="1068">
        <f t="shared" si="24"/>
        <v>4522928</v>
      </c>
      <c r="O63" s="1068">
        <f t="shared" si="25"/>
        <v>66213</v>
      </c>
      <c r="P63" s="1083">
        <v>0.999</v>
      </c>
      <c r="Q63" s="1068">
        <f t="shared" si="26"/>
        <v>66146.786999999997</v>
      </c>
    </row>
    <row r="64" spans="1:17">
      <c r="A64" s="1063">
        <f t="shared" si="1"/>
        <v>55</v>
      </c>
      <c r="B64" s="1079">
        <v>36900</v>
      </c>
      <c r="C64" s="1080" t="s">
        <v>617</v>
      </c>
      <c r="D64" s="1068">
        <v>59997917</v>
      </c>
      <c r="E64" s="1068">
        <v>0</v>
      </c>
      <c r="F64" s="1068">
        <v>0</v>
      </c>
      <c r="G64" s="1068">
        <f t="shared" si="22"/>
        <v>59997917</v>
      </c>
      <c r="H64" s="1068"/>
      <c r="I64" s="1078">
        <v>3.5200000000000002E-2</v>
      </c>
      <c r="J64" s="1068">
        <f t="shared" si="23"/>
        <v>2111927</v>
      </c>
      <c r="K64" s="1068">
        <v>2077447</v>
      </c>
      <c r="L64" s="1068">
        <v>0</v>
      </c>
      <c r="M64" s="1068">
        <v>0</v>
      </c>
      <c r="N64" s="1068">
        <f t="shared" si="24"/>
        <v>2077447</v>
      </c>
      <c r="O64" s="1068">
        <f t="shared" si="25"/>
        <v>34480</v>
      </c>
      <c r="P64" s="1083">
        <v>0.999</v>
      </c>
      <c r="Q64" s="1068">
        <f t="shared" si="26"/>
        <v>34445.519999999997</v>
      </c>
    </row>
    <row r="65" spans="1:17">
      <c r="A65" s="1063">
        <f t="shared" si="1"/>
        <v>56</v>
      </c>
      <c r="B65" s="1079">
        <v>37000</v>
      </c>
      <c r="C65" s="1080" t="s">
        <v>618</v>
      </c>
      <c r="D65" s="1068">
        <v>24876060</v>
      </c>
      <c r="E65" s="1068">
        <v>0</v>
      </c>
      <c r="F65" s="1068">
        <v>0</v>
      </c>
      <c r="G65" s="1068">
        <f t="shared" si="22"/>
        <v>24876060</v>
      </c>
      <c r="H65" s="1068"/>
      <c r="I65" s="1078">
        <v>3.5200000000000002E-2</v>
      </c>
      <c r="J65" s="1068">
        <f t="shared" si="23"/>
        <v>875637</v>
      </c>
      <c r="K65" s="1068">
        <v>877404</v>
      </c>
      <c r="L65" s="1068">
        <v>0</v>
      </c>
      <c r="M65" s="1068">
        <v>0</v>
      </c>
      <c r="N65" s="1068">
        <f t="shared" si="24"/>
        <v>877404</v>
      </c>
      <c r="O65" s="1068">
        <f t="shared" si="25"/>
        <v>-1767</v>
      </c>
      <c r="P65" s="1083">
        <v>0.999</v>
      </c>
      <c r="Q65" s="1068">
        <f t="shared" si="26"/>
        <v>-1765.2329999999999</v>
      </c>
    </row>
    <row r="66" spans="1:17">
      <c r="A66" s="1063">
        <f t="shared" si="1"/>
        <v>57</v>
      </c>
      <c r="B66" s="1079">
        <v>37100</v>
      </c>
      <c r="C66" s="1080" t="s">
        <v>619</v>
      </c>
      <c r="D66" s="1068">
        <v>19789117</v>
      </c>
      <c r="E66" s="1068">
        <v>0</v>
      </c>
      <c r="F66" s="1068">
        <v>0</v>
      </c>
      <c r="G66" s="1068">
        <f t="shared" si="22"/>
        <v>19789117</v>
      </c>
      <c r="H66" s="1068"/>
      <c r="I66" s="1078">
        <v>3.5200000000000002E-2</v>
      </c>
      <c r="J66" s="1068">
        <f t="shared" si="23"/>
        <v>696577</v>
      </c>
      <c r="K66" s="1068">
        <v>696535</v>
      </c>
      <c r="L66" s="1068">
        <v>0</v>
      </c>
      <c r="M66" s="1068">
        <v>0</v>
      </c>
      <c r="N66" s="1068">
        <f t="shared" si="24"/>
        <v>696535</v>
      </c>
      <c r="O66" s="1068">
        <f t="shared" si="25"/>
        <v>42</v>
      </c>
      <c r="P66" s="1083">
        <v>0.999</v>
      </c>
      <c r="Q66" s="1068">
        <f t="shared" si="26"/>
        <v>41.957999999999998</v>
      </c>
    </row>
    <row r="67" spans="1:17">
      <c r="A67" s="1063">
        <f t="shared" si="1"/>
        <v>58</v>
      </c>
      <c r="B67" s="1079">
        <v>37300</v>
      </c>
      <c r="C67" s="1080" t="s">
        <v>620</v>
      </c>
      <c r="D67" s="1084">
        <v>3923399</v>
      </c>
      <c r="E67" s="1084">
        <v>0</v>
      </c>
      <c r="F67" s="1084">
        <v>0</v>
      </c>
      <c r="G67" s="1084">
        <f t="shared" si="22"/>
        <v>3923399</v>
      </c>
      <c r="H67" s="1068"/>
      <c r="I67" s="1078">
        <v>3.5200000000000002E-2</v>
      </c>
      <c r="J67" s="1084">
        <f t="shared" si="23"/>
        <v>138104</v>
      </c>
      <c r="K67" s="1084">
        <v>131415</v>
      </c>
      <c r="L67" s="1084">
        <v>0</v>
      </c>
      <c r="M67" s="1084">
        <v>0</v>
      </c>
      <c r="N67" s="1084">
        <f t="shared" si="24"/>
        <v>131415</v>
      </c>
      <c r="O67" s="1084">
        <f t="shared" si="25"/>
        <v>6689</v>
      </c>
      <c r="P67" s="1083">
        <v>0.999</v>
      </c>
      <c r="Q67" s="1084">
        <f t="shared" si="26"/>
        <v>6682.3109999999997</v>
      </c>
    </row>
    <row r="68" spans="1:17">
      <c r="A68" s="1063">
        <f t="shared" si="1"/>
        <v>59</v>
      </c>
      <c r="B68" s="1086" t="s">
        <v>621</v>
      </c>
      <c r="D68" s="1087">
        <f>SUM(D55:D67)</f>
        <v>786876440</v>
      </c>
      <c r="E68" s="1087">
        <f>SUM(E55:E67)</f>
        <v>0</v>
      </c>
      <c r="F68" s="1087">
        <f>SUM(F55:F67)</f>
        <v>0</v>
      </c>
      <c r="G68" s="1087">
        <f>SUM(G55:G67)</f>
        <v>786876440</v>
      </c>
      <c r="H68" s="1087"/>
      <c r="I68" s="1078"/>
      <c r="J68" s="1087">
        <f t="shared" ref="J68:O68" si="27">SUM(J55:J67)</f>
        <v>27622349</v>
      </c>
      <c r="K68" s="1087">
        <f t="shared" si="27"/>
        <v>27108368</v>
      </c>
      <c r="L68" s="1087">
        <f t="shared" si="27"/>
        <v>0</v>
      </c>
      <c r="M68" s="1087">
        <f t="shared" si="27"/>
        <v>0</v>
      </c>
      <c r="N68" s="1087">
        <f t="shared" si="27"/>
        <v>27108368</v>
      </c>
      <c r="O68" s="1087">
        <f t="shared" si="27"/>
        <v>513981</v>
      </c>
      <c r="P68" s="1088"/>
      <c r="Q68" s="1087">
        <f>SUM(Q55:Q67)</f>
        <v>513467.01900000003</v>
      </c>
    </row>
    <row r="69" spans="1:17">
      <c r="A69" s="1063">
        <f t="shared" si="1"/>
        <v>60</v>
      </c>
      <c r="D69" s="1068"/>
      <c r="E69" s="1068"/>
      <c r="F69" s="1068"/>
      <c r="G69" s="1068"/>
      <c r="H69" s="1068"/>
      <c r="I69" s="1078"/>
      <c r="J69" s="1068"/>
      <c r="K69" s="1087"/>
      <c r="L69" s="1087"/>
      <c r="M69" s="1087"/>
      <c r="N69" s="1087"/>
      <c r="O69" s="1087"/>
      <c r="P69" s="1087"/>
      <c r="Q69" s="1087"/>
    </row>
    <row r="70" spans="1:17">
      <c r="A70" s="1063">
        <f t="shared" si="1"/>
        <v>61</v>
      </c>
      <c r="B70" s="1077" t="s">
        <v>622</v>
      </c>
      <c r="H70" s="1068"/>
      <c r="I70" s="1078"/>
      <c r="J70" s="1068"/>
      <c r="L70" s="1087"/>
      <c r="M70" s="1087"/>
      <c r="N70" s="1087"/>
      <c r="O70" s="1087"/>
      <c r="P70" s="1087"/>
      <c r="Q70" s="1087"/>
    </row>
    <row r="71" spans="1:17">
      <c r="A71" s="1063">
        <f t="shared" si="1"/>
        <v>62</v>
      </c>
      <c r="H71" s="1068"/>
      <c r="I71" s="1078"/>
      <c r="J71" s="1068"/>
      <c r="L71" s="1087"/>
      <c r="M71" s="1087"/>
      <c r="N71" s="1087"/>
      <c r="O71" s="1087"/>
      <c r="P71" s="1087"/>
      <c r="Q71" s="1087"/>
    </row>
    <row r="72" spans="1:17">
      <c r="A72" s="1063">
        <f t="shared" si="1"/>
        <v>63</v>
      </c>
      <c r="B72" s="1079">
        <v>38900</v>
      </c>
      <c r="C72" s="1080" t="s">
        <v>594</v>
      </c>
      <c r="D72" s="1068">
        <v>1488985</v>
      </c>
      <c r="E72" s="1068">
        <v>0</v>
      </c>
      <c r="F72" s="1068">
        <v>0</v>
      </c>
      <c r="G72" s="1068">
        <f t="shared" ref="G72:G84" si="28">D72+F72+E72</f>
        <v>1488985</v>
      </c>
      <c r="H72" s="1068"/>
      <c r="I72" s="1078">
        <v>0</v>
      </c>
      <c r="J72" s="1068">
        <f>ROUND(G72*I72,0)</f>
        <v>0</v>
      </c>
      <c r="K72" s="1068">
        <v>0</v>
      </c>
      <c r="L72" s="1068">
        <v>0</v>
      </c>
      <c r="M72" s="1068">
        <v>0</v>
      </c>
      <c r="N72" s="1068">
        <f t="shared" ref="N72:N84" si="29">K72+M72+L72</f>
        <v>0</v>
      </c>
      <c r="O72" s="1068">
        <f t="shared" ref="O72:O84" si="30">J72-N72</f>
        <v>0</v>
      </c>
      <c r="P72" s="1083">
        <v>0.98499999999999999</v>
      </c>
      <c r="Q72" s="1082">
        <f>P72*O72</f>
        <v>0</v>
      </c>
    </row>
    <row r="73" spans="1:17">
      <c r="A73" s="1063">
        <f t="shared" si="1"/>
        <v>64</v>
      </c>
      <c r="B73" s="1079">
        <v>38910</v>
      </c>
      <c r="C73" s="1080" t="s">
        <v>595</v>
      </c>
      <c r="D73" s="1068">
        <v>35746</v>
      </c>
      <c r="E73" s="1068">
        <v>0</v>
      </c>
      <c r="F73" s="1068">
        <v>0</v>
      </c>
      <c r="G73" s="1068">
        <f t="shared" si="28"/>
        <v>35746</v>
      </c>
      <c r="H73" s="1068"/>
      <c r="I73" s="1078">
        <v>1.5900000000000001E-2</v>
      </c>
      <c r="J73" s="1068">
        <f>ROUND(G73*I73,0)</f>
        <v>568</v>
      </c>
      <c r="K73" s="1068">
        <v>573</v>
      </c>
      <c r="L73" s="1068">
        <v>0</v>
      </c>
      <c r="M73" s="1068">
        <v>0</v>
      </c>
      <c r="N73" s="1068">
        <f t="shared" si="29"/>
        <v>573</v>
      </c>
      <c r="O73" s="1068">
        <f t="shared" si="30"/>
        <v>-5</v>
      </c>
      <c r="P73" s="1083">
        <v>0.98499999999999999</v>
      </c>
      <c r="Q73" s="1082">
        <f t="shared" ref="Q73:Q84" si="31">P73*O73</f>
        <v>-4.9249999999999998</v>
      </c>
    </row>
    <row r="74" spans="1:17">
      <c r="A74" s="1063">
        <f t="shared" si="1"/>
        <v>65</v>
      </c>
      <c r="B74" s="1079">
        <v>39000</v>
      </c>
      <c r="C74" s="1080" t="s">
        <v>606</v>
      </c>
      <c r="D74" s="1068">
        <v>22041107</v>
      </c>
      <c r="E74" s="1068">
        <v>0</v>
      </c>
      <c r="F74" s="1068">
        <v>0</v>
      </c>
      <c r="G74" s="1068">
        <f t="shared" si="28"/>
        <v>22041107</v>
      </c>
      <c r="H74" s="1068"/>
      <c r="I74" s="1078">
        <v>3.9699999999999999E-2</v>
      </c>
      <c r="J74" s="1068">
        <f>ROUND(G74*I74,0)</f>
        <v>875032</v>
      </c>
      <c r="K74" s="1068">
        <v>815369</v>
      </c>
      <c r="L74" s="1068">
        <v>0</v>
      </c>
      <c r="M74" s="1068">
        <v>0</v>
      </c>
      <c r="N74" s="1068">
        <f t="shared" si="29"/>
        <v>815369</v>
      </c>
      <c r="O74" s="1068">
        <f t="shared" si="30"/>
        <v>59663</v>
      </c>
      <c r="P74" s="1083">
        <v>0.98499999999999999</v>
      </c>
      <c r="Q74" s="1082">
        <f t="shared" si="31"/>
        <v>58768.055</v>
      </c>
    </row>
    <row r="75" spans="1:17">
      <c r="A75" s="1063">
        <f t="shared" si="1"/>
        <v>66</v>
      </c>
      <c r="B75" s="1079">
        <v>39000</v>
      </c>
      <c r="C75" s="1089" t="s">
        <v>623</v>
      </c>
      <c r="D75" s="1068">
        <v>0</v>
      </c>
      <c r="E75" s="1068">
        <v>0</v>
      </c>
      <c r="F75" s="1068">
        <v>0</v>
      </c>
      <c r="G75" s="1068">
        <f t="shared" si="28"/>
        <v>0</v>
      </c>
      <c r="H75" s="1068"/>
      <c r="I75" s="1078"/>
      <c r="J75" s="1068">
        <v>106026</v>
      </c>
      <c r="K75" s="1068">
        <v>108997</v>
      </c>
      <c r="L75" s="1068">
        <v>0</v>
      </c>
      <c r="M75" s="1068">
        <v>0</v>
      </c>
      <c r="N75" s="1068">
        <f t="shared" si="29"/>
        <v>108997</v>
      </c>
      <c r="O75" s="1068">
        <f t="shared" si="30"/>
        <v>-2971</v>
      </c>
      <c r="P75" s="1083">
        <v>0.98499999999999999</v>
      </c>
      <c r="Q75" s="1082">
        <f t="shared" si="31"/>
        <v>-2926.4349999999999</v>
      </c>
    </row>
    <row r="76" spans="1:17">
      <c r="A76" s="1063">
        <f t="shared" ref="A76:A103" si="32">A75+1</f>
        <v>67</v>
      </c>
      <c r="B76" s="1079">
        <v>39100</v>
      </c>
      <c r="C76" s="1080" t="s">
        <v>624</v>
      </c>
      <c r="D76" s="1068">
        <v>1824237</v>
      </c>
      <c r="E76" s="1068">
        <v>-26031.98</v>
      </c>
      <c r="F76" s="1068">
        <v>0</v>
      </c>
      <c r="G76" s="1068">
        <f t="shared" si="28"/>
        <v>1798205.02</v>
      </c>
      <c r="H76" s="1068"/>
      <c r="I76" s="1078">
        <v>3.2000000000000001E-2</v>
      </c>
      <c r="J76" s="1068">
        <f t="shared" ref="J76:J84" si="33">ROUND(G76*I76,0)</f>
        <v>57543</v>
      </c>
      <c r="K76" s="1068">
        <v>57991</v>
      </c>
      <c r="L76" s="1068">
        <v>-791.7634871852606</v>
      </c>
      <c r="M76" s="1068">
        <v>0</v>
      </c>
      <c r="N76" s="1068">
        <f t="shared" si="29"/>
        <v>57199.236512814736</v>
      </c>
      <c r="O76" s="1068">
        <f t="shared" si="30"/>
        <v>343.76348718526424</v>
      </c>
      <c r="P76" s="1083">
        <v>0.98499999999999999</v>
      </c>
      <c r="Q76" s="1082">
        <f t="shared" si="31"/>
        <v>338.60703487748526</v>
      </c>
    </row>
    <row r="77" spans="1:17">
      <c r="A77" s="1063">
        <f t="shared" si="32"/>
        <v>68</v>
      </c>
      <c r="B77" s="1079">
        <v>39200</v>
      </c>
      <c r="C77" s="1089" t="s">
        <v>625</v>
      </c>
      <c r="D77" s="1068">
        <v>14768</v>
      </c>
      <c r="E77" s="1068">
        <v>0</v>
      </c>
      <c r="F77" s="1068">
        <v>0</v>
      </c>
      <c r="G77" s="1068">
        <f t="shared" si="28"/>
        <v>14768</v>
      </c>
      <c r="H77" s="1068"/>
      <c r="I77" s="1078">
        <v>3.5200000000000002E-2</v>
      </c>
      <c r="J77" s="1068">
        <f t="shared" si="33"/>
        <v>520</v>
      </c>
      <c r="K77" s="1068">
        <v>520</v>
      </c>
      <c r="L77" s="1068">
        <v>0</v>
      </c>
      <c r="M77" s="1082">
        <v>0</v>
      </c>
      <c r="N77" s="1082">
        <f t="shared" si="29"/>
        <v>520</v>
      </c>
      <c r="O77" s="1068">
        <f t="shared" si="30"/>
        <v>0</v>
      </c>
      <c r="P77" s="1083">
        <v>0.98499999999999999</v>
      </c>
      <c r="Q77" s="1082">
        <f t="shared" si="31"/>
        <v>0</v>
      </c>
    </row>
    <row r="78" spans="1:17">
      <c r="A78" s="1063">
        <f t="shared" si="32"/>
        <v>69</v>
      </c>
      <c r="B78" s="1079">
        <v>39300</v>
      </c>
      <c r="C78" s="1080" t="s">
        <v>626</v>
      </c>
      <c r="D78" s="1068">
        <v>237429</v>
      </c>
      <c r="E78" s="1068">
        <v>0</v>
      </c>
      <c r="F78" s="1068">
        <v>0</v>
      </c>
      <c r="G78" s="1068">
        <f t="shared" si="28"/>
        <v>237429</v>
      </c>
      <c r="H78" s="1068"/>
      <c r="I78" s="1078">
        <v>4.1500000000000002E-2</v>
      </c>
      <c r="J78" s="1068">
        <f t="shared" si="33"/>
        <v>9853</v>
      </c>
      <c r="K78" s="1068">
        <v>7383</v>
      </c>
      <c r="L78" s="1068">
        <v>0</v>
      </c>
      <c r="M78" s="1068">
        <v>0</v>
      </c>
      <c r="N78" s="1068">
        <f t="shared" si="29"/>
        <v>7383</v>
      </c>
      <c r="O78" s="1068">
        <f t="shared" si="30"/>
        <v>2470</v>
      </c>
      <c r="P78" s="1083">
        <v>0.98499999999999999</v>
      </c>
      <c r="Q78" s="1082">
        <f t="shared" si="31"/>
        <v>2432.9499999999998</v>
      </c>
    </row>
    <row r="79" spans="1:17">
      <c r="A79" s="1063">
        <f t="shared" si="32"/>
        <v>70</v>
      </c>
      <c r="B79" s="1079">
        <v>39400</v>
      </c>
      <c r="C79" s="1080" t="s">
        <v>627</v>
      </c>
      <c r="D79" s="1068">
        <v>4215292</v>
      </c>
      <c r="E79" s="1068">
        <v>0</v>
      </c>
      <c r="F79" s="1068">
        <v>0</v>
      </c>
      <c r="G79" s="1068">
        <f t="shared" si="28"/>
        <v>4215292</v>
      </c>
      <c r="H79" s="1068"/>
      <c r="I79" s="1078">
        <v>4.2000000000000003E-2</v>
      </c>
      <c r="J79" s="1068">
        <f t="shared" si="33"/>
        <v>177042</v>
      </c>
      <c r="K79" s="1068">
        <v>170012</v>
      </c>
      <c r="L79" s="1068">
        <v>0</v>
      </c>
      <c r="M79" s="1068">
        <v>0</v>
      </c>
      <c r="N79" s="1068">
        <f t="shared" si="29"/>
        <v>170012</v>
      </c>
      <c r="O79" s="1068">
        <f t="shared" si="30"/>
        <v>7030</v>
      </c>
      <c r="P79" s="1083">
        <v>0.98499999999999999</v>
      </c>
      <c r="Q79" s="1082">
        <f t="shared" si="31"/>
        <v>6924.55</v>
      </c>
    </row>
    <row r="80" spans="1:17">
      <c r="A80" s="1063">
        <f t="shared" si="32"/>
        <v>71</v>
      </c>
      <c r="B80" s="1079">
        <v>39500</v>
      </c>
      <c r="C80" s="1080" t="s">
        <v>628</v>
      </c>
      <c r="D80" s="1068">
        <v>261453</v>
      </c>
      <c r="E80" s="1068">
        <v>0</v>
      </c>
      <c r="F80" s="1068">
        <v>0</v>
      </c>
      <c r="G80" s="1068">
        <f t="shared" si="28"/>
        <v>261453</v>
      </c>
      <c r="H80" s="1068"/>
      <c r="I80" s="1078">
        <v>5.7599999999999998E-2</v>
      </c>
      <c r="J80" s="1068">
        <f t="shared" si="33"/>
        <v>15060</v>
      </c>
      <c r="K80" s="1068">
        <v>14801</v>
      </c>
      <c r="L80" s="1068">
        <v>0</v>
      </c>
      <c r="M80" s="1068">
        <v>0</v>
      </c>
      <c r="N80" s="1068">
        <f t="shared" si="29"/>
        <v>14801</v>
      </c>
      <c r="O80" s="1068">
        <f t="shared" si="30"/>
        <v>259</v>
      </c>
      <c r="P80" s="1083">
        <v>0.98499999999999999</v>
      </c>
      <c r="Q80" s="1082">
        <f t="shared" si="31"/>
        <v>255.11500000000001</v>
      </c>
    </row>
    <row r="81" spans="1:17">
      <c r="A81" s="1063">
        <f t="shared" si="32"/>
        <v>72</v>
      </c>
      <c r="B81" s="1079">
        <v>39600</v>
      </c>
      <c r="C81" s="1089" t="s">
        <v>629</v>
      </c>
      <c r="D81" s="1068">
        <v>5931</v>
      </c>
      <c r="E81" s="1068">
        <v>0</v>
      </c>
      <c r="F81" s="1068">
        <v>0</v>
      </c>
      <c r="G81" s="1068">
        <f t="shared" si="28"/>
        <v>5931</v>
      </c>
      <c r="H81" s="1068"/>
      <c r="I81" s="1078">
        <v>5.4300000000000001E-2</v>
      </c>
      <c r="J81" s="1068">
        <f t="shared" si="33"/>
        <v>322</v>
      </c>
      <c r="K81" s="1068">
        <v>322</v>
      </c>
      <c r="L81" s="1068">
        <v>0</v>
      </c>
      <c r="M81" s="1068">
        <v>0</v>
      </c>
      <c r="N81" s="1068">
        <f t="shared" si="29"/>
        <v>322</v>
      </c>
      <c r="O81" s="1068">
        <f t="shared" si="30"/>
        <v>0</v>
      </c>
      <c r="P81" s="1083">
        <v>0.98499999999999999</v>
      </c>
      <c r="Q81" s="1082">
        <f t="shared" si="31"/>
        <v>0</v>
      </c>
    </row>
    <row r="82" spans="1:17">
      <c r="A82" s="1063">
        <f t="shared" si="32"/>
        <v>73</v>
      </c>
      <c r="B82" s="1079">
        <v>39700</v>
      </c>
      <c r="C82" s="1080" t="s">
        <v>630</v>
      </c>
      <c r="D82" s="1068">
        <v>9971868</v>
      </c>
      <c r="E82" s="1068">
        <v>0</v>
      </c>
      <c r="F82" s="1068">
        <v>0</v>
      </c>
      <c r="G82" s="1068">
        <f t="shared" si="28"/>
        <v>9971868</v>
      </c>
      <c r="H82" s="1068"/>
      <c r="I82" s="1078">
        <v>5.6599999999999998E-2</v>
      </c>
      <c r="J82" s="1068">
        <f t="shared" si="33"/>
        <v>564408</v>
      </c>
      <c r="K82" s="1068">
        <v>548801</v>
      </c>
      <c r="L82" s="1068">
        <v>0</v>
      </c>
      <c r="M82" s="1068">
        <v>0</v>
      </c>
      <c r="N82" s="1068">
        <f t="shared" si="29"/>
        <v>548801</v>
      </c>
      <c r="O82" s="1068">
        <f t="shared" si="30"/>
        <v>15607</v>
      </c>
      <c r="P82" s="1083">
        <v>0.98499999999999999</v>
      </c>
      <c r="Q82" s="1082">
        <f t="shared" si="31"/>
        <v>15372.895</v>
      </c>
    </row>
    <row r="83" spans="1:17">
      <c r="A83" s="1063">
        <f t="shared" si="32"/>
        <v>74</v>
      </c>
      <c r="B83" s="1079">
        <v>39800</v>
      </c>
      <c r="C83" s="1080" t="s">
        <v>631</v>
      </c>
      <c r="D83" s="1068">
        <v>1624696</v>
      </c>
      <c r="E83" s="1068">
        <v>0</v>
      </c>
      <c r="F83" s="1068">
        <v>0</v>
      </c>
      <c r="G83" s="1068">
        <f t="shared" si="28"/>
        <v>1624696</v>
      </c>
      <c r="H83" s="1068"/>
      <c r="I83" s="1078">
        <v>6.7299999999999999E-2</v>
      </c>
      <c r="J83" s="1068">
        <f t="shared" si="33"/>
        <v>109342</v>
      </c>
      <c r="K83" s="1068">
        <v>109222</v>
      </c>
      <c r="L83" s="1068">
        <v>0</v>
      </c>
      <c r="M83" s="1068">
        <v>0</v>
      </c>
      <c r="N83" s="1068">
        <f t="shared" si="29"/>
        <v>109222</v>
      </c>
      <c r="O83" s="1068">
        <f t="shared" si="30"/>
        <v>120</v>
      </c>
      <c r="P83" s="1083">
        <v>0.98499999999999999</v>
      </c>
      <c r="Q83" s="1082">
        <f t="shared" si="31"/>
        <v>118.2</v>
      </c>
    </row>
    <row r="84" spans="1:17">
      <c r="A84" s="1063">
        <f t="shared" si="32"/>
        <v>75</v>
      </c>
      <c r="B84" s="1079">
        <v>39900</v>
      </c>
      <c r="C84" s="1089" t="s">
        <v>601</v>
      </c>
      <c r="D84" s="1084">
        <v>81054</v>
      </c>
      <c r="E84" s="1084">
        <v>0</v>
      </c>
      <c r="F84" s="1084">
        <f>-D84</f>
        <v>-81054</v>
      </c>
      <c r="G84" s="1084">
        <f t="shared" si="28"/>
        <v>0</v>
      </c>
      <c r="H84" s="1068"/>
      <c r="I84" s="1078"/>
      <c r="J84" s="1084">
        <f t="shared" si="33"/>
        <v>0</v>
      </c>
      <c r="K84" s="1084">
        <v>0</v>
      </c>
      <c r="L84" s="1084">
        <v>0</v>
      </c>
      <c r="M84" s="1084">
        <v>0</v>
      </c>
      <c r="N84" s="1084">
        <f t="shared" si="29"/>
        <v>0</v>
      </c>
      <c r="O84" s="1084">
        <f t="shared" si="30"/>
        <v>0</v>
      </c>
      <c r="P84" s="1083">
        <v>0.98499999999999999</v>
      </c>
      <c r="Q84" s="1084">
        <f t="shared" si="31"/>
        <v>0</v>
      </c>
    </row>
    <row r="85" spans="1:17">
      <c r="A85" s="1063">
        <f t="shared" si="32"/>
        <v>76</v>
      </c>
      <c r="B85" s="1086" t="s">
        <v>632</v>
      </c>
      <c r="D85" s="1087">
        <f>SUM(D72:D84)</f>
        <v>41802566</v>
      </c>
      <c r="E85" s="1087">
        <f>SUM(E72:E84)</f>
        <v>-26031.98</v>
      </c>
      <c r="F85" s="1087">
        <f>SUM(F72:F84)</f>
        <v>-81054</v>
      </c>
      <c r="G85" s="1087">
        <f>SUM(G72:G84)</f>
        <v>41695480.019999996</v>
      </c>
      <c r="H85" s="1087"/>
      <c r="I85" s="1078"/>
      <c r="J85" s="1087">
        <f>SUM(J72:J84)</f>
        <v>1915716</v>
      </c>
      <c r="K85" s="1087">
        <f t="shared" ref="K85:O85" si="34">SUM(K72:K84)</f>
        <v>1833991</v>
      </c>
      <c r="L85" s="1087">
        <f t="shared" si="34"/>
        <v>-791.7634871852606</v>
      </c>
      <c r="M85" s="1087">
        <f t="shared" si="34"/>
        <v>0</v>
      </c>
      <c r="N85" s="1087">
        <f t="shared" si="34"/>
        <v>1833199.2365128146</v>
      </c>
      <c r="O85" s="1087">
        <f t="shared" si="34"/>
        <v>82516.763487185264</v>
      </c>
      <c r="Q85" s="1087">
        <f>O85*P72</f>
        <v>81279.01203487748</v>
      </c>
    </row>
    <row r="86" spans="1:17">
      <c r="A86" s="1063">
        <f t="shared" si="32"/>
        <v>77</v>
      </c>
      <c r="J86" s="1068"/>
      <c r="K86" s="1087"/>
      <c r="L86" s="1087"/>
      <c r="M86" s="1087"/>
      <c r="N86" s="1087"/>
      <c r="O86" s="1087"/>
      <c r="P86" s="1087"/>
      <c r="Q86" s="1087"/>
    </row>
    <row r="87" spans="1:17">
      <c r="A87" s="1063">
        <f t="shared" si="32"/>
        <v>78</v>
      </c>
      <c r="B87" s="1090" t="s">
        <v>633</v>
      </c>
      <c r="D87" s="1087">
        <f>+D68+D85+D13+D52+D40</f>
        <v>2600317726</v>
      </c>
      <c r="E87" s="1087">
        <f>+E68+E85+E13+E52+E40</f>
        <v>-328075216.92000002</v>
      </c>
      <c r="F87" s="1087">
        <f>+F68+F85+F13+F52+F40</f>
        <v>-11705705</v>
      </c>
      <c r="G87" s="1087">
        <f>+G68+G85+G13+G52+G40</f>
        <v>2260536804.0799999</v>
      </c>
      <c r="H87" s="1087"/>
      <c r="I87" s="1078"/>
      <c r="J87" s="1087">
        <f t="shared" ref="J87:O87" si="35">+J68+J85+J13+J52+J40</f>
        <v>74949721</v>
      </c>
      <c r="K87" s="1087">
        <f t="shared" si="35"/>
        <v>82788121</v>
      </c>
      <c r="L87" s="1087">
        <f t="shared" si="35"/>
        <v>-9978418</v>
      </c>
      <c r="M87" s="1087">
        <f t="shared" si="35"/>
        <v>78939</v>
      </c>
      <c r="N87" s="1087">
        <f t="shared" si="35"/>
        <v>72888642</v>
      </c>
      <c r="O87" s="1087">
        <f t="shared" si="35"/>
        <v>2061079</v>
      </c>
      <c r="P87" s="1087"/>
    </row>
    <row r="88" spans="1:17" ht="15">
      <c r="A88" s="1063">
        <f t="shared" si="32"/>
        <v>79</v>
      </c>
      <c r="H88" s="1068"/>
      <c r="K88" s="1091"/>
      <c r="L88" s="1091"/>
      <c r="M88" s="1091"/>
      <c r="N88" s="1091"/>
    </row>
    <row r="89" spans="1:17" ht="15.75" thickBot="1">
      <c r="A89" s="1063">
        <f t="shared" si="32"/>
        <v>80</v>
      </c>
      <c r="B89" s="1086" t="s">
        <v>634</v>
      </c>
      <c r="H89" s="1068"/>
      <c r="K89" s="1091"/>
      <c r="L89" s="1091"/>
      <c r="M89" s="1091"/>
      <c r="N89" s="1091"/>
      <c r="Q89" s="1092">
        <f>+Q68+Q85+Q13+Q52+Q40</f>
        <v>2037358.5490000001</v>
      </c>
    </row>
    <row r="90" spans="1:17" ht="15.75" thickTop="1">
      <c r="A90" s="1063">
        <f t="shared" si="32"/>
        <v>81</v>
      </c>
      <c r="H90" s="1068"/>
      <c r="K90" s="1091"/>
      <c r="L90" s="1091"/>
      <c r="M90" s="1091"/>
      <c r="N90" s="1091"/>
    </row>
    <row r="91" spans="1:17" ht="15">
      <c r="A91" s="1063">
        <f t="shared" si="32"/>
        <v>82</v>
      </c>
      <c r="B91" s="1093" t="s">
        <v>635</v>
      </c>
      <c r="G91" s="1094" t="s">
        <v>636</v>
      </c>
      <c r="I91" s="1095"/>
      <c r="J91" s="1095"/>
      <c r="K91" s="1091"/>
      <c r="L91" s="1091"/>
      <c r="M91" s="1091"/>
      <c r="N91" s="1091"/>
    </row>
    <row r="92" spans="1:17" ht="15">
      <c r="A92" s="1063">
        <f t="shared" si="32"/>
        <v>83</v>
      </c>
      <c r="B92" s="1096" t="s">
        <v>637</v>
      </c>
      <c r="D92" s="1066">
        <f>D87</f>
        <v>2600317726</v>
      </c>
      <c r="G92" s="1096" t="s">
        <v>638</v>
      </c>
      <c r="H92" s="1068"/>
      <c r="K92" s="1091">
        <f>K87</f>
        <v>82788121</v>
      </c>
      <c r="L92" s="1091"/>
      <c r="M92" s="1091"/>
      <c r="N92" s="1091"/>
    </row>
    <row r="93" spans="1:17" ht="15">
      <c r="A93" s="1063">
        <f t="shared" si="32"/>
        <v>84</v>
      </c>
      <c r="B93" s="1096" t="s">
        <v>639</v>
      </c>
      <c r="D93" s="1066">
        <v>5612094</v>
      </c>
      <c r="G93" s="1096" t="s">
        <v>640</v>
      </c>
      <c r="K93" s="1066">
        <v>38616</v>
      </c>
      <c r="L93" s="1091"/>
      <c r="M93" s="1091"/>
      <c r="N93" s="1091"/>
    </row>
    <row r="94" spans="1:17" ht="15">
      <c r="A94" s="1063">
        <f t="shared" si="32"/>
        <v>85</v>
      </c>
      <c r="B94" s="1096" t="s">
        <v>641</v>
      </c>
      <c r="D94" s="1091">
        <v>608469</v>
      </c>
      <c r="E94" s="1097"/>
      <c r="F94" s="1097"/>
      <c r="G94" s="1098" t="s">
        <v>642</v>
      </c>
      <c r="H94" s="1097"/>
      <c r="K94" s="1091">
        <v>2251306</v>
      </c>
      <c r="L94" s="1097"/>
      <c r="M94" s="1097"/>
      <c r="N94" s="1097"/>
      <c r="O94" s="1097"/>
      <c r="P94" s="1097"/>
      <c r="Q94" s="1097"/>
    </row>
    <row r="95" spans="1:17" ht="15.75" thickBot="1">
      <c r="A95" s="1063">
        <f t="shared" si="32"/>
        <v>86</v>
      </c>
      <c r="B95" s="1096" t="s">
        <v>643</v>
      </c>
      <c r="D95" s="1099">
        <f>SUM(D92:D94)</f>
        <v>2606538289</v>
      </c>
      <c r="E95" s="1097"/>
      <c r="F95" s="1097"/>
      <c r="G95" s="1098" t="s">
        <v>644</v>
      </c>
      <c r="H95" s="1097"/>
      <c r="K95" s="1100">
        <f>SUM(K92:K94)</f>
        <v>85078043</v>
      </c>
      <c r="L95" s="1097"/>
      <c r="M95" s="1097"/>
      <c r="N95" s="1097"/>
      <c r="O95" s="1097"/>
      <c r="P95" s="1097"/>
      <c r="Q95" s="1097"/>
    </row>
    <row r="96" spans="1:17" ht="15.75" thickTop="1">
      <c r="A96" s="1063">
        <f t="shared" si="32"/>
        <v>87</v>
      </c>
      <c r="C96" s="1096"/>
      <c r="E96" s="1097"/>
      <c r="F96" s="1097"/>
      <c r="G96" s="1097"/>
      <c r="H96" s="1097"/>
      <c r="I96" s="1098"/>
      <c r="K96" s="1091"/>
      <c r="L96" s="1097"/>
      <c r="M96" s="1097"/>
      <c r="N96" s="1097"/>
      <c r="O96" s="1097"/>
      <c r="P96" s="1097"/>
      <c r="Q96" s="1097"/>
    </row>
    <row r="97" spans="1:17" ht="15">
      <c r="A97" s="1063">
        <f t="shared" si="32"/>
        <v>88</v>
      </c>
      <c r="B97" s="1096" t="s">
        <v>645</v>
      </c>
      <c r="C97" s="1096"/>
      <c r="E97" s="1097"/>
      <c r="F97" s="1097"/>
      <c r="G97" s="1097"/>
      <c r="H97" s="1097"/>
      <c r="I97" s="1098"/>
      <c r="K97" s="1091"/>
      <c r="L97" s="1097"/>
      <c r="M97" s="1097"/>
      <c r="N97" s="1097"/>
      <c r="O97" s="1097"/>
      <c r="P97" s="1097"/>
      <c r="Q97" s="1097"/>
    </row>
    <row r="98" spans="1:17" ht="15">
      <c r="A98" s="1063">
        <f t="shared" si="32"/>
        <v>89</v>
      </c>
      <c r="C98" s="1096"/>
      <c r="E98" s="1097"/>
      <c r="F98" s="1097"/>
      <c r="G98" s="1097"/>
      <c r="H98" s="1097"/>
      <c r="I98" s="1098"/>
      <c r="K98" s="1091"/>
      <c r="L98" s="1097"/>
      <c r="M98" s="1097"/>
      <c r="N98" s="1097"/>
      <c r="O98" s="1097"/>
      <c r="P98" s="1097"/>
      <c r="Q98" s="1097"/>
    </row>
    <row r="99" spans="1:17" ht="14.25">
      <c r="A99" s="1063">
        <f t="shared" si="32"/>
        <v>90</v>
      </c>
      <c r="B99" s="1391" t="s">
        <v>646</v>
      </c>
      <c r="C99" s="1391"/>
      <c r="D99" s="1391"/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097"/>
      <c r="Q99" s="1097"/>
    </row>
    <row r="100" spans="1:17" ht="14.25">
      <c r="A100" s="1063">
        <f t="shared" si="32"/>
        <v>91</v>
      </c>
      <c r="B100" s="1391"/>
      <c r="C100" s="1391"/>
      <c r="D100" s="1391"/>
      <c r="E100" s="1391"/>
      <c r="F100" s="1391"/>
      <c r="G100" s="1391"/>
      <c r="H100" s="1391"/>
      <c r="I100" s="1391"/>
      <c r="J100" s="1391"/>
      <c r="K100" s="1391"/>
      <c r="L100" s="1391"/>
      <c r="M100" s="1391"/>
      <c r="N100" s="1391"/>
      <c r="O100" s="1391"/>
      <c r="P100" s="1097"/>
      <c r="Q100" s="1097"/>
    </row>
    <row r="101" spans="1:17" ht="14.25">
      <c r="A101" s="1063">
        <f t="shared" si="32"/>
        <v>92</v>
      </c>
      <c r="C101" s="1097"/>
      <c r="D101" s="1097"/>
      <c r="E101" s="1097"/>
      <c r="F101" s="1097"/>
      <c r="G101" s="1097"/>
      <c r="H101" s="1097"/>
      <c r="I101" s="1097"/>
      <c r="J101" s="1097"/>
      <c r="K101" s="1097"/>
      <c r="L101" s="1097"/>
      <c r="M101" s="1097"/>
      <c r="N101" s="1097"/>
      <c r="O101" s="1097"/>
      <c r="P101" s="1097"/>
      <c r="Q101" s="1097"/>
    </row>
    <row r="102" spans="1:17" ht="14.25">
      <c r="A102" s="1063">
        <f t="shared" si="32"/>
        <v>93</v>
      </c>
      <c r="C102" s="1097"/>
      <c r="D102" s="1097"/>
      <c r="E102" s="1097"/>
      <c r="F102" s="1097"/>
      <c r="H102" s="1068"/>
      <c r="L102" s="1097"/>
      <c r="M102" s="1097"/>
      <c r="N102" s="1097"/>
      <c r="O102" s="1097"/>
      <c r="P102" s="1097"/>
      <c r="Q102" s="1097"/>
    </row>
    <row r="103" spans="1:17">
      <c r="A103" s="1063">
        <f t="shared" si="32"/>
        <v>94</v>
      </c>
      <c r="C103" s="1101" t="s">
        <v>75</v>
      </c>
      <c r="D103" s="1101"/>
      <c r="E103" s="1101"/>
      <c r="F103" s="1101"/>
      <c r="H103" s="1068"/>
    </row>
    <row r="104" spans="1:17">
      <c r="H104" s="1068"/>
    </row>
    <row r="105" spans="1:17" ht="12" customHeight="1">
      <c r="H105" s="1068"/>
    </row>
    <row r="106" spans="1:17">
      <c r="H106" s="1068"/>
    </row>
    <row r="107" spans="1:17">
      <c r="H107" s="1068"/>
    </row>
    <row r="108" spans="1:17">
      <c r="H108" s="1068"/>
    </row>
    <row r="109" spans="1:17">
      <c r="H109" s="1068"/>
    </row>
    <row r="110" spans="1:17">
      <c r="H110" s="1068"/>
    </row>
    <row r="111" spans="1:17">
      <c r="H111" s="1068"/>
    </row>
    <row r="112" spans="1:17">
      <c r="H112" s="1068"/>
    </row>
    <row r="113" spans="8:8">
      <c r="H113" s="1068"/>
    </row>
    <row r="114" spans="8:8">
      <c r="H114" s="1068"/>
    </row>
    <row r="115" spans="8:8">
      <c r="H115" s="1068"/>
    </row>
    <row r="116" spans="8:8">
      <c r="H116" s="1068"/>
    </row>
    <row r="117" spans="8:8">
      <c r="H117" s="1068"/>
    </row>
    <row r="118" spans="8:8">
      <c r="H118" s="1068"/>
    </row>
    <row r="119" spans="8:8">
      <c r="H119" s="1068"/>
    </row>
    <row r="120" spans="8:8">
      <c r="H120" s="1068"/>
    </row>
    <row r="121" spans="8:8">
      <c r="H121" s="1068"/>
    </row>
    <row r="122" spans="8:8">
      <c r="H122" s="1068"/>
    </row>
    <row r="123" spans="8:8">
      <c r="H123" s="1068"/>
    </row>
    <row r="124" spans="8:8">
      <c r="H124" s="1068"/>
    </row>
    <row r="125" spans="8:8">
      <c r="H125" s="1068"/>
    </row>
    <row r="126" spans="8:8">
      <c r="H126" s="1068"/>
    </row>
    <row r="127" spans="8:8">
      <c r="H127" s="1068"/>
    </row>
    <row r="128" spans="8:8">
      <c r="H128" s="1068"/>
    </row>
    <row r="129" spans="8:8">
      <c r="H129" s="1068"/>
    </row>
    <row r="130" spans="8:8">
      <c r="H130" s="1068"/>
    </row>
    <row r="131" spans="8:8">
      <c r="H131" s="1068"/>
    </row>
    <row r="132" spans="8:8">
      <c r="H132" s="1068"/>
    </row>
  </sheetData>
  <mergeCells count="8">
    <mergeCell ref="B99:O100"/>
    <mergeCell ref="B1:P1"/>
    <mergeCell ref="B2:P2"/>
    <mergeCell ref="B3:P3"/>
    <mergeCell ref="B4:P4"/>
    <mergeCell ref="D7:G7"/>
    <mergeCell ref="I7:Q7"/>
    <mergeCell ref="B5:P5"/>
  </mergeCells>
  <printOptions horizontalCentered="1"/>
  <pageMargins left="0.24" right="0.23" top="1.0900000000000001" bottom="1" header="0.5" footer="0.5"/>
  <pageSetup scale="51" fitToHeight="0" orientation="landscape" r:id="rId1"/>
  <headerFooter alignWithMargins="0"/>
  <rowBreaks count="2" manualBreakCount="2">
    <brk id="41" max="16" man="1"/>
    <brk id="69" max="16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56"/>
  <sheetViews>
    <sheetView zoomScale="85" zoomScaleNormal="85" workbookViewId="0">
      <pane xSplit="3" ySplit="8" topLeftCell="D18" activePane="bottomRight" state="frozen"/>
      <selection pane="topRight" activeCell="C1" sqref="C1"/>
      <selection pane="bottomLeft" activeCell="A8" sqref="A8"/>
      <selection pane="bottomRight" activeCell="K22" sqref="K22"/>
    </sheetView>
  </sheetViews>
  <sheetFormatPr defaultColWidth="9.140625" defaultRowHeight="12.75"/>
  <cols>
    <col min="1" max="1" width="6.140625" style="564" customWidth="1"/>
    <col min="2" max="2" width="9.140625" style="566"/>
    <col min="3" max="3" width="31.7109375" style="566" customWidth="1"/>
    <col min="4" max="4" width="18.5703125" style="566" bestFit="1" customWidth="1"/>
    <col min="5" max="5" width="3.85546875" style="566" customWidth="1"/>
    <col min="6" max="6" width="9.42578125" style="564" customWidth="1"/>
    <col min="7" max="7" width="15.7109375" style="566" customWidth="1"/>
    <col min="8" max="8" width="13.42578125" style="566" customWidth="1"/>
    <col min="9" max="9" width="13.7109375" style="566" customWidth="1"/>
    <col min="10" max="10" width="15.5703125" style="566" customWidth="1"/>
    <col min="11" max="11" width="20.28515625" style="566" customWidth="1"/>
    <col min="12" max="16384" width="9.140625" style="566"/>
  </cols>
  <sheetData>
    <row r="1" spans="1:11" ht="15">
      <c r="B1" s="1394" t="s">
        <v>573</v>
      </c>
      <c r="C1" s="1394"/>
      <c r="D1" s="1394"/>
      <c r="E1" s="1394"/>
      <c r="F1" s="1394"/>
      <c r="G1" s="1394"/>
      <c r="H1" s="1394"/>
      <c r="I1" s="1394"/>
      <c r="J1" s="1394"/>
      <c r="K1" s="565" t="s">
        <v>78</v>
      </c>
    </row>
    <row r="2" spans="1:11" ht="15">
      <c r="B2" s="1394" t="s">
        <v>574</v>
      </c>
      <c r="C2" s="1394"/>
      <c r="D2" s="1394"/>
      <c r="E2" s="1394"/>
      <c r="F2" s="1394"/>
      <c r="G2" s="1394"/>
      <c r="H2" s="1394"/>
      <c r="I2" s="1394"/>
      <c r="J2" s="1394"/>
      <c r="K2" s="565" t="s">
        <v>78</v>
      </c>
    </row>
    <row r="3" spans="1:11" ht="15">
      <c r="B3" s="1394" t="s">
        <v>575</v>
      </c>
      <c r="C3" s="1394"/>
      <c r="D3" s="1394"/>
      <c r="E3" s="1394"/>
      <c r="F3" s="1394"/>
      <c r="G3" s="1394"/>
      <c r="H3" s="1394"/>
      <c r="I3" s="1394"/>
      <c r="J3" s="1394"/>
      <c r="K3" s="565" t="s">
        <v>78</v>
      </c>
    </row>
    <row r="4" spans="1:11" ht="15">
      <c r="B4" s="1394" t="s">
        <v>647</v>
      </c>
      <c r="C4" s="1394"/>
      <c r="D4" s="1394"/>
      <c r="E4" s="1394"/>
      <c r="F4" s="1394"/>
      <c r="G4" s="1394"/>
      <c r="H4" s="1394"/>
      <c r="I4" s="1394"/>
      <c r="J4" s="1394"/>
    </row>
    <row r="5" spans="1:11" ht="15">
      <c r="A5" s="1394" t="s">
        <v>896</v>
      </c>
      <c r="B5" s="1394"/>
      <c r="C5" s="1394"/>
      <c r="D5" s="1394"/>
      <c r="E5" s="1394"/>
      <c r="F5" s="1394"/>
      <c r="G5" s="1394"/>
      <c r="H5" s="1394"/>
      <c r="I5" s="1394"/>
      <c r="J5" s="1394"/>
      <c r="K5" s="565"/>
    </row>
    <row r="6" spans="1:11" ht="15.75">
      <c r="C6" s="567"/>
      <c r="D6" s="567"/>
      <c r="E6" s="567"/>
      <c r="F6" s="567"/>
      <c r="G6" s="567"/>
      <c r="H6" s="567"/>
      <c r="I6" s="567"/>
      <c r="J6" s="567"/>
    </row>
    <row r="7" spans="1:11" ht="15.75">
      <c r="D7" s="568"/>
      <c r="E7" s="569"/>
      <c r="F7" s="1395" t="s">
        <v>577</v>
      </c>
      <c r="G7" s="1395"/>
      <c r="H7" s="1395"/>
      <c r="I7" s="1395"/>
      <c r="J7" s="1395"/>
      <c r="K7" s="1395"/>
    </row>
    <row r="8" spans="1:11" ht="38.25">
      <c r="A8" s="570" t="s">
        <v>94</v>
      </c>
      <c r="B8" s="571" t="s">
        <v>238</v>
      </c>
      <c r="C8" s="571" t="s">
        <v>42</v>
      </c>
      <c r="D8" s="572" t="s">
        <v>576</v>
      </c>
      <c r="E8" s="569"/>
      <c r="F8" s="573" t="s">
        <v>648</v>
      </c>
      <c r="G8" s="574" t="s">
        <v>649</v>
      </c>
      <c r="H8" s="573" t="s">
        <v>582</v>
      </c>
      <c r="I8" s="575" t="s">
        <v>586</v>
      </c>
      <c r="J8" s="576" t="s">
        <v>587</v>
      </c>
      <c r="K8" s="576" t="s">
        <v>0</v>
      </c>
    </row>
    <row r="9" spans="1:11">
      <c r="B9" s="577"/>
      <c r="E9" s="569"/>
      <c r="F9" s="578"/>
      <c r="G9" s="569"/>
      <c r="H9" s="579"/>
      <c r="I9" s="569"/>
      <c r="J9" s="569"/>
      <c r="K9" s="569"/>
    </row>
    <row r="10" spans="1:11">
      <c r="A10" s="564">
        <v>1</v>
      </c>
      <c r="B10" s="577" t="s">
        <v>593</v>
      </c>
      <c r="E10" s="569"/>
      <c r="F10" s="578"/>
      <c r="G10" s="569"/>
      <c r="H10" s="579"/>
      <c r="I10" s="569"/>
      <c r="J10" s="569"/>
      <c r="K10" s="569"/>
    </row>
    <row r="11" spans="1:11">
      <c r="A11" s="564">
        <f>A10+1</f>
        <v>2</v>
      </c>
      <c r="B11" s="580">
        <v>31000</v>
      </c>
      <c r="C11" s="581" t="s">
        <v>594</v>
      </c>
      <c r="D11" s="569">
        <v>1748519</v>
      </c>
      <c r="E11" s="569"/>
      <c r="F11" s="578">
        <v>0</v>
      </c>
      <c r="G11" s="569">
        <f t="shared" ref="G11:G17" si="0">ROUND(D11*F11,0)</f>
        <v>0</v>
      </c>
      <c r="H11" s="569">
        <v>0</v>
      </c>
      <c r="I11" s="569">
        <f t="shared" ref="I11:I17" si="1">G11-H11</f>
        <v>0</v>
      </c>
      <c r="J11" s="561">
        <v>0.98499999999999999</v>
      </c>
      <c r="K11" s="582">
        <f>I11*J11</f>
        <v>0</v>
      </c>
    </row>
    <row r="12" spans="1:11">
      <c r="A12" s="564">
        <f t="shared" ref="A12:A25" si="2">A11+1</f>
        <v>3</v>
      </c>
      <c r="B12" s="580">
        <v>31010</v>
      </c>
      <c r="C12" s="581" t="s">
        <v>595</v>
      </c>
      <c r="D12" s="569">
        <v>5420</v>
      </c>
      <c r="E12" s="569"/>
      <c r="F12" s="578">
        <v>0</v>
      </c>
      <c r="G12" s="569">
        <f t="shared" si="0"/>
        <v>0</v>
      </c>
      <c r="H12" s="569">
        <v>0</v>
      </c>
      <c r="I12" s="569">
        <f t="shared" si="1"/>
        <v>0</v>
      </c>
      <c r="J12" s="561">
        <v>0.98499999999999999</v>
      </c>
      <c r="K12" s="582">
        <f t="shared" ref="K12:K17" si="3">I12*J12</f>
        <v>0</v>
      </c>
    </row>
    <row r="13" spans="1:11">
      <c r="A13" s="564">
        <f t="shared" si="2"/>
        <v>4</v>
      </c>
      <c r="B13" s="580">
        <v>31100</v>
      </c>
      <c r="C13" s="581" t="s">
        <v>596</v>
      </c>
      <c r="D13" s="569">
        <v>12184471</v>
      </c>
      <c r="E13" s="569"/>
      <c r="F13" s="578">
        <v>4.8315117085947573E-2</v>
      </c>
      <c r="G13" s="569">
        <f t="shared" si="0"/>
        <v>588694</v>
      </c>
      <c r="H13" s="569">
        <v>460573</v>
      </c>
      <c r="I13" s="569">
        <f t="shared" si="1"/>
        <v>128121</v>
      </c>
      <c r="J13" s="561">
        <v>0.98499999999999999</v>
      </c>
      <c r="K13" s="582">
        <f t="shared" si="3"/>
        <v>126199.185</v>
      </c>
    </row>
    <row r="14" spans="1:11">
      <c r="A14" s="564">
        <f t="shared" si="2"/>
        <v>5</v>
      </c>
      <c r="B14" s="580">
        <v>31200</v>
      </c>
      <c r="C14" s="581" t="s">
        <v>597</v>
      </c>
      <c r="D14" s="569">
        <v>75395244</v>
      </c>
      <c r="E14" s="569"/>
      <c r="F14" s="578">
        <v>7.1507687772463205E-2</v>
      </c>
      <c r="G14" s="569">
        <f t="shared" si="0"/>
        <v>5391340</v>
      </c>
      <c r="H14" s="569">
        <v>2849940</v>
      </c>
      <c r="I14" s="569">
        <f t="shared" si="1"/>
        <v>2541400</v>
      </c>
      <c r="J14" s="561">
        <v>0.98499999999999999</v>
      </c>
      <c r="K14" s="582">
        <f t="shared" si="3"/>
        <v>2503279</v>
      </c>
    </row>
    <row r="15" spans="1:11">
      <c r="A15" s="564">
        <f t="shared" si="2"/>
        <v>6</v>
      </c>
      <c r="B15" s="580">
        <v>31400</v>
      </c>
      <c r="C15" s="581" t="s">
        <v>598</v>
      </c>
      <c r="D15" s="569">
        <v>61396870</v>
      </c>
      <c r="E15" s="569"/>
      <c r="F15" s="578">
        <v>4.5237713356797778E-2</v>
      </c>
      <c r="G15" s="569">
        <f t="shared" si="0"/>
        <v>2777454</v>
      </c>
      <c r="H15" s="569">
        <v>2320802</v>
      </c>
      <c r="I15" s="569">
        <f t="shared" si="1"/>
        <v>456652</v>
      </c>
      <c r="J15" s="561">
        <v>0.98499999999999999</v>
      </c>
      <c r="K15" s="582">
        <f t="shared" si="3"/>
        <v>449802.22</v>
      </c>
    </row>
    <row r="16" spans="1:11">
      <c r="A16" s="564">
        <f t="shared" si="2"/>
        <v>7</v>
      </c>
      <c r="B16" s="580">
        <v>31500</v>
      </c>
      <c r="C16" s="581" t="s">
        <v>599</v>
      </c>
      <c r="D16" s="569">
        <v>3909915</v>
      </c>
      <c r="E16" s="569"/>
      <c r="F16" s="578">
        <v>3.0280174948515468E-2</v>
      </c>
      <c r="G16" s="569">
        <f t="shared" si="0"/>
        <v>118393</v>
      </c>
      <c r="H16" s="569">
        <v>147795</v>
      </c>
      <c r="I16" s="569">
        <f t="shared" si="1"/>
        <v>-29402</v>
      </c>
      <c r="J16" s="561">
        <v>0.98499999999999999</v>
      </c>
      <c r="K16" s="582">
        <f t="shared" si="3"/>
        <v>-28960.97</v>
      </c>
    </row>
    <row r="17" spans="1:11">
      <c r="A17" s="564">
        <f t="shared" si="2"/>
        <v>8</v>
      </c>
      <c r="B17" s="580">
        <v>31600</v>
      </c>
      <c r="C17" s="581" t="s">
        <v>600</v>
      </c>
      <c r="D17" s="583">
        <v>3587666</v>
      </c>
      <c r="E17" s="569"/>
      <c r="F17" s="578">
        <v>4.5224631166494403E-2</v>
      </c>
      <c r="G17" s="583">
        <f t="shared" si="0"/>
        <v>162251</v>
      </c>
      <c r="H17" s="583">
        <v>135614</v>
      </c>
      <c r="I17" s="583">
        <f t="shared" si="1"/>
        <v>26637</v>
      </c>
      <c r="J17" s="561">
        <v>0.98499999999999999</v>
      </c>
      <c r="K17" s="583">
        <f t="shared" si="3"/>
        <v>26237.445</v>
      </c>
    </row>
    <row r="18" spans="1:11">
      <c r="A18" s="564">
        <f t="shared" si="2"/>
        <v>9</v>
      </c>
      <c r="B18" s="584"/>
      <c r="D18" s="585">
        <f>SUM(D11:D17)</f>
        <v>158228105</v>
      </c>
      <c r="E18" s="585"/>
      <c r="F18" s="578"/>
      <c r="G18" s="585">
        <f>SUM(G11:G17)</f>
        <v>9038132</v>
      </c>
      <c r="H18" s="585">
        <f>SUM(H11:H17)</f>
        <v>5914724</v>
      </c>
      <c r="I18" s="585">
        <f>SUM(I11:I17)</f>
        <v>3123408</v>
      </c>
      <c r="J18" s="582"/>
      <c r="K18" s="585"/>
    </row>
    <row r="19" spans="1:11">
      <c r="A19" s="564">
        <f t="shared" si="2"/>
        <v>10</v>
      </c>
      <c r="B19" s="564"/>
      <c r="C19" s="564"/>
      <c r="D19" s="586"/>
      <c r="E19" s="586"/>
      <c r="F19" s="587"/>
      <c r="G19" s="569"/>
      <c r="H19" s="588"/>
      <c r="I19" s="569"/>
      <c r="J19" s="589"/>
      <c r="K19" s="569"/>
    </row>
    <row r="20" spans="1:11">
      <c r="A20" s="564">
        <f t="shared" si="2"/>
        <v>11</v>
      </c>
      <c r="B20" s="584" t="s">
        <v>650</v>
      </c>
      <c r="D20" s="585">
        <f>D18</f>
        <v>158228105</v>
      </c>
      <c r="E20" s="585"/>
      <c r="F20" s="578"/>
      <c r="G20" s="585">
        <f>G18</f>
        <v>9038132</v>
      </c>
      <c r="H20" s="590">
        <f>H18</f>
        <v>5914724</v>
      </c>
      <c r="I20" s="585">
        <f>G20-H20</f>
        <v>3123408</v>
      </c>
      <c r="J20" s="561"/>
    </row>
    <row r="21" spans="1:11" ht="15">
      <c r="A21" s="564">
        <f t="shared" si="2"/>
        <v>12</v>
      </c>
      <c r="E21" s="569"/>
      <c r="H21" s="562"/>
    </row>
    <row r="22" spans="1:11" ht="15.75" thickBot="1">
      <c r="A22" s="564">
        <f t="shared" si="2"/>
        <v>13</v>
      </c>
      <c r="B22" s="584" t="s">
        <v>651</v>
      </c>
      <c r="C22" s="591"/>
      <c r="E22" s="569"/>
      <c r="H22" s="562"/>
      <c r="K22" s="592">
        <f>SUM(K11:K17)</f>
        <v>3076556.88</v>
      </c>
    </row>
    <row r="23" spans="1:11" ht="15.75" thickTop="1">
      <c r="A23" s="564">
        <f t="shared" si="2"/>
        <v>14</v>
      </c>
      <c r="B23" s="591"/>
      <c r="C23" s="591"/>
      <c r="E23" s="569"/>
      <c r="H23" s="562"/>
    </row>
    <row r="24" spans="1:11" ht="15">
      <c r="A24" s="564">
        <f t="shared" si="2"/>
        <v>15</v>
      </c>
      <c r="C24" s="593"/>
      <c r="E24" s="569"/>
      <c r="H24" s="594"/>
    </row>
    <row r="25" spans="1:11">
      <c r="A25" s="564">
        <f t="shared" si="2"/>
        <v>16</v>
      </c>
      <c r="C25" s="563" t="s">
        <v>75</v>
      </c>
      <c r="E25" s="569"/>
    </row>
    <row r="26" spans="1:11">
      <c r="E26" s="569"/>
    </row>
    <row r="27" spans="1:11">
      <c r="E27" s="569"/>
    </row>
    <row r="28" spans="1:11">
      <c r="D28" s="564"/>
      <c r="E28" s="569"/>
    </row>
    <row r="29" spans="1:11" ht="15">
      <c r="D29" s="595"/>
      <c r="E29" s="569"/>
    </row>
    <row r="30" spans="1:11" ht="15">
      <c r="D30" s="596"/>
      <c r="E30" s="569"/>
    </row>
    <row r="31" spans="1:11">
      <c r="E31" s="569"/>
    </row>
    <row r="32" spans="1:11">
      <c r="E32" s="569"/>
    </row>
    <row r="33" spans="2:11">
      <c r="E33" s="569"/>
    </row>
    <row r="34" spans="2:11">
      <c r="E34" s="569"/>
    </row>
    <row r="35" spans="2:11" s="564" customFormat="1">
      <c r="B35" s="566"/>
      <c r="C35" s="566"/>
      <c r="D35" s="566"/>
      <c r="E35" s="569"/>
      <c r="G35" s="566"/>
      <c r="H35" s="566"/>
      <c r="I35" s="566"/>
      <c r="J35" s="566"/>
      <c r="K35" s="566"/>
    </row>
    <row r="36" spans="2:11" s="564" customFormat="1">
      <c r="B36" s="566"/>
      <c r="C36" s="566"/>
      <c r="D36" s="566"/>
      <c r="E36" s="569"/>
      <c r="G36" s="566"/>
      <c r="H36" s="566"/>
      <c r="I36" s="566"/>
      <c r="J36" s="566"/>
      <c r="K36" s="566"/>
    </row>
    <row r="37" spans="2:11" s="564" customFormat="1">
      <c r="B37" s="566"/>
      <c r="C37" s="566"/>
      <c r="D37" s="566"/>
      <c r="E37" s="569"/>
      <c r="G37" s="566"/>
      <c r="H37" s="566"/>
      <c r="I37" s="566"/>
      <c r="J37" s="566"/>
      <c r="K37" s="566"/>
    </row>
    <row r="38" spans="2:11" s="564" customFormat="1">
      <c r="B38" s="566"/>
      <c r="C38" s="566"/>
      <c r="D38" s="566"/>
      <c r="E38" s="569"/>
      <c r="G38" s="566"/>
      <c r="H38" s="566"/>
      <c r="I38" s="566"/>
      <c r="J38" s="566"/>
      <c r="K38" s="566"/>
    </row>
    <row r="39" spans="2:11" s="564" customFormat="1">
      <c r="B39" s="566"/>
      <c r="C39" s="566"/>
      <c r="D39" s="566"/>
      <c r="E39" s="569"/>
      <c r="G39" s="566"/>
      <c r="H39" s="566"/>
      <c r="I39" s="566"/>
      <c r="J39" s="566"/>
      <c r="K39" s="566"/>
    </row>
    <row r="40" spans="2:11" s="564" customFormat="1">
      <c r="B40" s="566"/>
      <c r="C40" s="566"/>
      <c r="D40" s="566"/>
      <c r="E40" s="569"/>
      <c r="G40" s="566"/>
      <c r="H40" s="566"/>
      <c r="I40" s="566"/>
      <c r="J40" s="566"/>
      <c r="K40" s="566"/>
    </row>
    <row r="41" spans="2:11" s="564" customFormat="1">
      <c r="B41" s="566"/>
      <c r="C41" s="566"/>
      <c r="D41" s="566"/>
      <c r="E41" s="569"/>
      <c r="G41" s="566"/>
      <c r="H41" s="566"/>
      <c r="I41" s="566"/>
      <c r="J41" s="566"/>
      <c r="K41" s="566"/>
    </row>
    <row r="42" spans="2:11" s="564" customFormat="1">
      <c r="B42" s="566"/>
      <c r="C42" s="566"/>
      <c r="D42" s="566"/>
      <c r="E42" s="569"/>
      <c r="G42" s="566"/>
      <c r="H42" s="566"/>
      <c r="I42" s="566"/>
      <c r="J42" s="566"/>
      <c r="K42" s="566"/>
    </row>
    <row r="43" spans="2:11" s="564" customFormat="1">
      <c r="B43" s="566"/>
      <c r="C43" s="566"/>
      <c r="D43" s="566"/>
      <c r="E43" s="569"/>
      <c r="G43" s="566"/>
      <c r="H43" s="566"/>
      <c r="I43" s="566"/>
      <c r="J43" s="566"/>
      <c r="K43" s="566"/>
    </row>
    <row r="44" spans="2:11" s="564" customFormat="1">
      <c r="B44" s="566"/>
      <c r="C44" s="566"/>
      <c r="D44" s="566"/>
      <c r="E44" s="569"/>
      <c r="G44" s="566"/>
      <c r="H44" s="566"/>
      <c r="I44" s="566"/>
      <c r="J44" s="566"/>
      <c r="K44" s="566"/>
    </row>
    <row r="45" spans="2:11" s="564" customFormat="1">
      <c r="B45" s="566"/>
      <c r="C45" s="566"/>
      <c r="D45" s="566"/>
      <c r="E45" s="569"/>
      <c r="G45" s="566"/>
      <c r="H45" s="566"/>
      <c r="I45" s="566"/>
      <c r="J45" s="566"/>
      <c r="K45" s="566"/>
    </row>
    <row r="46" spans="2:11" s="564" customFormat="1">
      <c r="B46" s="566"/>
      <c r="C46" s="566"/>
      <c r="D46" s="566"/>
      <c r="E46" s="569"/>
      <c r="G46" s="566"/>
      <c r="H46" s="566"/>
      <c r="I46" s="566"/>
      <c r="J46" s="566"/>
      <c r="K46" s="566"/>
    </row>
    <row r="47" spans="2:11" s="564" customFormat="1">
      <c r="B47" s="566"/>
      <c r="C47" s="566"/>
      <c r="D47" s="566"/>
      <c r="E47" s="569"/>
      <c r="G47" s="566"/>
      <c r="H47" s="566"/>
      <c r="I47" s="566"/>
      <c r="J47" s="566"/>
      <c r="K47" s="566"/>
    </row>
    <row r="48" spans="2:11" s="564" customFormat="1">
      <c r="B48" s="566"/>
      <c r="C48" s="566"/>
      <c r="D48" s="566"/>
      <c r="E48" s="569"/>
      <c r="G48" s="566"/>
      <c r="H48" s="566"/>
      <c r="I48" s="566"/>
      <c r="J48" s="566"/>
      <c r="K48" s="566"/>
    </row>
    <row r="49" spans="2:11" s="564" customFormat="1">
      <c r="B49" s="566"/>
      <c r="C49" s="566"/>
      <c r="D49" s="566"/>
      <c r="E49" s="569"/>
      <c r="G49" s="566"/>
      <c r="H49" s="566"/>
      <c r="I49" s="566"/>
      <c r="J49" s="566"/>
      <c r="K49" s="566"/>
    </row>
    <row r="50" spans="2:11" s="564" customFormat="1">
      <c r="B50" s="566"/>
      <c r="C50" s="566"/>
      <c r="D50" s="566"/>
      <c r="E50" s="569"/>
      <c r="G50" s="566"/>
      <c r="H50" s="566"/>
      <c r="I50" s="566"/>
      <c r="J50" s="566"/>
      <c r="K50" s="566"/>
    </row>
    <row r="51" spans="2:11" s="564" customFormat="1">
      <c r="B51" s="566"/>
      <c r="C51" s="566"/>
      <c r="D51" s="566"/>
      <c r="E51" s="569"/>
      <c r="G51" s="566"/>
      <c r="H51" s="566"/>
      <c r="I51" s="566"/>
      <c r="J51" s="566"/>
      <c r="K51" s="566"/>
    </row>
    <row r="52" spans="2:11" s="564" customFormat="1">
      <c r="B52" s="566"/>
      <c r="C52" s="566"/>
      <c r="D52" s="566"/>
      <c r="E52" s="569"/>
      <c r="G52" s="566"/>
      <c r="H52" s="566"/>
      <c r="I52" s="566"/>
      <c r="J52" s="566"/>
      <c r="K52" s="566"/>
    </row>
    <row r="53" spans="2:11" s="564" customFormat="1">
      <c r="B53" s="566"/>
      <c r="C53" s="566"/>
      <c r="D53" s="566"/>
      <c r="E53" s="569"/>
      <c r="G53" s="566"/>
      <c r="H53" s="566"/>
      <c r="I53" s="566"/>
      <c r="J53" s="566"/>
      <c r="K53" s="566"/>
    </row>
    <row r="54" spans="2:11" s="564" customFormat="1">
      <c r="B54" s="566"/>
      <c r="C54" s="566"/>
      <c r="D54" s="566"/>
      <c r="E54" s="569"/>
      <c r="G54" s="566"/>
      <c r="H54" s="566"/>
      <c r="I54" s="566"/>
      <c r="J54" s="566"/>
      <c r="K54" s="566"/>
    </row>
    <row r="55" spans="2:11" s="564" customFormat="1">
      <c r="B55" s="566"/>
      <c r="C55" s="566"/>
      <c r="D55" s="566"/>
      <c r="E55" s="569"/>
      <c r="G55" s="566"/>
      <c r="H55" s="566"/>
      <c r="I55" s="566"/>
      <c r="J55" s="566"/>
      <c r="K55" s="566"/>
    </row>
    <row r="56" spans="2:11" s="564" customFormat="1">
      <c r="B56" s="566"/>
      <c r="C56" s="566"/>
      <c r="D56" s="566"/>
      <c r="E56" s="569"/>
      <c r="G56" s="566"/>
      <c r="H56" s="566"/>
      <c r="I56" s="566"/>
      <c r="J56" s="566"/>
      <c r="K56" s="566"/>
    </row>
  </sheetData>
  <mergeCells count="6">
    <mergeCell ref="B1:J1"/>
    <mergeCell ref="B2:J2"/>
    <mergeCell ref="B3:J3"/>
    <mergeCell ref="B4:J4"/>
    <mergeCell ref="F7:K7"/>
    <mergeCell ref="A5:J5"/>
  </mergeCells>
  <printOptions horizontalCentered="1"/>
  <pageMargins left="0.24" right="0.23" top="1.0900000000000001" bottom="1" header="0.5" footer="0.5"/>
  <pageSetup scale="85" fitToHeight="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7"/>
  <sheetViews>
    <sheetView zoomScaleNormal="100" workbookViewId="0"/>
  </sheetViews>
  <sheetFormatPr defaultColWidth="8.85546875" defaultRowHeight="14.25"/>
  <cols>
    <col min="1" max="1" width="3.7109375" style="597" bestFit="1" customWidth="1"/>
    <col min="2" max="2" width="1.140625" style="375" customWidth="1"/>
    <col min="3" max="3" width="72.85546875" style="375" customWidth="1"/>
    <col min="4" max="4" width="15.140625" style="375" customWidth="1"/>
    <col min="5" max="5" width="11.7109375" style="375" customWidth="1"/>
    <col min="6" max="16384" width="8.85546875" style="375"/>
  </cols>
  <sheetData>
    <row r="1" spans="1:5" ht="14.45" customHeight="1">
      <c r="C1" s="598"/>
      <c r="D1" s="1215" t="s">
        <v>78</v>
      </c>
      <c r="E1" s="101"/>
    </row>
    <row r="2" spans="1:5">
      <c r="A2" s="1"/>
      <c r="B2" s="106"/>
      <c r="C2" s="9" t="s">
        <v>37</v>
      </c>
      <c r="D2" s="1215" t="s">
        <v>78</v>
      </c>
    </row>
    <row r="3" spans="1:5">
      <c r="A3" s="1"/>
      <c r="B3" s="106"/>
      <c r="C3" s="12" t="s">
        <v>652</v>
      </c>
      <c r="D3" s="1215" t="s">
        <v>78</v>
      </c>
    </row>
    <row r="4" spans="1:5">
      <c r="A4" s="1"/>
      <c r="B4" s="106"/>
      <c r="C4" s="9" t="s">
        <v>40</v>
      </c>
    </row>
    <row r="5" spans="1:5">
      <c r="A5" s="1"/>
      <c r="B5" s="106"/>
      <c r="C5" s="1226" t="s">
        <v>897</v>
      </c>
      <c r="D5" s="599"/>
    </row>
    <row r="6" spans="1:5">
      <c r="A6" s="1"/>
      <c r="B6" s="106"/>
      <c r="C6" s="599"/>
      <c r="D6" s="12"/>
    </row>
    <row r="7" spans="1:5" ht="36">
      <c r="A7" s="10" t="s">
        <v>156</v>
      </c>
      <c r="B7" s="12"/>
      <c r="C7" s="12" t="s">
        <v>42</v>
      </c>
      <c r="D7" s="12" t="s">
        <v>43</v>
      </c>
    </row>
    <row r="8" spans="1:5">
      <c r="A8" s="13"/>
      <c r="B8" s="16"/>
      <c r="C8" s="16" t="s">
        <v>48</v>
      </c>
      <c r="D8" s="16" t="s">
        <v>49</v>
      </c>
    </row>
    <row r="9" spans="1:5">
      <c r="A9" s="39"/>
      <c r="B9" s="228"/>
      <c r="C9" s="599"/>
      <c r="D9" s="5"/>
    </row>
    <row r="10" spans="1:5" ht="25.5">
      <c r="A10" s="17">
        <v>1</v>
      </c>
      <c r="B10" s="222"/>
      <c r="C10" s="185" t="s">
        <v>653</v>
      </c>
      <c r="D10" s="600">
        <v>-3875.7799999999697</v>
      </c>
    </row>
    <row r="11" spans="1:5">
      <c r="A11" s="17"/>
      <c r="B11" s="222"/>
      <c r="C11" s="28"/>
      <c r="D11" s="601"/>
    </row>
    <row r="12" spans="1:5">
      <c r="A12" s="17">
        <v>2</v>
      </c>
      <c r="B12" s="222"/>
      <c r="C12" s="28" t="s">
        <v>408</v>
      </c>
      <c r="D12" s="602">
        <v>0.98499999999999999</v>
      </c>
    </row>
    <row r="13" spans="1:5">
      <c r="A13" s="17"/>
      <c r="B13" s="222"/>
      <c r="C13" s="185" t="s">
        <v>78</v>
      </c>
      <c r="D13" s="603"/>
    </row>
    <row r="14" spans="1:5" ht="15" thickBot="1">
      <c r="A14" s="17">
        <f>+A12+1</f>
        <v>3</v>
      </c>
      <c r="B14" s="222"/>
      <c r="C14" s="28" t="s">
        <v>654</v>
      </c>
      <c r="D14" s="604">
        <f>D10*D12</f>
        <v>-3817.6432999999702</v>
      </c>
    </row>
    <row r="15" spans="1:5" ht="15" thickTop="1">
      <c r="A15" s="17"/>
      <c r="B15" s="222"/>
      <c r="C15" s="28"/>
      <c r="D15" s="605"/>
    </row>
    <row r="16" spans="1:5">
      <c r="A16" s="39"/>
      <c r="B16" s="228"/>
      <c r="C16" s="606"/>
      <c r="D16" s="178"/>
    </row>
    <row r="17" spans="3:3">
      <c r="C17" s="28" t="s">
        <v>138</v>
      </c>
    </row>
  </sheetData>
  <pageMargins left="0.5" right="0.5" top="0.5" bottom="0.5" header="0.3" footer="0.3"/>
  <pageSetup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0"/>
  <sheetViews>
    <sheetView zoomScaleNormal="100" workbookViewId="0">
      <selection activeCell="C5" sqref="C5:D5"/>
    </sheetView>
  </sheetViews>
  <sheetFormatPr defaultColWidth="8.85546875" defaultRowHeight="14.25"/>
  <cols>
    <col min="1" max="1" width="6.85546875" style="597" customWidth="1"/>
    <col min="2" max="2" width="1" style="375" customWidth="1"/>
    <col min="3" max="3" width="62.7109375" style="375" customWidth="1"/>
    <col min="4" max="4" width="3.28515625" style="375" customWidth="1"/>
    <col min="5" max="5" width="14.28515625" style="375" customWidth="1"/>
    <col min="6" max="16384" width="8.85546875" style="375"/>
  </cols>
  <sheetData>
    <row r="1" spans="1:6" ht="14.45" customHeight="1">
      <c r="A1" s="1"/>
      <c r="B1" s="106"/>
      <c r="D1" s="7"/>
      <c r="E1" s="436" t="s">
        <v>78</v>
      </c>
      <c r="F1" s="178"/>
    </row>
    <row r="2" spans="1:6">
      <c r="A2" s="1"/>
      <c r="B2" s="106"/>
      <c r="C2" s="1291" t="s">
        <v>37</v>
      </c>
      <c r="D2" s="1291"/>
      <c r="E2" s="1214" t="s">
        <v>78</v>
      </c>
      <c r="F2" s="178"/>
    </row>
    <row r="3" spans="1:6">
      <c r="A3" s="1"/>
      <c r="B3" s="106"/>
      <c r="C3" s="1291" t="s">
        <v>655</v>
      </c>
      <c r="D3" s="1291"/>
      <c r="E3" s="1214" t="s">
        <v>78</v>
      </c>
      <c r="F3" s="178"/>
    </row>
    <row r="4" spans="1:6">
      <c r="A4" s="1"/>
      <c r="B4" s="106"/>
      <c r="C4" s="1291" t="s">
        <v>40</v>
      </c>
      <c r="D4" s="1291"/>
      <c r="F4" s="178"/>
    </row>
    <row r="5" spans="1:6">
      <c r="A5" s="1"/>
      <c r="B5" s="106"/>
      <c r="C5" s="1335" t="s">
        <v>898</v>
      </c>
      <c r="D5" s="1335"/>
      <c r="E5" s="5"/>
    </row>
    <row r="6" spans="1:6">
      <c r="A6" s="1"/>
      <c r="B6" s="106"/>
      <c r="C6" s="599"/>
      <c r="D6" s="599"/>
      <c r="E6" s="12"/>
    </row>
    <row r="7" spans="1:6" ht="24">
      <c r="A7" s="607" t="s">
        <v>156</v>
      </c>
      <c r="B7" s="608"/>
      <c r="C7" s="608" t="s">
        <v>42</v>
      </c>
      <c r="D7" s="608"/>
      <c r="E7" s="608" t="s">
        <v>43</v>
      </c>
    </row>
    <row r="8" spans="1:6">
      <c r="A8" s="609"/>
      <c r="B8" s="610"/>
      <c r="C8" s="610" t="s">
        <v>48</v>
      </c>
      <c r="D8" s="610"/>
      <c r="E8" s="610" t="s">
        <v>49</v>
      </c>
    </row>
    <row r="9" spans="1:6">
      <c r="A9" s="39"/>
      <c r="B9" s="228"/>
      <c r="C9" s="599"/>
      <c r="D9" s="599"/>
      <c r="E9" s="5"/>
    </row>
    <row r="10" spans="1:6" ht="25.5">
      <c r="A10" s="17">
        <v>1</v>
      </c>
      <c r="B10" s="228"/>
      <c r="C10" s="611" t="s">
        <v>656</v>
      </c>
      <c r="D10" s="611"/>
      <c r="E10" s="612">
        <v>-111161.9999999999</v>
      </c>
    </row>
    <row r="11" spans="1:6">
      <c r="A11" s="17"/>
      <c r="B11" s="228"/>
      <c r="C11" s="606"/>
      <c r="D11" s="606"/>
      <c r="E11" s="178"/>
    </row>
    <row r="12" spans="1:6">
      <c r="A12" s="17">
        <v>2</v>
      </c>
      <c r="B12" s="228"/>
      <c r="C12" s="606" t="s">
        <v>408</v>
      </c>
      <c r="D12" s="606"/>
      <c r="E12" s="613">
        <v>0.98499999999999999</v>
      </c>
    </row>
    <row r="13" spans="1:6">
      <c r="A13" s="17"/>
      <c r="B13" s="228"/>
      <c r="C13" s="606"/>
      <c r="D13" s="606"/>
      <c r="E13" s="614"/>
    </row>
    <row r="14" spans="1:6" ht="15" thickBot="1">
      <c r="A14" s="17">
        <f>+A12+1</f>
        <v>3</v>
      </c>
      <c r="B14" s="228"/>
      <c r="C14" s="606" t="s">
        <v>657</v>
      </c>
      <c r="D14" s="606"/>
      <c r="E14" s="615">
        <f>E10*E12</f>
        <v>-109494.56999999991</v>
      </c>
    </row>
    <row r="15" spans="1:6" ht="15" thickTop="1">
      <c r="A15" s="39"/>
      <c r="B15" s="228"/>
      <c r="C15" s="606"/>
      <c r="D15" s="606"/>
    </row>
    <row r="16" spans="1:6">
      <c r="A16" s="39"/>
      <c r="B16" s="228"/>
      <c r="C16" s="606"/>
      <c r="D16" s="606"/>
    </row>
    <row r="17" spans="3:4">
      <c r="C17" s="28" t="s">
        <v>138</v>
      </c>
      <c r="D17" s="606"/>
    </row>
    <row r="18" spans="3:4">
      <c r="D18" s="606"/>
    </row>
    <row r="19" spans="3:4">
      <c r="D19" s="606"/>
    </row>
    <row r="20" spans="3:4">
      <c r="D20" s="606"/>
    </row>
  </sheetData>
  <mergeCells count="4">
    <mergeCell ref="C2:D2"/>
    <mergeCell ref="C3:D3"/>
    <mergeCell ref="C4:D4"/>
    <mergeCell ref="C5:D5"/>
  </mergeCell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34"/>
  <sheetViews>
    <sheetView zoomScaleNormal="100" workbookViewId="0">
      <selection activeCell="A4" sqref="A4:G4"/>
    </sheetView>
  </sheetViews>
  <sheetFormatPr defaultRowHeight="15"/>
  <cols>
    <col min="1" max="1" width="5" customWidth="1"/>
    <col min="2" max="2" width="1.7109375" customWidth="1"/>
    <col min="3" max="3" width="51.28515625" customWidth="1"/>
    <col min="4" max="4" width="1.7109375" customWidth="1"/>
    <col min="5" max="5" width="21.85546875" customWidth="1"/>
    <col min="6" max="6" width="1.7109375" customWidth="1"/>
    <col min="7" max="7" width="24.140625" customWidth="1"/>
    <col min="8" max="8" width="17.7109375" bestFit="1" customWidth="1"/>
    <col min="257" max="257" width="5" customWidth="1"/>
    <col min="258" max="258" width="1.7109375" customWidth="1"/>
    <col min="259" max="259" width="51.28515625" customWidth="1"/>
    <col min="260" max="260" width="1.7109375" customWidth="1"/>
    <col min="261" max="261" width="14.28515625" customWidth="1"/>
    <col min="262" max="262" width="1.7109375" customWidth="1"/>
    <col min="263" max="263" width="19.42578125" customWidth="1"/>
    <col min="513" max="513" width="5" customWidth="1"/>
    <col min="514" max="514" width="1.7109375" customWidth="1"/>
    <col min="515" max="515" width="51.28515625" customWidth="1"/>
    <col min="516" max="516" width="1.7109375" customWidth="1"/>
    <col min="517" max="517" width="14.28515625" customWidth="1"/>
    <col min="518" max="518" width="1.7109375" customWidth="1"/>
    <col min="519" max="519" width="19.42578125" customWidth="1"/>
    <col min="769" max="769" width="5" customWidth="1"/>
    <col min="770" max="770" width="1.7109375" customWidth="1"/>
    <col min="771" max="771" width="51.28515625" customWidth="1"/>
    <col min="772" max="772" width="1.7109375" customWidth="1"/>
    <col min="773" max="773" width="14.28515625" customWidth="1"/>
    <col min="774" max="774" width="1.7109375" customWidth="1"/>
    <col min="775" max="775" width="19.42578125" customWidth="1"/>
    <col min="1025" max="1025" width="5" customWidth="1"/>
    <col min="1026" max="1026" width="1.7109375" customWidth="1"/>
    <col min="1027" max="1027" width="51.28515625" customWidth="1"/>
    <col min="1028" max="1028" width="1.7109375" customWidth="1"/>
    <col min="1029" max="1029" width="14.28515625" customWidth="1"/>
    <col min="1030" max="1030" width="1.7109375" customWidth="1"/>
    <col min="1031" max="1031" width="19.42578125" customWidth="1"/>
    <col min="1281" max="1281" width="5" customWidth="1"/>
    <col min="1282" max="1282" width="1.7109375" customWidth="1"/>
    <col min="1283" max="1283" width="51.28515625" customWidth="1"/>
    <col min="1284" max="1284" width="1.7109375" customWidth="1"/>
    <col min="1285" max="1285" width="14.28515625" customWidth="1"/>
    <col min="1286" max="1286" width="1.7109375" customWidth="1"/>
    <col min="1287" max="1287" width="19.42578125" customWidth="1"/>
    <col min="1537" max="1537" width="5" customWidth="1"/>
    <col min="1538" max="1538" width="1.7109375" customWidth="1"/>
    <col min="1539" max="1539" width="51.28515625" customWidth="1"/>
    <col min="1540" max="1540" width="1.7109375" customWidth="1"/>
    <col min="1541" max="1541" width="14.28515625" customWidth="1"/>
    <col min="1542" max="1542" width="1.7109375" customWidth="1"/>
    <col min="1543" max="1543" width="19.42578125" customWidth="1"/>
    <col min="1793" max="1793" width="5" customWidth="1"/>
    <col min="1794" max="1794" width="1.7109375" customWidth="1"/>
    <col min="1795" max="1795" width="51.28515625" customWidth="1"/>
    <col min="1796" max="1796" width="1.7109375" customWidth="1"/>
    <col min="1797" max="1797" width="14.28515625" customWidth="1"/>
    <col min="1798" max="1798" width="1.7109375" customWidth="1"/>
    <col min="1799" max="1799" width="19.42578125" customWidth="1"/>
    <col min="2049" max="2049" width="5" customWidth="1"/>
    <col min="2050" max="2050" width="1.7109375" customWidth="1"/>
    <col min="2051" max="2051" width="51.28515625" customWidth="1"/>
    <col min="2052" max="2052" width="1.7109375" customWidth="1"/>
    <col min="2053" max="2053" width="14.28515625" customWidth="1"/>
    <col min="2054" max="2054" width="1.7109375" customWidth="1"/>
    <col min="2055" max="2055" width="19.42578125" customWidth="1"/>
    <col min="2305" max="2305" width="5" customWidth="1"/>
    <col min="2306" max="2306" width="1.7109375" customWidth="1"/>
    <col min="2307" max="2307" width="51.28515625" customWidth="1"/>
    <col min="2308" max="2308" width="1.7109375" customWidth="1"/>
    <col min="2309" max="2309" width="14.28515625" customWidth="1"/>
    <col min="2310" max="2310" width="1.7109375" customWidth="1"/>
    <col min="2311" max="2311" width="19.42578125" customWidth="1"/>
    <col min="2561" max="2561" width="5" customWidth="1"/>
    <col min="2562" max="2562" width="1.7109375" customWidth="1"/>
    <col min="2563" max="2563" width="51.28515625" customWidth="1"/>
    <col min="2564" max="2564" width="1.7109375" customWidth="1"/>
    <col min="2565" max="2565" width="14.28515625" customWidth="1"/>
    <col min="2566" max="2566" width="1.7109375" customWidth="1"/>
    <col min="2567" max="2567" width="19.42578125" customWidth="1"/>
    <col min="2817" max="2817" width="5" customWidth="1"/>
    <col min="2818" max="2818" width="1.7109375" customWidth="1"/>
    <col min="2819" max="2819" width="51.28515625" customWidth="1"/>
    <col min="2820" max="2820" width="1.7109375" customWidth="1"/>
    <col min="2821" max="2821" width="14.28515625" customWidth="1"/>
    <col min="2822" max="2822" width="1.7109375" customWidth="1"/>
    <col min="2823" max="2823" width="19.42578125" customWidth="1"/>
    <col min="3073" max="3073" width="5" customWidth="1"/>
    <col min="3074" max="3074" width="1.7109375" customWidth="1"/>
    <col min="3075" max="3075" width="51.28515625" customWidth="1"/>
    <col min="3076" max="3076" width="1.7109375" customWidth="1"/>
    <col min="3077" max="3077" width="14.28515625" customWidth="1"/>
    <col min="3078" max="3078" width="1.7109375" customWidth="1"/>
    <col min="3079" max="3079" width="19.42578125" customWidth="1"/>
    <col min="3329" max="3329" width="5" customWidth="1"/>
    <col min="3330" max="3330" width="1.7109375" customWidth="1"/>
    <col min="3331" max="3331" width="51.28515625" customWidth="1"/>
    <col min="3332" max="3332" width="1.7109375" customWidth="1"/>
    <col min="3333" max="3333" width="14.28515625" customWidth="1"/>
    <col min="3334" max="3334" width="1.7109375" customWidth="1"/>
    <col min="3335" max="3335" width="19.42578125" customWidth="1"/>
    <col min="3585" max="3585" width="5" customWidth="1"/>
    <col min="3586" max="3586" width="1.7109375" customWidth="1"/>
    <col min="3587" max="3587" width="51.28515625" customWidth="1"/>
    <col min="3588" max="3588" width="1.7109375" customWidth="1"/>
    <col min="3589" max="3589" width="14.28515625" customWidth="1"/>
    <col min="3590" max="3590" width="1.7109375" customWidth="1"/>
    <col min="3591" max="3591" width="19.42578125" customWidth="1"/>
    <col min="3841" max="3841" width="5" customWidth="1"/>
    <col min="3842" max="3842" width="1.7109375" customWidth="1"/>
    <col min="3843" max="3843" width="51.28515625" customWidth="1"/>
    <col min="3844" max="3844" width="1.7109375" customWidth="1"/>
    <col min="3845" max="3845" width="14.28515625" customWidth="1"/>
    <col min="3846" max="3846" width="1.7109375" customWidth="1"/>
    <col min="3847" max="3847" width="19.42578125" customWidth="1"/>
    <col min="4097" max="4097" width="5" customWidth="1"/>
    <col min="4098" max="4098" width="1.7109375" customWidth="1"/>
    <col min="4099" max="4099" width="51.28515625" customWidth="1"/>
    <col min="4100" max="4100" width="1.7109375" customWidth="1"/>
    <col min="4101" max="4101" width="14.28515625" customWidth="1"/>
    <col min="4102" max="4102" width="1.7109375" customWidth="1"/>
    <col min="4103" max="4103" width="19.42578125" customWidth="1"/>
    <col min="4353" max="4353" width="5" customWidth="1"/>
    <col min="4354" max="4354" width="1.7109375" customWidth="1"/>
    <col min="4355" max="4355" width="51.28515625" customWidth="1"/>
    <col min="4356" max="4356" width="1.7109375" customWidth="1"/>
    <col min="4357" max="4357" width="14.28515625" customWidth="1"/>
    <col min="4358" max="4358" width="1.7109375" customWidth="1"/>
    <col min="4359" max="4359" width="19.42578125" customWidth="1"/>
    <col min="4609" max="4609" width="5" customWidth="1"/>
    <col min="4610" max="4610" width="1.7109375" customWidth="1"/>
    <col min="4611" max="4611" width="51.28515625" customWidth="1"/>
    <col min="4612" max="4612" width="1.7109375" customWidth="1"/>
    <col min="4613" max="4613" width="14.28515625" customWidth="1"/>
    <col min="4614" max="4614" width="1.7109375" customWidth="1"/>
    <col min="4615" max="4615" width="19.42578125" customWidth="1"/>
    <col min="4865" max="4865" width="5" customWidth="1"/>
    <col min="4866" max="4866" width="1.7109375" customWidth="1"/>
    <col min="4867" max="4867" width="51.28515625" customWidth="1"/>
    <col min="4868" max="4868" width="1.7109375" customWidth="1"/>
    <col min="4869" max="4869" width="14.28515625" customWidth="1"/>
    <col min="4870" max="4870" width="1.7109375" customWidth="1"/>
    <col min="4871" max="4871" width="19.42578125" customWidth="1"/>
    <col min="5121" max="5121" width="5" customWidth="1"/>
    <col min="5122" max="5122" width="1.7109375" customWidth="1"/>
    <col min="5123" max="5123" width="51.28515625" customWidth="1"/>
    <col min="5124" max="5124" width="1.7109375" customWidth="1"/>
    <col min="5125" max="5125" width="14.28515625" customWidth="1"/>
    <col min="5126" max="5126" width="1.7109375" customWidth="1"/>
    <col min="5127" max="5127" width="19.42578125" customWidth="1"/>
    <col min="5377" max="5377" width="5" customWidth="1"/>
    <col min="5378" max="5378" width="1.7109375" customWidth="1"/>
    <col min="5379" max="5379" width="51.28515625" customWidth="1"/>
    <col min="5380" max="5380" width="1.7109375" customWidth="1"/>
    <col min="5381" max="5381" width="14.28515625" customWidth="1"/>
    <col min="5382" max="5382" width="1.7109375" customWidth="1"/>
    <col min="5383" max="5383" width="19.42578125" customWidth="1"/>
    <col min="5633" max="5633" width="5" customWidth="1"/>
    <col min="5634" max="5634" width="1.7109375" customWidth="1"/>
    <col min="5635" max="5635" width="51.28515625" customWidth="1"/>
    <col min="5636" max="5636" width="1.7109375" customWidth="1"/>
    <col min="5637" max="5637" width="14.28515625" customWidth="1"/>
    <col min="5638" max="5638" width="1.7109375" customWidth="1"/>
    <col min="5639" max="5639" width="19.42578125" customWidth="1"/>
    <col min="5889" max="5889" width="5" customWidth="1"/>
    <col min="5890" max="5890" width="1.7109375" customWidth="1"/>
    <col min="5891" max="5891" width="51.28515625" customWidth="1"/>
    <col min="5892" max="5892" width="1.7109375" customWidth="1"/>
    <col min="5893" max="5893" width="14.28515625" customWidth="1"/>
    <col min="5894" max="5894" width="1.7109375" customWidth="1"/>
    <col min="5895" max="5895" width="19.42578125" customWidth="1"/>
    <col min="6145" max="6145" width="5" customWidth="1"/>
    <col min="6146" max="6146" width="1.7109375" customWidth="1"/>
    <col min="6147" max="6147" width="51.28515625" customWidth="1"/>
    <col min="6148" max="6148" width="1.7109375" customWidth="1"/>
    <col min="6149" max="6149" width="14.28515625" customWidth="1"/>
    <col min="6150" max="6150" width="1.7109375" customWidth="1"/>
    <col min="6151" max="6151" width="19.42578125" customWidth="1"/>
    <col min="6401" max="6401" width="5" customWidth="1"/>
    <col min="6402" max="6402" width="1.7109375" customWidth="1"/>
    <col min="6403" max="6403" width="51.28515625" customWidth="1"/>
    <col min="6404" max="6404" width="1.7109375" customWidth="1"/>
    <col min="6405" max="6405" width="14.28515625" customWidth="1"/>
    <col min="6406" max="6406" width="1.7109375" customWidth="1"/>
    <col min="6407" max="6407" width="19.42578125" customWidth="1"/>
    <col min="6657" max="6657" width="5" customWidth="1"/>
    <col min="6658" max="6658" width="1.7109375" customWidth="1"/>
    <col min="6659" max="6659" width="51.28515625" customWidth="1"/>
    <col min="6660" max="6660" width="1.7109375" customWidth="1"/>
    <col min="6661" max="6661" width="14.28515625" customWidth="1"/>
    <col min="6662" max="6662" width="1.7109375" customWidth="1"/>
    <col min="6663" max="6663" width="19.42578125" customWidth="1"/>
    <col min="6913" max="6913" width="5" customWidth="1"/>
    <col min="6914" max="6914" width="1.7109375" customWidth="1"/>
    <col min="6915" max="6915" width="51.28515625" customWidth="1"/>
    <col min="6916" max="6916" width="1.7109375" customWidth="1"/>
    <col min="6917" max="6917" width="14.28515625" customWidth="1"/>
    <col min="6918" max="6918" width="1.7109375" customWidth="1"/>
    <col min="6919" max="6919" width="19.42578125" customWidth="1"/>
    <col min="7169" max="7169" width="5" customWidth="1"/>
    <col min="7170" max="7170" width="1.7109375" customWidth="1"/>
    <col min="7171" max="7171" width="51.28515625" customWidth="1"/>
    <col min="7172" max="7172" width="1.7109375" customWidth="1"/>
    <col min="7173" max="7173" width="14.28515625" customWidth="1"/>
    <col min="7174" max="7174" width="1.7109375" customWidth="1"/>
    <col min="7175" max="7175" width="19.42578125" customWidth="1"/>
    <col min="7425" max="7425" width="5" customWidth="1"/>
    <col min="7426" max="7426" width="1.7109375" customWidth="1"/>
    <col min="7427" max="7427" width="51.28515625" customWidth="1"/>
    <col min="7428" max="7428" width="1.7109375" customWidth="1"/>
    <col min="7429" max="7429" width="14.28515625" customWidth="1"/>
    <col min="7430" max="7430" width="1.7109375" customWidth="1"/>
    <col min="7431" max="7431" width="19.42578125" customWidth="1"/>
    <col min="7681" max="7681" width="5" customWidth="1"/>
    <col min="7682" max="7682" width="1.7109375" customWidth="1"/>
    <col min="7683" max="7683" width="51.28515625" customWidth="1"/>
    <col min="7684" max="7684" width="1.7109375" customWidth="1"/>
    <col min="7685" max="7685" width="14.28515625" customWidth="1"/>
    <col min="7686" max="7686" width="1.7109375" customWidth="1"/>
    <col min="7687" max="7687" width="19.42578125" customWidth="1"/>
    <col min="7937" max="7937" width="5" customWidth="1"/>
    <col min="7938" max="7938" width="1.7109375" customWidth="1"/>
    <col min="7939" max="7939" width="51.28515625" customWidth="1"/>
    <col min="7940" max="7940" width="1.7109375" customWidth="1"/>
    <col min="7941" max="7941" width="14.28515625" customWidth="1"/>
    <col min="7942" max="7942" width="1.7109375" customWidth="1"/>
    <col min="7943" max="7943" width="19.42578125" customWidth="1"/>
    <col min="8193" max="8193" width="5" customWidth="1"/>
    <col min="8194" max="8194" width="1.7109375" customWidth="1"/>
    <col min="8195" max="8195" width="51.28515625" customWidth="1"/>
    <col min="8196" max="8196" width="1.7109375" customWidth="1"/>
    <col min="8197" max="8197" width="14.28515625" customWidth="1"/>
    <col min="8198" max="8198" width="1.7109375" customWidth="1"/>
    <col min="8199" max="8199" width="19.42578125" customWidth="1"/>
    <col min="8449" max="8449" width="5" customWidth="1"/>
    <col min="8450" max="8450" width="1.7109375" customWidth="1"/>
    <col min="8451" max="8451" width="51.28515625" customWidth="1"/>
    <col min="8452" max="8452" width="1.7109375" customWidth="1"/>
    <col min="8453" max="8453" width="14.28515625" customWidth="1"/>
    <col min="8454" max="8454" width="1.7109375" customWidth="1"/>
    <col min="8455" max="8455" width="19.42578125" customWidth="1"/>
    <col min="8705" max="8705" width="5" customWidth="1"/>
    <col min="8706" max="8706" width="1.7109375" customWidth="1"/>
    <col min="8707" max="8707" width="51.28515625" customWidth="1"/>
    <col min="8708" max="8708" width="1.7109375" customWidth="1"/>
    <col min="8709" max="8709" width="14.28515625" customWidth="1"/>
    <col min="8710" max="8710" width="1.7109375" customWidth="1"/>
    <col min="8711" max="8711" width="19.42578125" customWidth="1"/>
    <col min="8961" max="8961" width="5" customWidth="1"/>
    <col min="8962" max="8962" width="1.7109375" customWidth="1"/>
    <col min="8963" max="8963" width="51.28515625" customWidth="1"/>
    <col min="8964" max="8964" width="1.7109375" customWidth="1"/>
    <col min="8965" max="8965" width="14.28515625" customWidth="1"/>
    <col min="8966" max="8966" width="1.7109375" customWidth="1"/>
    <col min="8967" max="8967" width="19.42578125" customWidth="1"/>
    <col min="9217" max="9217" width="5" customWidth="1"/>
    <col min="9218" max="9218" width="1.7109375" customWidth="1"/>
    <col min="9219" max="9219" width="51.28515625" customWidth="1"/>
    <col min="9220" max="9220" width="1.7109375" customWidth="1"/>
    <col min="9221" max="9221" width="14.28515625" customWidth="1"/>
    <col min="9222" max="9222" width="1.7109375" customWidth="1"/>
    <col min="9223" max="9223" width="19.42578125" customWidth="1"/>
    <col min="9473" max="9473" width="5" customWidth="1"/>
    <col min="9474" max="9474" width="1.7109375" customWidth="1"/>
    <col min="9475" max="9475" width="51.28515625" customWidth="1"/>
    <col min="9476" max="9476" width="1.7109375" customWidth="1"/>
    <col min="9477" max="9477" width="14.28515625" customWidth="1"/>
    <col min="9478" max="9478" width="1.7109375" customWidth="1"/>
    <col min="9479" max="9479" width="19.42578125" customWidth="1"/>
    <col min="9729" max="9729" width="5" customWidth="1"/>
    <col min="9730" max="9730" width="1.7109375" customWidth="1"/>
    <col min="9731" max="9731" width="51.28515625" customWidth="1"/>
    <col min="9732" max="9732" width="1.7109375" customWidth="1"/>
    <col min="9733" max="9733" width="14.28515625" customWidth="1"/>
    <col min="9734" max="9734" width="1.7109375" customWidth="1"/>
    <col min="9735" max="9735" width="19.42578125" customWidth="1"/>
    <col min="9985" max="9985" width="5" customWidth="1"/>
    <col min="9986" max="9986" width="1.7109375" customWidth="1"/>
    <col min="9987" max="9987" width="51.28515625" customWidth="1"/>
    <col min="9988" max="9988" width="1.7109375" customWidth="1"/>
    <col min="9989" max="9989" width="14.28515625" customWidth="1"/>
    <col min="9990" max="9990" width="1.7109375" customWidth="1"/>
    <col min="9991" max="9991" width="19.42578125" customWidth="1"/>
    <col min="10241" max="10241" width="5" customWidth="1"/>
    <col min="10242" max="10242" width="1.7109375" customWidth="1"/>
    <col min="10243" max="10243" width="51.28515625" customWidth="1"/>
    <col min="10244" max="10244" width="1.7109375" customWidth="1"/>
    <col min="10245" max="10245" width="14.28515625" customWidth="1"/>
    <col min="10246" max="10246" width="1.7109375" customWidth="1"/>
    <col min="10247" max="10247" width="19.42578125" customWidth="1"/>
    <col min="10497" max="10497" width="5" customWidth="1"/>
    <col min="10498" max="10498" width="1.7109375" customWidth="1"/>
    <col min="10499" max="10499" width="51.28515625" customWidth="1"/>
    <col min="10500" max="10500" width="1.7109375" customWidth="1"/>
    <col min="10501" max="10501" width="14.28515625" customWidth="1"/>
    <col min="10502" max="10502" width="1.7109375" customWidth="1"/>
    <col min="10503" max="10503" width="19.42578125" customWidth="1"/>
    <col min="10753" max="10753" width="5" customWidth="1"/>
    <col min="10754" max="10754" width="1.7109375" customWidth="1"/>
    <col min="10755" max="10755" width="51.28515625" customWidth="1"/>
    <col min="10756" max="10756" width="1.7109375" customWidth="1"/>
    <col min="10757" max="10757" width="14.28515625" customWidth="1"/>
    <col min="10758" max="10758" width="1.7109375" customWidth="1"/>
    <col min="10759" max="10759" width="19.42578125" customWidth="1"/>
    <col min="11009" max="11009" width="5" customWidth="1"/>
    <col min="11010" max="11010" width="1.7109375" customWidth="1"/>
    <col min="11011" max="11011" width="51.28515625" customWidth="1"/>
    <col min="11012" max="11012" width="1.7109375" customWidth="1"/>
    <col min="11013" max="11013" width="14.28515625" customWidth="1"/>
    <col min="11014" max="11014" width="1.7109375" customWidth="1"/>
    <col min="11015" max="11015" width="19.42578125" customWidth="1"/>
    <col min="11265" max="11265" width="5" customWidth="1"/>
    <col min="11266" max="11266" width="1.7109375" customWidth="1"/>
    <col min="11267" max="11267" width="51.28515625" customWidth="1"/>
    <col min="11268" max="11268" width="1.7109375" customWidth="1"/>
    <col min="11269" max="11269" width="14.28515625" customWidth="1"/>
    <col min="11270" max="11270" width="1.7109375" customWidth="1"/>
    <col min="11271" max="11271" width="19.42578125" customWidth="1"/>
    <col min="11521" max="11521" width="5" customWidth="1"/>
    <col min="11522" max="11522" width="1.7109375" customWidth="1"/>
    <col min="11523" max="11523" width="51.28515625" customWidth="1"/>
    <col min="11524" max="11524" width="1.7109375" customWidth="1"/>
    <col min="11525" max="11525" width="14.28515625" customWidth="1"/>
    <col min="11526" max="11526" width="1.7109375" customWidth="1"/>
    <col min="11527" max="11527" width="19.42578125" customWidth="1"/>
    <col min="11777" max="11777" width="5" customWidth="1"/>
    <col min="11778" max="11778" width="1.7109375" customWidth="1"/>
    <col min="11779" max="11779" width="51.28515625" customWidth="1"/>
    <col min="11780" max="11780" width="1.7109375" customWidth="1"/>
    <col min="11781" max="11781" width="14.28515625" customWidth="1"/>
    <col min="11782" max="11782" width="1.7109375" customWidth="1"/>
    <col min="11783" max="11783" width="19.42578125" customWidth="1"/>
    <col min="12033" max="12033" width="5" customWidth="1"/>
    <col min="12034" max="12034" width="1.7109375" customWidth="1"/>
    <col min="12035" max="12035" width="51.28515625" customWidth="1"/>
    <col min="12036" max="12036" width="1.7109375" customWidth="1"/>
    <col min="12037" max="12037" width="14.28515625" customWidth="1"/>
    <col min="12038" max="12038" width="1.7109375" customWidth="1"/>
    <col min="12039" max="12039" width="19.42578125" customWidth="1"/>
    <col min="12289" max="12289" width="5" customWidth="1"/>
    <col min="12290" max="12290" width="1.7109375" customWidth="1"/>
    <col min="12291" max="12291" width="51.28515625" customWidth="1"/>
    <col min="12292" max="12292" width="1.7109375" customWidth="1"/>
    <col min="12293" max="12293" width="14.28515625" customWidth="1"/>
    <col min="12294" max="12294" width="1.7109375" customWidth="1"/>
    <col min="12295" max="12295" width="19.42578125" customWidth="1"/>
    <col min="12545" max="12545" width="5" customWidth="1"/>
    <col min="12546" max="12546" width="1.7109375" customWidth="1"/>
    <col min="12547" max="12547" width="51.28515625" customWidth="1"/>
    <col min="12548" max="12548" width="1.7109375" customWidth="1"/>
    <col min="12549" max="12549" width="14.28515625" customWidth="1"/>
    <col min="12550" max="12550" width="1.7109375" customWidth="1"/>
    <col min="12551" max="12551" width="19.42578125" customWidth="1"/>
    <col min="12801" max="12801" width="5" customWidth="1"/>
    <col min="12802" max="12802" width="1.7109375" customWidth="1"/>
    <col min="12803" max="12803" width="51.28515625" customWidth="1"/>
    <col min="12804" max="12804" width="1.7109375" customWidth="1"/>
    <col min="12805" max="12805" width="14.28515625" customWidth="1"/>
    <col min="12806" max="12806" width="1.7109375" customWidth="1"/>
    <col min="12807" max="12807" width="19.42578125" customWidth="1"/>
    <col min="13057" max="13057" width="5" customWidth="1"/>
    <col min="13058" max="13058" width="1.7109375" customWidth="1"/>
    <col min="13059" max="13059" width="51.28515625" customWidth="1"/>
    <col min="13060" max="13060" width="1.7109375" customWidth="1"/>
    <col min="13061" max="13061" width="14.28515625" customWidth="1"/>
    <col min="13062" max="13062" width="1.7109375" customWidth="1"/>
    <col min="13063" max="13063" width="19.42578125" customWidth="1"/>
    <col min="13313" max="13313" width="5" customWidth="1"/>
    <col min="13314" max="13314" width="1.7109375" customWidth="1"/>
    <col min="13315" max="13315" width="51.28515625" customWidth="1"/>
    <col min="13316" max="13316" width="1.7109375" customWidth="1"/>
    <col min="13317" max="13317" width="14.28515625" customWidth="1"/>
    <col min="13318" max="13318" width="1.7109375" customWidth="1"/>
    <col min="13319" max="13319" width="19.42578125" customWidth="1"/>
    <col min="13569" max="13569" width="5" customWidth="1"/>
    <col min="13570" max="13570" width="1.7109375" customWidth="1"/>
    <col min="13571" max="13571" width="51.28515625" customWidth="1"/>
    <col min="13572" max="13572" width="1.7109375" customWidth="1"/>
    <col min="13573" max="13573" width="14.28515625" customWidth="1"/>
    <col min="13574" max="13574" width="1.7109375" customWidth="1"/>
    <col min="13575" max="13575" width="19.42578125" customWidth="1"/>
    <col min="13825" max="13825" width="5" customWidth="1"/>
    <col min="13826" max="13826" width="1.7109375" customWidth="1"/>
    <col min="13827" max="13827" width="51.28515625" customWidth="1"/>
    <col min="13828" max="13828" width="1.7109375" customWidth="1"/>
    <col min="13829" max="13829" width="14.28515625" customWidth="1"/>
    <col min="13830" max="13830" width="1.7109375" customWidth="1"/>
    <col min="13831" max="13831" width="19.42578125" customWidth="1"/>
    <col min="14081" max="14081" width="5" customWidth="1"/>
    <col min="14082" max="14082" width="1.7109375" customWidth="1"/>
    <col min="14083" max="14083" width="51.28515625" customWidth="1"/>
    <col min="14084" max="14084" width="1.7109375" customWidth="1"/>
    <col min="14085" max="14085" width="14.28515625" customWidth="1"/>
    <col min="14086" max="14086" width="1.7109375" customWidth="1"/>
    <col min="14087" max="14087" width="19.42578125" customWidth="1"/>
    <col min="14337" max="14337" width="5" customWidth="1"/>
    <col min="14338" max="14338" width="1.7109375" customWidth="1"/>
    <col min="14339" max="14339" width="51.28515625" customWidth="1"/>
    <col min="14340" max="14340" width="1.7109375" customWidth="1"/>
    <col min="14341" max="14341" width="14.28515625" customWidth="1"/>
    <col min="14342" max="14342" width="1.7109375" customWidth="1"/>
    <col min="14343" max="14343" width="19.42578125" customWidth="1"/>
    <col min="14593" max="14593" width="5" customWidth="1"/>
    <col min="14594" max="14594" width="1.7109375" customWidth="1"/>
    <col min="14595" max="14595" width="51.28515625" customWidth="1"/>
    <col min="14596" max="14596" width="1.7109375" customWidth="1"/>
    <col min="14597" max="14597" width="14.28515625" customWidth="1"/>
    <col min="14598" max="14598" width="1.7109375" customWidth="1"/>
    <col min="14599" max="14599" width="19.42578125" customWidth="1"/>
    <col min="14849" max="14849" width="5" customWidth="1"/>
    <col min="14850" max="14850" width="1.7109375" customWidth="1"/>
    <col min="14851" max="14851" width="51.28515625" customWidth="1"/>
    <col min="14852" max="14852" width="1.7109375" customWidth="1"/>
    <col min="14853" max="14853" width="14.28515625" customWidth="1"/>
    <col min="14854" max="14854" width="1.7109375" customWidth="1"/>
    <col min="14855" max="14855" width="19.42578125" customWidth="1"/>
    <col min="15105" max="15105" width="5" customWidth="1"/>
    <col min="15106" max="15106" width="1.7109375" customWidth="1"/>
    <col min="15107" max="15107" width="51.28515625" customWidth="1"/>
    <col min="15108" max="15108" width="1.7109375" customWidth="1"/>
    <col min="15109" max="15109" width="14.28515625" customWidth="1"/>
    <col min="15110" max="15110" width="1.7109375" customWidth="1"/>
    <col min="15111" max="15111" width="19.42578125" customWidth="1"/>
    <col min="15361" max="15361" width="5" customWidth="1"/>
    <col min="15362" max="15362" width="1.7109375" customWidth="1"/>
    <col min="15363" max="15363" width="51.28515625" customWidth="1"/>
    <col min="15364" max="15364" width="1.7109375" customWidth="1"/>
    <col min="15365" max="15365" width="14.28515625" customWidth="1"/>
    <col min="15366" max="15366" width="1.7109375" customWidth="1"/>
    <col min="15367" max="15367" width="19.42578125" customWidth="1"/>
    <col min="15617" max="15617" width="5" customWidth="1"/>
    <col min="15618" max="15618" width="1.7109375" customWidth="1"/>
    <col min="15619" max="15619" width="51.28515625" customWidth="1"/>
    <col min="15620" max="15620" width="1.7109375" customWidth="1"/>
    <col min="15621" max="15621" width="14.28515625" customWidth="1"/>
    <col min="15622" max="15622" width="1.7109375" customWidth="1"/>
    <col min="15623" max="15623" width="19.42578125" customWidth="1"/>
    <col min="15873" max="15873" width="5" customWidth="1"/>
    <col min="15874" max="15874" width="1.7109375" customWidth="1"/>
    <col min="15875" max="15875" width="51.28515625" customWidth="1"/>
    <col min="15876" max="15876" width="1.7109375" customWidth="1"/>
    <col min="15877" max="15877" width="14.28515625" customWidth="1"/>
    <col min="15878" max="15878" width="1.7109375" customWidth="1"/>
    <col min="15879" max="15879" width="19.42578125" customWidth="1"/>
    <col min="16129" max="16129" width="5" customWidth="1"/>
    <col min="16130" max="16130" width="1.7109375" customWidth="1"/>
    <col min="16131" max="16131" width="51.28515625" customWidth="1"/>
    <col min="16132" max="16132" width="1.7109375" customWidth="1"/>
    <col min="16133" max="16133" width="14.28515625" customWidth="1"/>
    <col min="16134" max="16134" width="1.7109375" customWidth="1"/>
    <col min="16135" max="16135" width="19.42578125" customWidth="1"/>
  </cols>
  <sheetData>
    <row r="1" spans="1:8">
      <c r="A1" s="1396" t="s">
        <v>37</v>
      </c>
      <c r="B1" s="1396"/>
      <c r="C1" s="1396"/>
      <c r="D1" s="1396"/>
      <c r="E1" s="1396"/>
      <c r="F1" s="1396"/>
      <c r="G1" s="1396"/>
      <c r="H1" s="1118" t="s">
        <v>78</v>
      </c>
    </row>
    <row r="2" spans="1:8">
      <c r="A2" s="1396" t="s">
        <v>658</v>
      </c>
      <c r="B2" s="1396"/>
      <c r="C2" s="1396"/>
      <c r="D2" s="1396"/>
      <c r="E2" s="1396"/>
      <c r="F2" s="1396"/>
      <c r="G2" s="1396"/>
      <c r="H2" s="1216" t="s">
        <v>78</v>
      </c>
    </row>
    <row r="3" spans="1:8">
      <c r="A3" s="1397" t="s">
        <v>178</v>
      </c>
      <c r="B3" s="1397"/>
      <c r="C3" s="1397"/>
      <c r="D3" s="1397"/>
      <c r="E3" s="1397"/>
      <c r="F3" s="1397"/>
      <c r="G3" s="1397"/>
      <c r="H3" s="1216" t="s">
        <v>78</v>
      </c>
    </row>
    <row r="4" spans="1:8">
      <c r="A4" s="1335" t="s">
        <v>899</v>
      </c>
      <c r="B4" s="1335"/>
      <c r="C4" s="1335"/>
      <c r="D4" s="1335"/>
      <c r="E4" s="1335"/>
      <c r="F4" s="1335"/>
      <c r="G4" s="1335"/>
    </row>
    <row r="6" spans="1:8" ht="25.5">
      <c r="A6" s="1102" t="s">
        <v>94</v>
      </c>
      <c r="B6" s="1103"/>
      <c r="C6" s="1102" t="s">
        <v>42</v>
      </c>
      <c r="D6" s="1104"/>
      <c r="E6" s="1102" t="s">
        <v>659</v>
      </c>
      <c r="F6" s="1103"/>
      <c r="G6" s="1102" t="s">
        <v>43</v>
      </c>
    </row>
    <row r="7" spans="1:8">
      <c r="A7" s="828">
        <v>-1</v>
      </c>
      <c r="B7" s="828"/>
      <c r="C7" s="828">
        <v>-2</v>
      </c>
      <c r="D7" s="829"/>
      <c r="E7" s="828">
        <v>-3</v>
      </c>
      <c r="F7" s="828"/>
      <c r="G7" s="828">
        <v>-4</v>
      </c>
    </row>
    <row r="8" spans="1:8">
      <c r="A8" s="822"/>
      <c r="B8" s="822"/>
      <c r="C8" s="821"/>
      <c r="D8" s="821"/>
      <c r="E8" s="821"/>
      <c r="F8" s="821"/>
      <c r="G8" s="821"/>
    </row>
    <row r="9" spans="1:8">
      <c r="A9" s="822">
        <v>1</v>
      </c>
      <c r="B9" s="822"/>
      <c r="C9" s="830" t="s">
        <v>660</v>
      </c>
      <c r="D9" s="821"/>
      <c r="E9" s="1105">
        <v>11.97</v>
      </c>
      <c r="F9" s="1105"/>
    </row>
    <row r="10" spans="1:8">
      <c r="A10" s="822"/>
      <c r="B10" s="822"/>
      <c r="C10" s="832"/>
      <c r="D10" s="821"/>
      <c r="E10" s="1105"/>
      <c r="F10" s="1105"/>
    </row>
    <row r="11" spans="1:8">
      <c r="A11" s="822">
        <v>2</v>
      </c>
      <c r="B11" s="822"/>
      <c r="C11" s="834" t="s">
        <v>661</v>
      </c>
      <c r="D11" s="821"/>
      <c r="E11" s="1106">
        <v>7.21</v>
      </c>
      <c r="F11" s="1107"/>
    </row>
    <row r="12" spans="1:8">
      <c r="A12" s="822"/>
      <c r="B12" s="822"/>
      <c r="C12" s="832"/>
      <c r="D12" s="821"/>
      <c r="E12" s="1108"/>
      <c r="F12" s="1108"/>
      <c r="G12" s="286"/>
    </row>
    <row r="13" spans="1:8">
      <c r="A13" s="822">
        <v>3</v>
      </c>
      <c r="B13" s="822"/>
      <c r="C13" s="832" t="s">
        <v>662</v>
      </c>
      <c r="D13" s="821"/>
      <c r="E13" s="1108"/>
      <c r="F13" s="1108"/>
      <c r="G13" s="1109">
        <f>E9-E11</f>
        <v>4.7600000000000007</v>
      </c>
    </row>
    <row r="14" spans="1:8">
      <c r="A14" s="822"/>
      <c r="B14" s="822"/>
      <c r="C14" s="832"/>
      <c r="D14" s="821"/>
      <c r="E14" s="1108"/>
      <c r="F14" s="1108"/>
    </row>
    <row r="15" spans="1:8">
      <c r="A15" s="822">
        <v>4</v>
      </c>
      <c r="B15" s="822"/>
      <c r="C15" s="821" t="s">
        <v>663</v>
      </c>
      <c r="D15" s="821"/>
      <c r="E15" s="1108"/>
      <c r="F15" s="1108"/>
      <c r="G15" s="616">
        <v>62819</v>
      </c>
    </row>
    <row r="16" spans="1:8">
      <c r="A16" s="822"/>
      <c r="B16" s="822"/>
      <c r="C16" s="832"/>
      <c r="D16" s="821"/>
      <c r="E16" s="1108"/>
      <c r="F16" s="1108"/>
      <c r="G16" s="617"/>
    </row>
    <row r="17" spans="1:10">
      <c r="A17" s="822">
        <v>5</v>
      </c>
      <c r="B17" s="822"/>
      <c r="C17" s="832" t="s">
        <v>664</v>
      </c>
      <c r="D17" s="821"/>
      <c r="E17" s="1108"/>
      <c r="F17" s="1108"/>
      <c r="G17" s="1110">
        <f>G13*G15</f>
        <v>299018.44000000006</v>
      </c>
    </row>
    <row r="18" spans="1:10">
      <c r="A18" s="822"/>
      <c r="B18" s="822"/>
      <c r="C18" s="834"/>
      <c r="D18" s="821"/>
      <c r="E18" s="1108"/>
      <c r="F18" s="1108"/>
    </row>
    <row r="19" spans="1:10">
      <c r="A19" s="822">
        <v>6</v>
      </c>
      <c r="B19" s="822"/>
      <c r="C19" s="834" t="s">
        <v>665</v>
      </c>
      <c r="D19" s="821"/>
      <c r="E19" s="1111">
        <v>7.42</v>
      </c>
      <c r="F19" s="1111"/>
    </row>
    <row r="20" spans="1:10">
      <c r="A20" s="822"/>
      <c r="B20" s="822"/>
      <c r="C20" s="842"/>
      <c r="D20" s="821"/>
      <c r="E20" s="1105"/>
      <c r="F20" s="1105"/>
    </row>
    <row r="21" spans="1:10">
      <c r="A21" s="822">
        <v>7</v>
      </c>
      <c r="B21" s="822"/>
      <c r="C21" s="844" t="s">
        <v>666</v>
      </c>
      <c r="D21" s="821"/>
      <c r="E21" s="1106">
        <v>4.47</v>
      </c>
      <c r="F21" s="1107"/>
      <c r="J21" s="1112"/>
    </row>
    <row r="22" spans="1:10">
      <c r="A22" s="822"/>
      <c r="B22" s="822"/>
      <c r="C22" s="846"/>
      <c r="D22" s="821"/>
      <c r="E22" s="1113"/>
      <c r="F22" s="1113"/>
      <c r="G22" s="1114"/>
    </row>
    <row r="23" spans="1:10">
      <c r="A23" s="822">
        <v>8</v>
      </c>
      <c r="B23" s="822"/>
      <c r="C23" s="846" t="s">
        <v>667</v>
      </c>
      <c r="D23" s="821"/>
      <c r="E23" s="821"/>
      <c r="F23" s="821"/>
      <c r="G23" s="1109">
        <f>E19-E21</f>
        <v>2.95</v>
      </c>
    </row>
    <row r="24" spans="1:10">
      <c r="A24" s="822"/>
      <c r="B24" s="822"/>
      <c r="C24" s="846"/>
      <c r="D24" s="821"/>
      <c r="E24" s="821"/>
      <c r="F24" s="821"/>
      <c r="G24" s="849"/>
    </row>
    <row r="25" spans="1:10">
      <c r="A25" s="822">
        <v>9</v>
      </c>
      <c r="B25" s="822"/>
      <c r="C25" s="846" t="s">
        <v>668</v>
      </c>
      <c r="D25" s="821"/>
      <c r="E25" s="821"/>
      <c r="F25" s="821"/>
      <c r="G25" s="1115">
        <v>79102</v>
      </c>
    </row>
    <row r="26" spans="1:10">
      <c r="A26" s="822"/>
      <c r="B26" s="822"/>
      <c r="C26" s="844"/>
      <c r="D26" s="821"/>
      <c r="E26" s="821"/>
      <c r="F26" s="821"/>
      <c r="G26" s="849"/>
    </row>
    <row r="27" spans="1:10">
      <c r="A27" s="822">
        <v>10</v>
      </c>
      <c r="B27" s="822"/>
      <c r="C27" s="832" t="s">
        <v>669</v>
      </c>
      <c r="D27" s="821"/>
      <c r="E27" s="821"/>
      <c r="F27" s="821"/>
      <c r="G27" s="1110">
        <f>G23*G25</f>
        <v>233350.90000000002</v>
      </c>
    </row>
    <row r="28" spans="1:10">
      <c r="A28" s="822"/>
      <c r="B28" s="822"/>
      <c r="C28" s="821"/>
      <c r="D28" s="821"/>
      <c r="E28" s="821"/>
      <c r="F28" s="821"/>
      <c r="G28" s="1116"/>
    </row>
    <row r="29" spans="1:10" ht="15.75" thickBot="1">
      <c r="A29" s="822">
        <v>11</v>
      </c>
      <c r="B29" s="822"/>
      <c r="C29" s="821" t="s">
        <v>670</v>
      </c>
      <c r="D29" s="821"/>
      <c r="E29" s="821"/>
      <c r="F29" s="821"/>
      <c r="G29" s="1117">
        <f>G17+G27</f>
        <v>532369.34000000008</v>
      </c>
    </row>
    <row r="30" spans="1:10" ht="15.75" thickTop="1">
      <c r="A30" s="821"/>
      <c r="B30" s="821"/>
      <c r="C30" s="821"/>
      <c r="D30" s="821"/>
      <c r="E30" s="821"/>
      <c r="F30" s="821"/>
      <c r="G30" s="849"/>
    </row>
    <row r="31" spans="1:10">
      <c r="A31" s="822"/>
      <c r="B31" s="822"/>
      <c r="C31" s="821"/>
      <c r="D31" s="821"/>
      <c r="E31" s="821"/>
      <c r="F31" s="821"/>
      <c r="G31" s="849"/>
    </row>
    <row r="32" spans="1:10">
      <c r="A32" s="822"/>
      <c r="B32" s="822"/>
      <c r="C32" s="832"/>
      <c r="D32" s="821"/>
      <c r="E32" s="821"/>
      <c r="F32" s="821"/>
      <c r="G32" s="849"/>
    </row>
    <row r="33" spans="3:3">
      <c r="C33" s="832"/>
    </row>
    <row r="34" spans="3:3">
      <c r="C34" s="851" t="s">
        <v>247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scale="84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M49"/>
  <sheetViews>
    <sheetView zoomScaleNormal="100" workbookViewId="0">
      <selection sqref="A1:K1"/>
    </sheetView>
  </sheetViews>
  <sheetFormatPr defaultRowHeight="15"/>
  <cols>
    <col min="1" max="1" width="4.7109375" customWidth="1"/>
    <col min="2" max="2" width="1.7109375" customWidth="1"/>
    <col min="3" max="3" width="10.28515625" customWidth="1"/>
    <col min="4" max="4" width="1.7109375" customWidth="1"/>
    <col min="6" max="6" width="1.7109375" customWidth="1"/>
    <col min="7" max="7" width="11.7109375" customWidth="1"/>
    <col min="8" max="8" width="1.7109375" customWidth="1"/>
    <col min="9" max="9" width="25.28515625" customWidth="1"/>
    <col min="10" max="10" width="1.7109375" customWidth="1"/>
    <col min="12" max="12" width="17.7109375" bestFit="1" customWidth="1"/>
    <col min="257" max="257" width="4.7109375" customWidth="1"/>
    <col min="258" max="258" width="1.7109375" customWidth="1"/>
    <col min="259" max="259" width="10.28515625" customWidth="1"/>
    <col min="260" max="260" width="1.7109375" customWidth="1"/>
    <col min="262" max="262" width="1.7109375" customWidth="1"/>
    <col min="263" max="263" width="11.7109375" customWidth="1"/>
    <col min="264" max="264" width="1.7109375" customWidth="1"/>
    <col min="265" max="265" width="25.28515625" customWidth="1"/>
    <col min="266" max="266" width="1.7109375" customWidth="1"/>
    <col min="513" max="513" width="4.7109375" customWidth="1"/>
    <col min="514" max="514" width="1.7109375" customWidth="1"/>
    <col min="515" max="515" width="10.28515625" customWidth="1"/>
    <col min="516" max="516" width="1.7109375" customWidth="1"/>
    <col min="518" max="518" width="1.7109375" customWidth="1"/>
    <col min="519" max="519" width="11.7109375" customWidth="1"/>
    <col min="520" max="520" width="1.7109375" customWidth="1"/>
    <col min="521" max="521" width="25.28515625" customWidth="1"/>
    <col min="522" max="522" width="1.7109375" customWidth="1"/>
    <col min="769" max="769" width="4.7109375" customWidth="1"/>
    <col min="770" max="770" width="1.7109375" customWidth="1"/>
    <col min="771" max="771" width="10.28515625" customWidth="1"/>
    <col min="772" max="772" width="1.7109375" customWidth="1"/>
    <col min="774" max="774" width="1.7109375" customWidth="1"/>
    <col min="775" max="775" width="11.7109375" customWidth="1"/>
    <col min="776" max="776" width="1.7109375" customWidth="1"/>
    <col min="777" max="777" width="25.28515625" customWidth="1"/>
    <col min="778" max="778" width="1.7109375" customWidth="1"/>
    <col min="1025" max="1025" width="4.7109375" customWidth="1"/>
    <col min="1026" max="1026" width="1.7109375" customWidth="1"/>
    <col min="1027" max="1027" width="10.28515625" customWidth="1"/>
    <col min="1028" max="1028" width="1.7109375" customWidth="1"/>
    <col min="1030" max="1030" width="1.7109375" customWidth="1"/>
    <col min="1031" max="1031" width="11.7109375" customWidth="1"/>
    <col min="1032" max="1032" width="1.7109375" customWidth="1"/>
    <col min="1033" max="1033" width="25.28515625" customWidth="1"/>
    <col min="1034" max="1034" width="1.7109375" customWidth="1"/>
    <col min="1281" max="1281" width="4.7109375" customWidth="1"/>
    <col min="1282" max="1282" width="1.7109375" customWidth="1"/>
    <col min="1283" max="1283" width="10.28515625" customWidth="1"/>
    <col min="1284" max="1284" width="1.7109375" customWidth="1"/>
    <col min="1286" max="1286" width="1.7109375" customWidth="1"/>
    <col min="1287" max="1287" width="11.7109375" customWidth="1"/>
    <col min="1288" max="1288" width="1.7109375" customWidth="1"/>
    <col min="1289" max="1289" width="25.28515625" customWidth="1"/>
    <col min="1290" max="1290" width="1.7109375" customWidth="1"/>
    <col min="1537" max="1537" width="4.7109375" customWidth="1"/>
    <col min="1538" max="1538" width="1.7109375" customWidth="1"/>
    <col min="1539" max="1539" width="10.28515625" customWidth="1"/>
    <col min="1540" max="1540" width="1.7109375" customWidth="1"/>
    <col min="1542" max="1542" width="1.7109375" customWidth="1"/>
    <col min="1543" max="1543" width="11.7109375" customWidth="1"/>
    <col min="1544" max="1544" width="1.7109375" customWidth="1"/>
    <col min="1545" max="1545" width="25.28515625" customWidth="1"/>
    <col min="1546" max="1546" width="1.7109375" customWidth="1"/>
    <col min="1793" max="1793" width="4.7109375" customWidth="1"/>
    <col min="1794" max="1794" width="1.7109375" customWidth="1"/>
    <col min="1795" max="1795" width="10.28515625" customWidth="1"/>
    <col min="1796" max="1796" width="1.7109375" customWidth="1"/>
    <col min="1798" max="1798" width="1.7109375" customWidth="1"/>
    <col min="1799" max="1799" width="11.7109375" customWidth="1"/>
    <col min="1800" max="1800" width="1.7109375" customWidth="1"/>
    <col min="1801" max="1801" width="25.28515625" customWidth="1"/>
    <col min="1802" max="1802" width="1.7109375" customWidth="1"/>
    <col min="2049" max="2049" width="4.7109375" customWidth="1"/>
    <col min="2050" max="2050" width="1.7109375" customWidth="1"/>
    <col min="2051" max="2051" width="10.28515625" customWidth="1"/>
    <col min="2052" max="2052" width="1.7109375" customWidth="1"/>
    <col min="2054" max="2054" width="1.7109375" customWidth="1"/>
    <col min="2055" max="2055" width="11.7109375" customWidth="1"/>
    <col min="2056" max="2056" width="1.7109375" customWidth="1"/>
    <col min="2057" max="2057" width="25.28515625" customWidth="1"/>
    <col min="2058" max="2058" width="1.7109375" customWidth="1"/>
    <col min="2305" max="2305" width="4.7109375" customWidth="1"/>
    <col min="2306" max="2306" width="1.7109375" customWidth="1"/>
    <col min="2307" max="2307" width="10.28515625" customWidth="1"/>
    <col min="2308" max="2308" width="1.7109375" customWidth="1"/>
    <col min="2310" max="2310" width="1.7109375" customWidth="1"/>
    <col min="2311" max="2311" width="11.7109375" customWidth="1"/>
    <col min="2312" max="2312" width="1.7109375" customWidth="1"/>
    <col min="2313" max="2313" width="25.28515625" customWidth="1"/>
    <col min="2314" max="2314" width="1.7109375" customWidth="1"/>
    <col min="2561" max="2561" width="4.7109375" customWidth="1"/>
    <col min="2562" max="2562" width="1.7109375" customWidth="1"/>
    <col min="2563" max="2563" width="10.28515625" customWidth="1"/>
    <col min="2564" max="2564" width="1.7109375" customWidth="1"/>
    <col min="2566" max="2566" width="1.7109375" customWidth="1"/>
    <col min="2567" max="2567" width="11.7109375" customWidth="1"/>
    <col min="2568" max="2568" width="1.7109375" customWidth="1"/>
    <col min="2569" max="2569" width="25.28515625" customWidth="1"/>
    <col min="2570" max="2570" width="1.7109375" customWidth="1"/>
    <col min="2817" max="2817" width="4.7109375" customWidth="1"/>
    <col min="2818" max="2818" width="1.7109375" customWidth="1"/>
    <col min="2819" max="2819" width="10.28515625" customWidth="1"/>
    <col min="2820" max="2820" width="1.7109375" customWidth="1"/>
    <col min="2822" max="2822" width="1.7109375" customWidth="1"/>
    <col min="2823" max="2823" width="11.7109375" customWidth="1"/>
    <col min="2824" max="2824" width="1.7109375" customWidth="1"/>
    <col min="2825" max="2825" width="25.28515625" customWidth="1"/>
    <col min="2826" max="2826" width="1.7109375" customWidth="1"/>
    <col min="3073" max="3073" width="4.7109375" customWidth="1"/>
    <col min="3074" max="3074" width="1.7109375" customWidth="1"/>
    <col min="3075" max="3075" width="10.28515625" customWidth="1"/>
    <col min="3076" max="3076" width="1.7109375" customWidth="1"/>
    <col min="3078" max="3078" width="1.7109375" customWidth="1"/>
    <col min="3079" max="3079" width="11.7109375" customWidth="1"/>
    <col min="3080" max="3080" width="1.7109375" customWidth="1"/>
    <col min="3081" max="3081" width="25.28515625" customWidth="1"/>
    <col min="3082" max="3082" width="1.7109375" customWidth="1"/>
    <col min="3329" max="3329" width="4.7109375" customWidth="1"/>
    <col min="3330" max="3330" width="1.7109375" customWidth="1"/>
    <col min="3331" max="3331" width="10.28515625" customWidth="1"/>
    <col min="3332" max="3332" width="1.7109375" customWidth="1"/>
    <col min="3334" max="3334" width="1.7109375" customWidth="1"/>
    <col min="3335" max="3335" width="11.7109375" customWidth="1"/>
    <col min="3336" max="3336" width="1.7109375" customWidth="1"/>
    <col min="3337" max="3337" width="25.28515625" customWidth="1"/>
    <col min="3338" max="3338" width="1.7109375" customWidth="1"/>
    <col min="3585" max="3585" width="4.7109375" customWidth="1"/>
    <col min="3586" max="3586" width="1.7109375" customWidth="1"/>
    <col min="3587" max="3587" width="10.28515625" customWidth="1"/>
    <col min="3588" max="3588" width="1.7109375" customWidth="1"/>
    <col min="3590" max="3590" width="1.7109375" customWidth="1"/>
    <col min="3591" max="3591" width="11.7109375" customWidth="1"/>
    <col min="3592" max="3592" width="1.7109375" customWidth="1"/>
    <col min="3593" max="3593" width="25.28515625" customWidth="1"/>
    <col min="3594" max="3594" width="1.7109375" customWidth="1"/>
    <col min="3841" max="3841" width="4.7109375" customWidth="1"/>
    <col min="3842" max="3842" width="1.7109375" customWidth="1"/>
    <col min="3843" max="3843" width="10.28515625" customWidth="1"/>
    <col min="3844" max="3844" width="1.7109375" customWidth="1"/>
    <col min="3846" max="3846" width="1.7109375" customWidth="1"/>
    <col min="3847" max="3847" width="11.7109375" customWidth="1"/>
    <col min="3848" max="3848" width="1.7109375" customWidth="1"/>
    <col min="3849" max="3849" width="25.28515625" customWidth="1"/>
    <col min="3850" max="3850" width="1.7109375" customWidth="1"/>
    <col min="4097" max="4097" width="4.7109375" customWidth="1"/>
    <col min="4098" max="4098" width="1.7109375" customWidth="1"/>
    <col min="4099" max="4099" width="10.28515625" customWidth="1"/>
    <col min="4100" max="4100" width="1.7109375" customWidth="1"/>
    <col min="4102" max="4102" width="1.7109375" customWidth="1"/>
    <col min="4103" max="4103" width="11.7109375" customWidth="1"/>
    <col min="4104" max="4104" width="1.7109375" customWidth="1"/>
    <col min="4105" max="4105" width="25.28515625" customWidth="1"/>
    <col min="4106" max="4106" width="1.7109375" customWidth="1"/>
    <col min="4353" max="4353" width="4.7109375" customWidth="1"/>
    <col min="4354" max="4354" width="1.7109375" customWidth="1"/>
    <col min="4355" max="4355" width="10.28515625" customWidth="1"/>
    <col min="4356" max="4356" width="1.7109375" customWidth="1"/>
    <col min="4358" max="4358" width="1.7109375" customWidth="1"/>
    <col min="4359" max="4359" width="11.7109375" customWidth="1"/>
    <col min="4360" max="4360" width="1.7109375" customWidth="1"/>
    <col min="4361" max="4361" width="25.28515625" customWidth="1"/>
    <col min="4362" max="4362" width="1.7109375" customWidth="1"/>
    <col min="4609" max="4609" width="4.7109375" customWidth="1"/>
    <col min="4610" max="4610" width="1.7109375" customWidth="1"/>
    <col min="4611" max="4611" width="10.28515625" customWidth="1"/>
    <col min="4612" max="4612" width="1.7109375" customWidth="1"/>
    <col min="4614" max="4614" width="1.7109375" customWidth="1"/>
    <col min="4615" max="4615" width="11.7109375" customWidth="1"/>
    <col min="4616" max="4616" width="1.7109375" customWidth="1"/>
    <col min="4617" max="4617" width="25.28515625" customWidth="1"/>
    <col min="4618" max="4618" width="1.7109375" customWidth="1"/>
    <col min="4865" max="4865" width="4.7109375" customWidth="1"/>
    <col min="4866" max="4866" width="1.7109375" customWidth="1"/>
    <col min="4867" max="4867" width="10.28515625" customWidth="1"/>
    <col min="4868" max="4868" width="1.7109375" customWidth="1"/>
    <col min="4870" max="4870" width="1.7109375" customWidth="1"/>
    <col min="4871" max="4871" width="11.7109375" customWidth="1"/>
    <col min="4872" max="4872" width="1.7109375" customWidth="1"/>
    <col min="4873" max="4873" width="25.28515625" customWidth="1"/>
    <col min="4874" max="4874" width="1.7109375" customWidth="1"/>
    <col min="5121" max="5121" width="4.7109375" customWidth="1"/>
    <col min="5122" max="5122" width="1.7109375" customWidth="1"/>
    <col min="5123" max="5123" width="10.28515625" customWidth="1"/>
    <col min="5124" max="5124" width="1.7109375" customWidth="1"/>
    <col min="5126" max="5126" width="1.7109375" customWidth="1"/>
    <col min="5127" max="5127" width="11.7109375" customWidth="1"/>
    <col min="5128" max="5128" width="1.7109375" customWidth="1"/>
    <col min="5129" max="5129" width="25.28515625" customWidth="1"/>
    <col min="5130" max="5130" width="1.7109375" customWidth="1"/>
    <col min="5377" max="5377" width="4.7109375" customWidth="1"/>
    <col min="5378" max="5378" width="1.7109375" customWidth="1"/>
    <col min="5379" max="5379" width="10.28515625" customWidth="1"/>
    <col min="5380" max="5380" width="1.7109375" customWidth="1"/>
    <col min="5382" max="5382" width="1.7109375" customWidth="1"/>
    <col min="5383" max="5383" width="11.7109375" customWidth="1"/>
    <col min="5384" max="5384" width="1.7109375" customWidth="1"/>
    <col min="5385" max="5385" width="25.28515625" customWidth="1"/>
    <col min="5386" max="5386" width="1.7109375" customWidth="1"/>
    <col min="5633" max="5633" width="4.7109375" customWidth="1"/>
    <col min="5634" max="5634" width="1.7109375" customWidth="1"/>
    <col min="5635" max="5635" width="10.28515625" customWidth="1"/>
    <col min="5636" max="5636" width="1.7109375" customWidth="1"/>
    <col min="5638" max="5638" width="1.7109375" customWidth="1"/>
    <col min="5639" max="5639" width="11.7109375" customWidth="1"/>
    <col min="5640" max="5640" width="1.7109375" customWidth="1"/>
    <col min="5641" max="5641" width="25.28515625" customWidth="1"/>
    <col min="5642" max="5642" width="1.7109375" customWidth="1"/>
    <col min="5889" max="5889" width="4.7109375" customWidth="1"/>
    <col min="5890" max="5890" width="1.7109375" customWidth="1"/>
    <col min="5891" max="5891" width="10.28515625" customWidth="1"/>
    <col min="5892" max="5892" width="1.7109375" customWidth="1"/>
    <col min="5894" max="5894" width="1.7109375" customWidth="1"/>
    <col min="5895" max="5895" width="11.7109375" customWidth="1"/>
    <col min="5896" max="5896" width="1.7109375" customWidth="1"/>
    <col min="5897" max="5897" width="25.28515625" customWidth="1"/>
    <col min="5898" max="5898" width="1.7109375" customWidth="1"/>
    <col min="6145" max="6145" width="4.7109375" customWidth="1"/>
    <col min="6146" max="6146" width="1.7109375" customWidth="1"/>
    <col min="6147" max="6147" width="10.28515625" customWidth="1"/>
    <col min="6148" max="6148" width="1.7109375" customWidth="1"/>
    <col min="6150" max="6150" width="1.7109375" customWidth="1"/>
    <col min="6151" max="6151" width="11.7109375" customWidth="1"/>
    <col min="6152" max="6152" width="1.7109375" customWidth="1"/>
    <col min="6153" max="6153" width="25.28515625" customWidth="1"/>
    <col min="6154" max="6154" width="1.7109375" customWidth="1"/>
    <col min="6401" max="6401" width="4.7109375" customWidth="1"/>
    <col min="6402" max="6402" width="1.7109375" customWidth="1"/>
    <col min="6403" max="6403" width="10.28515625" customWidth="1"/>
    <col min="6404" max="6404" width="1.7109375" customWidth="1"/>
    <col min="6406" max="6406" width="1.7109375" customWidth="1"/>
    <col min="6407" max="6407" width="11.7109375" customWidth="1"/>
    <col min="6408" max="6408" width="1.7109375" customWidth="1"/>
    <col min="6409" max="6409" width="25.28515625" customWidth="1"/>
    <col min="6410" max="6410" width="1.7109375" customWidth="1"/>
    <col min="6657" max="6657" width="4.7109375" customWidth="1"/>
    <col min="6658" max="6658" width="1.7109375" customWidth="1"/>
    <col min="6659" max="6659" width="10.28515625" customWidth="1"/>
    <col min="6660" max="6660" width="1.7109375" customWidth="1"/>
    <col min="6662" max="6662" width="1.7109375" customWidth="1"/>
    <col min="6663" max="6663" width="11.7109375" customWidth="1"/>
    <col min="6664" max="6664" width="1.7109375" customWidth="1"/>
    <col min="6665" max="6665" width="25.28515625" customWidth="1"/>
    <col min="6666" max="6666" width="1.7109375" customWidth="1"/>
    <col min="6913" max="6913" width="4.7109375" customWidth="1"/>
    <col min="6914" max="6914" width="1.7109375" customWidth="1"/>
    <col min="6915" max="6915" width="10.28515625" customWidth="1"/>
    <col min="6916" max="6916" width="1.7109375" customWidth="1"/>
    <col min="6918" max="6918" width="1.7109375" customWidth="1"/>
    <col min="6919" max="6919" width="11.7109375" customWidth="1"/>
    <col min="6920" max="6920" width="1.7109375" customWidth="1"/>
    <col min="6921" max="6921" width="25.28515625" customWidth="1"/>
    <col min="6922" max="6922" width="1.7109375" customWidth="1"/>
    <col min="7169" max="7169" width="4.7109375" customWidth="1"/>
    <col min="7170" max="7170" width="1.7109375" customWidth="1"/>
    <col min="7171" max="7171" width="10.28515625" customWidth="1"/>
    <col min="7172" max="7172" width="1.7109375" customWidth="1"/>
    <col min="7174" max="7174" width="1.7109375" customWidth="1"/>
    <col min="7175" max="7175" width="11.7109375" customWidth="1"/>
    <col min="7176" max="7176" width="1.7109375" customWidth="1"/>
    <col min="7177" max="7177" width="25.28515625" customWidth="1"/>
    <col min="7178" max="7178" width="1.7109375" customWidth="1"/>
    <col min="7425" max="7425" width="4.7109375" customWidth="1"/>
    <col min="7426" max="7426" width="1.7109375" customWidth="1"/>
    <col min="7427" max="7427" width="10.28515625" customWidth="1"/>
    <col min="7428" max="7428" width="1.7109375" customWidth="1"/>
    <col min="7430" max="7430" width="1.7109375" customWidth="1"/>
    <col min="7431" max="7431" width="11.7109375" customWidth="1"/>
    <col min="7432" max="7432" width="1.7109375" customWidth="1"/>
    <col min="7433" max="7433" width="25.28515625" customWidth="1"/>
    <col min="7434" max="7434" width="1.7109375" customWidth="1"/>
    <col min="7681" max="7681" width="4.7109375" customWidth="1"/>
    <col min="7682" max="7682" width="1.7109375" customWidth="1"/>
    <col min="7683" max="7683" width="10.28515625" customWidth="1"/>
    <col min="7684" max="7684" width="1.7109375" customWidth="1"/>
    <col min="7686" max="7686" width="1.7109375" customWidth="1"/>
    <col min="7687" max="7687" width="11.7109375" customWidth="1"/>
    <col min="7688" max="7688" width="1.7109375" customWidth="1"/>
    <col min="7689" max="7689" width="25.28515625" customWidth="1"/>
    <col min="7690" max="7690" width="1.7109375" customWidth="1"/>
    <col min="7937" max="7937" width="4.7109375" customWidth="1"/>
    <col min="7938" max="7938" width="1.7109375" customWidth="1"/>
    <col min="7939" max="7939" width="10.28515625" customWidth="1"/>
    <col min="7940" max="7940" width="1.7109375" customWidth="1"/>
    <col min="7942" max="7942" width="1.7109375" customWidth="1"/>
    <col min="7943" max="7943" width="11.7109375" customWidth="1"/>
    <col min="7944" max="7944" width="1.7109375" customWidth="1"/>
    <col min="7945" max="7945" width="25.28515625" customWidth="1"/>
    <col min="7946" max="7946" width="1.7109375" customWidth="1"/>
    <col min="8193" max="8193" width="4.7109375" customWidth="1"/>
    <col min="8194" max="8194" width="1.7109375" customWidth="1"/>
    <col min="8195" max="8195" width="10.28515625" customWidth="1"/>
    <col min="8196" max="8196" width="1.7109375" customWidth="1"/>
    <col min="8198" max="8198" width="1.7109375" customWidth="1"/>
    <col min="8199" max="8199" width="11.7109375" customWidth="1"/>
    <col min="8200" max="8200" width="1.7109375" customWidth="1"/>
    <col min="8201" max="8201" width="25.28515625" customWidth="1"/>
    <col min="8202" max="8202" width="1.7109375" customWidth="1"/>
    <col min="8449" max="8449" width="4.7109375" customWidth="1"/>
    <col min="8450" max="8450" width="1.7109375" customWidth="1"/>
    <col min="8451" max="8451" width="10.28515625" customWidth="1"/>
    <col min="8452" max="8452" width="1.7109375" customWidth="1"/>
    <col min="8454" max="8454" width="1.7109375" customWidth="1"/>
    <col min="8455" max="8455" width="11.7109375" customWidth="1"/>
    <col min="8456" max="8456" width="1.7109375" customWidth="1"/>
    <col min="8457" max="8457" width="25.28515625" customWidth="1"/>
    <col min="8458" max="8458" width="1.7109375" customWidth="1"/>
    <col min="8705" max="8705" width="4.7109375" customWidth="1"/>
    <col min="8706" max="8706" width="1.7109375" customWidth="1"/>
    <col min="8707" max="8707" width="10.28515625" customWidth="1"/>
    <col min="8708" max="8708" width="1.7109375" customWidth="1"/>
    <col min="8710" max="8710" width="1.7109375" customWidth="1"/>
    <col min="8711" max="8711" width="11.7109375" customWidth="1"/>
    <col min="8712" max="8712" width="1.7109375" customWidth="1"/>
    <col min="8713" max="8713" width="25.28515625" customWidth="1"/>
    <col min="8714" max="8714" width="1.7109375" customWidth="1"/>
    <col min="8961" max="8961" width="4.7109375" customWidth="1"/>
    <col min="8962" max="8962" width="1.7109375" customWidth="1"/>
    <col min="8963" max="8963" width="10.28515625" customWidth="1"/>
    <col min="8964" max="8964" width="1.7109375" customWidth="1"/>
    <col min="8966" max="8966" width="1.7109375" customWidth="1"/>
    <col min="8967" max="8967" width="11.7109375" customWidth="1"/>
    <col min="8968" max="8968" width="1.7109375" customWidth="1"/>
    <col min="8969" max="8969" width="25.28515625" customWidth="1"/>
    <col min="8970" max="8970" width="1.7109375" customWidth="1"/>
    <col min="9217" max="9217" width="4.7109375" customWidth="1"/>
    <col min="9218" max="9218" width="1.7109375" customWidth="1"/>
    <col min="9219" max="9219" width="10.28515625" customWidth="1"/>
    <col min="9220" max="9220" width="1.7109375" customWidth="1"/>
    <col min="9222" max="9222" width="1.7109375" customWidth="1"/>
    <col min="9223" max="9223" width="11.7109375" customWidth="1"/>
    <col min="9224" max="9224" width="1.7109375" customWidth="1"/>
    <col min="9225" max="9225" width="25.28515625" customWidth="1"/>
    <col min="9226" max="9226" width="1.7109375" customWidth="1"/>
    <col min="9473" max="9473" width="4.7109375" customWidth="1"/>
    <col min="9474" max="9474" width="1.7109375" customWidth="1"/>
    <col min="9475" max="9475" width="10.28515625" customWidth="1"/>
    <col min="9476" max="9476" width="1.7109375" customWidth="1"/>
    <col min="9478" max="9478" width="1.7109375" customWidth="1"/>
    <col min="9479" max="9479" width="11.7109375" customWidth="1"/>
    <col min="9480" max="9480" width="1.7109375" customWidth="1"/>
    <col min="9481" max="9481" width="25.28515625" customWidth="1"/>
    <col min="9482" max="9482" width="1.7109375" customWidth="1"/>
    <col min="9729" max="9729" width="4.7109375" customWidth="1"/>
    <col min="9730" max="9730" width="1.7109375" customWidth="1"/>
    <col min="9731" max="9731" width="10.28515625" customWidth="1"/>
    <col min="9732" max="9732" width="1.7109375" customWidth="1"/>
    <col min="9734" max="9734" width="1.7109375" customWidth="1"/>
    <col min="9735" max="9735" width="11.7109375" customWidth="1"/>
    <col min="9736" max="9736" width="1.7109375" customWidth="1"/>
    <col min="9737" max="9737" width="25.28515625" customWidth="1"/>
    <col min="9738" max="9738" width="1.7109375" customWidth="1"/>
    <col min="9985" max="9985" width="4.7109375" customWidth="1"/>
    <col min="9986" max="9986" width="1.7109375" customWidth="1"/>
    <col min="9987" max="9987" width="10.28515625" customWidth="1"/>
    <col min="9988" max="9988" width="1.7109375" customWidth="1"/>
    <col min="9990" max="9990" width="1.7109375" customWidth="1"/>
    <col min="9991" max="9991" width="11.7109375" customWidth="1"/>
    <col min="9992" max="9992" width="1.7109375" customWidth="1"/>
    <col min="9993" max="9993" width="25.28515625" customWidth="1"/>
    <col min="9994" max="9994" width="1.7109375" customWidth="1"/>
    <col min="10241" max="10241" width="4.7109375" customWidth="1"/>
    <col min="10242" max="10242" width="1.7109375" customWidth="1"/>
    <col min="10243" max="10243" width="10.28515625" customWidth="1"/>
    <col min="10244" max="10244" width="1.7109375" customWidth="1"/>
    <col min="10246" max="10246" width="1.7109375" customWidth="1"/>
    <col min="10247" max="10247" width="11.7109375" customWidth="1"/>
    <col min="10248" max="10248" width="1.7109375" customWidth="1"/>
    <col min="10249" max="10249" width="25.28515625" customWidth="1"/>
    <col min="10250" max="10250" width="1.7109375" customWidth="1"/>
    <col min="10497" max="10497" width="4.7109375" customWidth="1"/>
    <col min="10498" max="10498" width="1.7109375" customWidth="1"/>
    <col min="10499" max="10499" width="10.28515625" customWidth="1"/>
    <col min="10500" max="10500" width="1.7109375" customWidth="1"/>
    <col min="10502" max="10502" width="1.7109375" customWidth="1"/>
    <col min="10503" max="10503" width="11.7109375" customWidth="1"/>
    <col min="10504" max="10504" width="1.7109375" customWidth="1"/>
    <col min="10505" max="10505" width="25.28515625" customWidth="1"/>
    <col min="10506" max="10506" width="1.7109375" customWidth="1"/>
    <col min="10753" max="10753" width="4.7109375" customWidth="1"/>
    <col min="10754" max="10754" width="1.7109375" customWidth="1"/>
    <col min="10755" max="10755" width="10.28515625" customWidth="1"/>
    <col min="10756" max="10756" width="1.7109375" customWidth="1"/>
    <col min="10758" max="10758" width="1.7109375" customWidth="1"/>
    <col min="10759" max="10759" width="11.7109375" customWidth="1"/>
    <col min="10760" max="10760" width="1.7109375" customWidth="1"/>
    <col min="10761" max="10761" width="25.28515625" customWidth="1"/>
    <col min="10762" max="10762" width="1.7109375" customWidth="1"/>
    <col min="11009" max="11009" width="4.7109375" customWidth="1"/>
    <col min="11010" max="11010" width="1.7109375" customWidth="1"/>
    <col min="11011" max="11011" width="10.28515625" customWidth="1"/>
    <col min="11012" max="11012" width="1.7109375" customWidth="1"/>
    <col min="11014" max="11014" width="1.7109375" customWidth="1"/>
    <col min="11015" max="11015" width="11.7109375" customWidth="1"/>
    <col min="11016" max="11016" width="1.7109375" customWidth="1"/>
    <col min="11017" max="11017" width="25.28515625" customWidth="1"/>
    <col min="11018" max="11018" width="1.7109375" customWidth="1"/>
    <col min="11265" max="11265" width="4.7109375" customWidth="1"/>
    <col min="11266" max="11266" width="1.7109375" customWidth="1"/>
    <col min="11267" max="11267" width="10.28515625" customWidth="1"/>
    <col min="11268" max="11268" width="1.7109375" customWidth="1"/>
    <col min="11270" max="11270" width="1.7109375" customWidth="1"/>
    <col min="11271" max="11271" width="11.7109375" customWidth="1"/>
    <col min="11272" max="11272" width="1.7109375" customWidth="1"/>
    <col min="11273" max="11273" width="25.28515625" customWidth="1"/>
    <col min="11274" max="11274" width="1.7109375" customWidth="1"/>
    <col min="11521" max="11521" width="4.7109375" customWidth="1"/>
    <col min="11522" max="11522" width="1.7109375" customWidth="1"/>
    <col min="11523" max="11523" width="10.28515625" customWidth="1"/>
    <col min="11524" max="11524" width="1.7109375" customWidth="1"/>
    <col min="11526" max="11526" width="1.7109375" customWidth="1"/>
    <col min="11527" max="11527" width="11.7109375" customWidth="1"/>
    <col min="11528" max="11528" width="1.7109375" customWidth="1"/>
    <col min="11529" max="11529" width="25.28515625" customWidth="1"/>
    <col min="11530" max="11530" width="1.7109375" customWidth="1"/>
    <col min="11777" max="11777" width="4.7109375" customWidth="1"/>
    <col min="11778" max="11778" width="1.7109375" customWidth="1"/>
    <col min="11779" max="11779" width="10.28515625" customWidth="1"/>
    <col min="11780" max="11780" width="1.7109375" customWidth="1"/>
    <col min="11782" max="11782" width="1.7109375" customWidth="1"/>
    <col min="11783" max="11783" width="11.7109375" customWidth="1"/>
    <col min="11784" max="11784" width="1.7109375" customWidth="1"/>
    <col min="11785" max="11785" width="25.28515625" customWidth="1"/>
    <col min="11786" max="11786" width="1.7109375" customWidth="1"/>
    <col min="12033" max="12033" width="4.7109375" customWidth="1"/>
    <col min="12034" max="12034" width="1.7109375" customWidth="1"/>
    <col min="12035" max="12035" width="10.28515625" customWidth="1"/>
    <col min="12036" max="12036" width="1.7109375" customWidth="1"/>
    <col min="12038" max="12038" width="1.7109375" customWidth="1"/>
    <col min="12039" max="12039" width="11.7109375" customWidth="1"/>
    <col min="12040" max="12040" width="1.7109375" customWidth="1"/>
    <col min="12041" max="12041" width="25.28515625" customWidth="1"/>
    <col min="12042" max="12042" width="1.7109375" customWidth="1"/>
    <col min="12289" max="12289" width="4.7109375" customWidth="1"/>
    <col min="12290" max="12290" width="1.7109375" customWidth="1"/>
    <col min="12291" max="12291" width="10.28515625" customWidth="1"/>
    <col min="12292" max="12292" width="1.7109375" customWidth="1"/>
    <col min="12294" max="12294" width="1.7109375" customWidth="1"/>
    <col min="12295" max="12295" width="11.7109375" customWidth="1"/>
    <col min="12296" max="12296" width="1.7109375" customWidth="1"/>
    <col min="12297" max="12297" width="25.28515625" customWidth="1"/>
    <col min="12298" max="12298" width="1.7109375" customWidth="1"/>
    <col min="12545" max="12545" width="4.7109375" customWidth="1"/>
    <col min="12546" max="12546" width="1.7109375" customWidth="1"/>
    <col min="12547" max="12547" width="10.28515625" customWidth="1"/>
    <col min="12548" max="12548" width="1.7109375" customWidth="1"/>
    <col min="12550" max="12550" width="1.7109375" customWidth="1"/>
    <col min="12551" max="12551" width="11.7109375" customWidth="1"/>
    <col min="12552" max="12552" width="1.7109375" customWidth="1"/>
    <col min="12553" max="12553" width="25.28515625" customWidth="1"/>
    <col min="12554" max="12554" width="1.7109375" customWidth="1"/>
    <col min="12801" max="12801" width="4.7109375" customWidth="1"/>
    <col min="12802" max="12802" width="1.7109375" customWidth="1"/>
    <col min="12803" max="12803" width="10.28515625" customWidth="1"/>
    <col min="12804" max="12804" width="1.7109375" customWidth="1"/>
    <col min="12806" max="12806" width="1.7109375" customWidth="1"/>
    <col min="12807" max="12807" width="11.7109375" customWidth="1"/>
    <col min="12808" max="12808" width="1.7109375" customWidth="1"/>
    <col min="12809" max="12809" width="25.28515625" customWidth="1"/>
    <col min="12810" max="12810" width="1.7109375" customWidth="1"/>
    <col min="13057" max="13057" width="4.7109375" customWidth="1"/>
    <col min="13058" max="13058" width="1.7109375" customWidth="1"/>
    <col min="13059" max="13059" width="10.28515625" customWidth="1"/>
    <col min="13060" max="13060" width="1.7109375" customWidth="1"/>
    <col min="13062" max="13062" width="1.7109375" customWidth="1"/>
    <col min="13063" max="13063" width="11.7109375" customWidth="1"/>
    <col min="13064" max="13064" width="1.7109375" customWidth="1"/>
    <col min="13065" max="13065" width="25.28515625" customWidth="1"/>
    <col min="13066" max="13066" width="1.7109375" customWidth="1"/>
    <col min="13313" max="13313" width="4.7109375" customWidth="1"/>
    <col min="13314" max="13314" width="1.7109375" customWidth="1"/>
    <col min="13315" max="13315" width="10.28515625" customWidth="1"/>
    <col min="13316" max="13316" width="1.7109375" customWidth="1"/>
    <col min="13318" max="13318" width="1.7109375" customWidth="1"/>
    <col min="13319" max="13319" width="11.7109375" customWidth="1"/>
    <col min="13320" max="13320" width="1.7109375" customWidth="1"/>
    <col min="13321" max="13321" width="25.28515625" customWidth="1"/>
    <col min="13322" max="13322" width="1.7109375" customWidth="1"/>
    <col min="13569" max="13569" width="4.7109375" customWidth="1"/>
    <col min="13570" max="13570" width="1.7109375" customWidth="1"/>
    <col min="13571" max="13571" width="10.28515625" customWidth="1"/>
    <col min="13572" max="13572" width="1.7109375" customWidth="1"/>
    <col min="13574" max="13574" width="1.7109375" customWidth="1"/>
    <col min="13575" max="13575" width="11.7109375" customWidth="1"/>
    <col min="13576" max="13576" width="1.7109375" customWidth="1"/>
    <col min="13577" max="13577" width="25.28515625" customWidth="1"/>
    <col min="13578" max="13578" width="1.7109375" customWidth="1"/>
    <col min="13825" max="13825" width="4.7109375" customWidth="1"/>
    <col min="13826" max="13826" width="1.7109375" customWidth="1"/>
    <col min="13827" max="13827" width="10.28515625" customWidth="1"/>
    <col min="13828" max="13828" width="1.7109375" customWidth="1"/>
    <col min="13830" max="13830" width="1.7109375" customWidth="1"/>
    <col min="13831" max="13831" width="11.7109375" customWidth="1"/>
    <col min="13832" max="13832" width="1.7109375" customWidth="1"/>
    <col min="13833" max="13833" width="25.28515625" customWidth="1"/>
    <col min="13834" max="13834" width="1.7109375" customWidth="1"/>
    <col min="14081" max="14081" width="4.7109375" customWidth="1"/>
    <col min="14082" max="14082" width="1.7109375" customWidth="1"/>
    <col min="14083" max="14083" width="10.28515625" customWidth="1"/>
    <col min="14084" max="14084" width="1.7109375" customWidth="1"/>
    <col min="14086" max="14086" width="1.7109375" customWidth="1"/>
    <col min="14087" max="14087" width="11.7109375" customWidth="1"/>
    <col min="14088" max="14088" width="1.7109375" customWidth="1"/>
    <col min="14089" max="14089" width="25.28515625" customWidth="1"/>
    <col min="14090" max="14090" width="1.7109375" customWidth="1"/>
    <col min="14337" max="14337" width="4.7109375" customWidth="1"/>
    <col min="14338" max="14338" width="1.7109375" customWidth="1"/>
    <col min="14339" max="14339" width="10.28515625" customWidth="1"/>
    <col min="14340" max="14340" width="1.7109375" customWidth="1"/>
    <col min="14342" max="14342" width="1.7109375" customWidth="1"/>
    <col min="14343" max="14343" width="11.7109375" customWidth="1"/>
    <col min="14344" max="14344" width="1.7109375" customWidth="1"/>
    <col min="14345" max="14345" width="25.28515625" customWidth="1"/>
    <col min="14346" max="14346" width="1.7109375" customWidth="1"/>
    <col min="14593" max="14593" width="4.7109375" customWidth="1"/>
    <col min="14594" max="14594" width="1.7109375" customWidth="1"/>
    <col min="14595" max="14595" width="10.28515625" customWidth="1"/>
    <col min="14596" max="14596" width="1.7109375" customWidth="1"/>
    <col min="14598" max="14598" width="1.7109375" customWidth="1"/>
    <col min="14599" max="14599" width="11.7109375" customWidth="1"/>
    <col min="14600" max="14600" width="1.7109375" customWidth="1"/>
    <col min="14601" max="14601" width="25.28515625" customWidth="1"/>
    <col min="14602" max="14602" width="1.7109375" customWidth="1"/>
    <col min="14849" max="14849" width="4.7109375" customWidth="1"/>
    <col min="14850" max="14850" width="1.7109375" customWidth="1"/>
    <col min="14851" max="14851" width="10.28515625" customWidth="1"/>
    <col min="14852" max="14852" width="1.7109375" customWidth="1"/>
    <col min="14854" max="14854" width="1.7109375" customWidth="1"/>
    <col min="14855" max="14855" width="11.7109375" customWidth="1"/>
    <col min="14856" max="14856" width="1.7109375" customWidth="1"/>
    <col min="14857" max="14857" width="25.28515625" customWidth="1"/>
    <col min="14858" max="14858" width="1.7109375" customWidth="1"/>
    <col min="15105" max="15105" width="4.7109375" customWidth="1"/>
    <col min="15106" max="15106" width="1.7109375" customWidth="1"/>
    <col min="15107" max="15107" width="10.28515625" customWidth="1"/>
    <col min="15108" max="15108" width="1.7109375" customWidth="1"/>
    <col min="15110" max="15110" width="1.7109375" customWidth="1"/>
    <col min="15111" max="15111" width="11.7109375" customWidth="1"/>
    <col min="15112" max="15112" width="1.7109375" customWidth="1"/>
    <col min="15113" max="15113" width="25.28515625" customWidth="1"/>
    <col min="15114" max="15114" width="1.7109375" customWidth="1"/>
    <col min="15361" max="15361" width="4.7109375" customWidth="1"/>
    <col min="15362" max="15362" width="1.7109375" customWidth="1"/>
    <col min="15363" max="15363" width="10.28515625" customWidth="1"/>
    <col min="15364" max="15364" width="1.7109375" customWidth="1"/>
    <col min="15366" max="15366" width="1.7109375" customWidth="1"/>
    <col min="15367" max="15367" width="11.7109375" customWidth="1"/>
    <col min="15368" max="15368" width="1.7109375" customWidth="1"/>
    <col min="15369" max="15369" width="25.28515625" customWidth="1"/>
    <col min="15370" max="15370" width="1.7109375" customWidth="1"/>
    <col min="15617" max="15617" width="4.7109375" customWidth="1"/>
    <col min="15618" max="15618" width="1.7109375" customWidth="1"/>
    <col min="15619" max="15619" width="10.28515625" customWidth="1"/>
    <col min="15620" max="15620" width="1.7109375" customWidth="1"/>
    <col min="15622" max="15622" width="1.7109375" customWidth="1"/>
    <col min="15623" max="15623" width="11.7109375" customWidth="1"/>
    <col min="15624" max="15624" width="1.7109375" customWidth="1"/>
    <col min="15625" max="15625" width="25.28515625" customWidth="1"/>
    <col min="15626" max="15626" width="1.7109375" customWidth="1"/>
    <col min="15873" max="15873" width="4.7109375" customWidth="1"/>
    <col min="15874" max="15874" width="1.7109375" customWidth="1"/>
    <col min="15875" max="15875" width="10.28515625" customWidth="1"/>
    <col min="15876" max="15876" width="1.7109375" customWidth="1"/>
    <col min="15878" max="15878" width="1.7109375" customWidth="1"/>
    <col min="15879" max="15879" width="11.7109375" customWidth="1"/>
    <col min="15880" max="15880" width="1.7109375" customWidth="1"/>
    <col min="15881" max="15881" width="25.28515625" customWidth="1"/>
    <col min="15882" max="15882" width="1.7109375" customWidth="1"/>
    <col min="16129" max="16129" width="4.7109375" customWidth="1"/>
    <col min="16130" max="16130" width="1.7109375" customWidth="1"/>
    <col min="16131" max="16131" width="10.28515625" customWidth="1"/>
    <col min="16132" max="16132" width="1.7109375" customWidth="1"/>
    <col min="16134" max="16134" width="1.7109375" customWidth="1"/>
    <col min="16135" max="16135" width="11.7109375" customWidth="1"/>
    <col min="16136" max="16136" width="1.7109375" customWidth="1"/>
    <col min="16137" max="16137" width="25.28515625" customWidth="1"/>
    <col min="16138" max="16138" width="1.7109375" customWidth="1"/>
  </cols>
  <sheetData>
    <row r="1" spans="1:12">
      <c r="A1" s="1398" t="s">
        <v>37</v>
      </c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436" t="s">
        <v>78</v>
      </c>
    </row>
    <row r="2" spans="1:12">
      <c r="A2" s="1399" t="s">
        <v>671</v>
      </c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214" t="s">
        <v>78</v>
      </c>
    </row>
    <row r="3" spans="1:12">
      <c r="A3" s="1399" t="s">
        <v>672</v>
      </c>
      <c r="B3" s="1399"/>
      <c r="C3" s="1399"/>
      <c r="D3" s="1399"/>
      <c r="E3" s="1399"/>
      <c r="F3" s="1399"/>
      <c r="G3" s="1399"/>
      <c r="H3" s="1399"/>
      <c r="I3" s="1399"/>
      <c r="J3" s="1399"/>
      <c r="K3" s="1399"/>
      <c r="L3" s="1214" t="s">
        <v>78</v>
      </c>
    </row>
    <row r="4" spans="1:12">
      <c r="A4" s="1399" t="s">
        <v>673</v>
      </c>
      <c r="B4" s="1399"/>
      <c r="C4" s="1399"/>
      <c r="D4" s="1399"/>
      <c r="E4" s="1399"/>
      <c r="F4" s="1399"/>
      <c r="G4" s="1399"/>
      <c r="H4" s="1399"/>
      <c r="I4" s="1399"/>
      <c r="J4" s="1399"/>
      <c r="K4" s="1399"/>
    </row>
    <row r="5" spans="1:12">
      <c r="A5" s="1399" t="s">
        <v>178</v>
      </c>
      <c r="B5" s="1399"/>
      <c r="C5" s="1399"/>
      <c r="D5" s="1399"/>
      <c r="E5" s="1399"/>
      <c r="F5" s="1399"/>
      <c r="G5" s="1399"/>
      <c r="H5" s="1399"/>
      <c r="I5" s="1399"/>
      <c r="J5" s="1399"/>
      <c r="K5" s="1399"/>
    </row>
    <row r="6" spans="1:12">
      <c r="A6" s="1335" t="s">
        <v>900</v>
      </c>
      <c r="B6" s="1335"/>
      <c r="C6" s="1335"/>
      <c r="D6" s="1335"/>
      <c r="E6" s="1335"/>
      <c r="F6" s="1335"/>
      <c r="G6" s="1335"/>
      <c r="H6" s="1335"/>
      <c r="I6" s="1335"/>
      <c r="J6" s="1335"/>
      <c r="K6" s="1335"/>
    </row>
    <row r="7" spans="1:12">
      <c r="A7" s="619"/>
      <c r="B7" s="619"/>
      <c r="C7" s="619"/>
      <c r="D7" s="619"/>
      <c r="E7" s="619"/>
      <c r="F7" s="619"/>
      <c r="G7" s="619"/>
      <c r="H7" s="619"/>
      <c r="I7" s="619"/>
      <c r="J7" s="619"/>
      <c r="K7" s="619"/>
    </row>
    <row r="8" spans="1:12">
      <c r="A8" s="619"/>
      <c r="B8" s="619"/>
      <c r="C8" s="619"/>
      <c r="D8" s="619"/>
      <c r="E8" s="619"/>
      <c r="F8" s="619"/>
      <c r="G8" s="619"/>
      <c r="H8" s="620"/>
      <c r="I8" s="620"/>
      <c r="J8" s="620"/>
      <c r="K8" s="619"/>
    </row>
    <row r="9" spans="1:12">
      <c r="A9" s="618"/>
      <c r="B9" s="619"/>
      <c r="C9" s="621" t="s">
        <v>78</v>
      </c>
      <c r="D9" s="619"/>
      <c r="E9" s="621"/>
      <c r="F9" s="621"/>
      <c r="G9" s="621"/>
      <c r="H9" s="620"/>
      <c r="I9" s="620"/>
      <c r="J9" s="620"/>
    </row>
    <row r="10" spans="1:12" ht="45" customHeight="1">
      <c r="A10" s="622" t="s">
        <v>94</v>
      </c>
      <c r="B10" s="623"/>
      <c r="C10" s="624" t="s">
        <v>674</v>
      </c>
      <c r="D10" s="623"/>
      <c r="E10" s="624" t="s">
        <v>237</v>
      </c>
      <c r="F10" s="624"/>
      <c r="G10" s="622" t="s">
        <v>675</v>
      </c>
      <c r="H10" s="625"/>
      <c r="I10" s="622" t="s">
        <v>676</v>
      </c>
      <c r="J10" s="626"/>
      <c r="K10" s="624" t="s">
        <v>586</v>
      </c>
    </row>
    <row r="11" spans="1:12">
      <c r="A11" s="622"/>
      <c r="B11" s="623"/>
      <c r="C11" s="624"/>
      <c r="D11" s="623"/>
      <c r="E11" s="624"/>
      <c r="F11" s="624"/>
      <c r="G11" s="622"/>
      <c r="H11" s="624"/>
      <c r="I11" s="624"/>
      <c r="J11" s="624"/>
      <c r="K11" s="627" t="s">
        <v>677</v>
      </c>
    </row>
    <row r="12" spans="1:12">
      <c r="A12" s="628">
        <v>-1</v>
      </c>
      <c r="B12" s="628"/>
      <c r="C12" s="628">
        <v>-2</v>
      </c>
      <c r="D12" s="628"/>
      <c r="E12" s="628">
        <v>-3</v>
      </c>
      <c r="F12" s="628"/>
      <c r="G12" s="628">
        <v>-4</v>
      </c>
      <c r="H12" s="629"/>
      <c r="I12" s="628">
        <v>-5</v>
      </c>
      <c r="J12" s="630"/>
      <c r="K12" s="628">
        <v>-6</v>
      </c>
    </row>
    <row r="13" spans="1:12">
      <c r="A13" s="619"/>
      <c r="B13" s="619"/>
      <c r="C13" s="619"/>
      <c r="D13" s="619"/>
      <c r="E13" s="619"/>
      <c r="F13" s="619"/>
      <c r="G13" s="619"/>
      <c r="H13" s="619"/>
      <c r="I13" s="619"/>
      <c r="J13" s="619"/>
      <c r="K13" s="619"/>
    </row>
    <row r="14" spans="1:12">
      <c r="A14" s="621">
        <v>1</v>
      </c>
      <c r="B14" s="619"/>
      <c r="C14" s="631" t="s">
        <v>678</v>
      </c>
      <c r="D14" s="619"/>
      <c r="E14" s="632">
        <v>2016</v>
      </c>
      <c r="F14" s="632"/>
      <c r="G14" s="633">
        <v>94350.26</v>
      </c>
      <c r="H14" s="633"/>
      <c r="I14" s="634">
        <f>ROUND($I$45/12,0)</f>
        <v>93900</v>
      </c>
      <c r="J14" s="635"/>
      <c r="K14" s="636">
        <f>I14-G14</f>
        <v>-450.25999999999476</v>
      </c>
    </row>
    <row r="15" spans="1:12">
      <c r="A15" s="621"/>
      <c r="B15" s="619"/>
      <c r="C15" s="631" t="s">
        <v>78</v>
      </c>
      <c r="D15" s="619"/>
      <c r="E15" s="632"/>
      <c r="F15" s="632"/>
      <c r="G15" s="633" t="s">
        <v>78</v>
      </c>
      <c r="H15" s="637"/>
      <c r="I15" s="633"/>
      <c r="J15" s="635"/>
      <c r="K15" s="636" t="s">
        <v>78</v>
      </c>
    </row>
    <row r="16" spans="1:12">
      <c r="A16" s="621">
        <v>2</v>
      </c>
      <c r="B16" s="619"/>
      <c r="C16" s="631" t="s">
        <v>679</v>
      </c>
      <c r="D16" s="619"/>
      <c r="E16" s="632">
        <v>2016</v>
      </c>
      <c r="F16" s="632"/>
      <c r="G16" s="633">
        <v>94350.26</v>
      </c>
      <c r="H16" s="633"/>
      <c r="I16" s="634">
        <f>ROUND($I$45/12,0)</f>
        <v>93900</v>
      </c>
      <c r="J16" s="635"/>
      <c r="K16" s="636">
        <f>I16-G16</f>
        <v>-450.25999999999476</v>
      </c>
    </row>
    <row r="17" spans="1:11">
      <c r="A17" s="621"/>
      <c r="B17" s="619"/>
      <c r="C17" s="631" t="s">
        <v>78</v>
      </c>
      <c r="D17" s="619"/>
      <c r="E17" s="632"/>
      <c r="F17" s="632"/>
      <c r="G17" s="633" t="s">
        <v>78</v>
      </c>
      <c r="H17" s="637"/>
      <c r="I17" s="633"/>
      <c r="J17" s="635"/>
      <c r="K17" s="636" t="s">
        <v>78</v>
      </c>
    </row>
    <row r="18" spans="1:11">
      <c r="A18" s="621">
        <v>3</v>
      </c>
      <c r="B18" s="619"/>
      <c r="C18" s="631" t="s">
        <v>461</v>
      </c>
      <c r="D18" s="619"/>
      <c r="E18" s="632">
        <v>2016</v>
      </c>
      <c r="F18" s="632"/>
      <c r="G18" s="633">
        <v>94350.26</v>
      </c>
      <c r="H18" s="633"/>
      <c r="I18" s="634">
        <f>ROUND($I$45/12,0)</f>
        <v>93900</v>
      </c>
      <c r="J18" s="635"/>
      <c r="K18" s="636">
        <f>I18-G18</f>
        <v>-450.25999999999476</v>
      </c>
    </row>
    <row r="19" spans="1:11">
      <c r="A19" s="621"/>
      <c r="B19" s="619"/>
      <c r="C19" s="631" t="s">
        <v>78</v>
      </c>
      <c r="D19" s="619"/>
      <c r="E19" s="632"/>
      <c r="F19" s="632"/>
      <c r="G19" s="633" t="s">
        <v>78</v>
      </c>
      <c r="H19" s="637"/>
      <c r="I19" s="633"/>
      <c r="J19" s="635"/>
      <c r="K19" s="636" t="s">
        <v>78</v>
      </c>
    </row>
    <row r="20" spans="1:11">
      <c r="A20" s="621">
        <v>4</v>
      </c>
      <c r="B20" s="619"/>
      <c r="C20" s="631" t="s">
        <v>680</v>
      </c>
      <c r="D20" s="619"/>
      <c r="E20" s="632">
        <v>2016</v>
      </c>
      <c r="F20" s="632"/>
      <c r="G20" s="633">
        <v>94350.26</v>
      </c>
      <c r="H20" s="633"/>
      <c r="I20" s="634">
        <f>ROUND($I$45/12,0)</f>
        <v>93900</v>
      </c>
      <c r="J20" s="635"/>
      <c r="K20" s="636">
        <f>I20-G20</f>
        <v>-450.25999999999476</v>
      </c>
    </row>
    <row r="21" spans="1:11">
      <c r="A21" s="621"/>
      <c r="B21" s="619"/>
      <c r="C21" s="631" t="s">
        <v>78</v>
      </c>
      <c r="D21" s="619"/>
      <c r="E21" s="632"/>
      <c r="F21" s="632"/>
      <c r="G21" s="633" t="s">
        <v>78</v>
      </c>
      <c r="H21" s="637"/>
      <c r="I21" s="633"/>
      <c r="J21" s="635"/>
      <c r="K21" s="636" t="s">
        <v>78</v>
      </c>
    </row>
    <row r="22" spans="1:11">
      <c r="A22" s="621">
        <v>5</v>
      </c>
      <c r="B22" s="619"/>
      <c r="C22" s="631" t="s">
        <v>681</v>
      </c>
      <c r="D22" s="619"/>
      <c r="E22" s="632">
        <v>2016</v>
      </c>
      <c r="F22" s="632"/>
      <c r="G22" s="633">
        <v>93899.94</v>
      </c>
      <c r="H22" s="633"/>
      <c r="I22" s="634">
        <f>ROUND($I$45/12,0)</f>
        <v>93900</v>
      </c>
      <c r="J22" s="635"/>
      <c r="K22" s="636">
        <f>I22-G22</f>
        <v>5.9999999997671694E-2</v>
      </c>
    </row>
    <row r="23" spans="1:11">
      <c r="A23" s="621"/>
      <c r="B23" s="619"/>
      <c r="C23" s="631" t="s">
        <v>78</v>
      </c>
      <c r="D23" s="619"/>
      <c r="E23" s="632"/>
      <c r="F23" s="632"/>
      <c r="G23" s="633" t="s">
        <v>78</v>
      </c>
      <c r="H23" s="637"/>
      <c r="I23" s="633"/>
      <c r="J23" s="635"/>
      <c r="K23" s="636" t="s">
        <v>78</v>
      </c>
    </row>
    <row r="24" spans="1:11">
      <c r="A24" s="621">
        <v>6</v>
      </c>
      <c r="B24" s="619"/>
      <c r="C24" s="631" t="s">
        <v>682</v>
      </c>
      <c r="D24" s="619"/>
      <c r="E24" s="632">
        <v>2016</v>
      </c>
      <c r="F24" s="632"/>
      <c r="G24" s="633">
        <v>93899.94</v>
      </c>
      <c r="H24" s="633"/>
      <c r="I24" s="634">
        <f>ROUND($I$45/12,0)</f>
        <v>93900</v>
      </c>
      <c r="J24" s="635"/>
      <c r="K24" s="636">
        <f>I24-G24</f>
        <v>5.9999999997671694E-2</v>
      </c>
    </row>
    <row r="25" spans="1:11">
      <c r="A25" s="621"/>
      <c r="B25" s="619"/>
      <c r="C25" s="631"/>
      <c r="D25" s="619"/>
      <c r="E25" s="632"/>
      <c r="F25" s="632"/>
      <c r="G25" s="633" t="s">
        <v>78</v>
      </c>
      <c r="H25" s="637"/>
      <c r="I25" s="633"/>
      <c r="J25" s="635"/>
      <c r="K25" s="636" t="s">
        <v>78</v>
      </c>
    </row>
    <row r="26" spans="1:11">
      <c r="A26" s="621">
        <v>7</v>
      </c>
      <c r="B26" s="619"/>
      <c r="C26" s="638" t="s">
        <v>683</v>
      </c>
      <c r="D26" s="619"/>
      <c r="E26" s="632">
        <v>2016</v>
      </c>
      <c r="F26" s="632"/>
      <c r="G26" s="633">
        <v>93899.94</v>
      </c>
      <c r="H26" s="633"/>
      <c r="I26" s="634">
        <f>ROUND($I$45/12,0)</f>
        <v>93900</v>
      </c>
      <c r="J26" s="635"/>
      <c r="K26" s="636">
        <f>I26-G26</f>
        <v>5.9999999997671694E-2</v>
      </c>
    </row>
    <row r="27" spans="1:11">
      <c r="A27" s="621"/>
      <c r="B27" s="619"/>
      <c r="C27" s="631" t="s">
        <v>78</v>
      </c>
      <c r="D27" s="619"/>
      <c r="E27" s="632"/>
      <c r="F27" s="632"/>
      <c r="G27" s="637"/>
      <c r="H27" s="637"/>
      <c r="I27" s="633"/>
      <c r="J27" s="635"/>
      <c r="K27" s="636" t="s">
        <v>78</v>
      </c>
    </row>
    <row r="28" spans="1:11">
      <c r="A28" s="621">
        <v>8</v>
      </c>
      <c r="B28" s="619"/>
      <c r="C28" s="631" t="s">
        <v>684</v>
      </c>
      <c r="D28" s="619"/>
      <c r="E28" s="632">
        <v>2016</v>
      </c>
      <c r="F28" s="632"/>
      <c r="G28" s="633">
        <v>93899.94</v>
      </c>
      <c r="H28" s="633"/>
      <c r="I28" s="634">
        <f>ROUND($I$45/12,0)</f>
        <v>93900</v>
      </c>
      <c r="J28" s="635"/>
      <c r="K28" s="636">
        <f>I28-G28</f>
        <v>5.9999999997671694E-2</v>
      </c>
    </row>
    <row r="29" spans="1:11">
      <c r="A29" s="621"/>
      <c r="B29" s="619"/>
      <c r="C29" s="631" t="s">
        <v>78</v>
      </c>
      <c r="D29" s="619"/>
      <c r="E29" s="632"/>
      <c r="F29" s="632"/>
      <c r="G29" s="637"/>
      <c r="H29" s="637"/>
      <c r="I29" s="633"/>
      <c r="J29" s="635"/>
      <c r="K29" s="636" t="s">
        <v>78</v>
      </c>
    </row>
    <row r="30" spans="1:11">
      <c r="A30" s="621">
        <v>9</v>
      </c>
      <c r="B30" s="619"/>
      <c r="C30" s="631" t="s">
        <v>685</v>
      </c>
      <c r="D30" s="619"/>
      <c r="E30" s="632">
        <v>2016</v>
      </c>
      <c r="F30" s="632"/>
      <c r="G30" s="633">
        <v>93899.94</v>
      </c>
      <c r="H30" s="633"/>
      <c r="I30" s="634">
        <f>ROUND($I$45/12,0)</f>
        <v>93900</v>
      </c>
      <c r="J30" s="635"/>
      <c r="K30" s="636">
        <f>I30-G30</f>
        <v>5.9999999997671694E-2</v>
      </c>
    </row>
    <row r="31" spans="1:11">
      <c r="A31" s="621"/>
      <c r="B31" s="619"/>
      <c r="C31" s="631"/>
      <c r="D31" s="619"/>
      <c r="E31" s="632"/>
      <c r="F31" s="632"/>
      <c r="G31" s="637"/>
      <c r="H31" s="637"/>
      <c r="I31" s="633"/>
      <c r="J31" s="635"/>
      <c r="K31" s="636" t="s">
        <v>78</v>
      </c>
    </row>
    <row r="32" spans="1:11">
      <c r="A32" s="621">
        <v>10</v>
      </c>
      <c r="B32" s="619"/>
      <c r="C32" s="638" t="s">
        <v>686</v>
      </c>
      <c r="D32" s="619"/>
      <c r="E32" s="632">
        <v>2016</v>
      </c>
      <c r="F32" s="621"/>
      <c r="G32" s="639">
        <v>93899.94</v>
      </c>
      <c r="H32" s="639"/>
      <c r="I32" s="640">
        <f>ROUND($I$45/12,0)</f>
        <v>93900</v>
      </c>
      <c r="J32" s="641"/>
      <c r="K32" s="642">
        <f>I32-G32</f>
        <v>5.9999999997671694E-2</v>
      </c>
    </row>
    <row r="33" spans="1:13">
      <c r="A33" s="621"/>
      <c r="B33" s="619"/>
      <c r="D33" s="619"/>
    </row>
    <row r="34" spans="1:13">
      <c r="A34" s="621">
        <v>11</v>
      </c>
      <c r="B34" s="619"/>
      <c r="C34" s="643" t="s">
        <v>687</v>
      </c>
      <c r="D34" s="619"/>
      <c r="E34" s="632">
        <v>2017</v>
      </c>
      <c r="G34" s="639">
        <v>93900</v>
      </c>
      <c r="I34" s="640">
        <f>ROUND($I$45/12,0)</f>
        <v>93900</v>
      </c>
      <c r="K34" s="642">
        <f>I34-G34</f>
        <v>0</v>
      </c>
    </row>
    <row r="35" spans="1:13">
      <c r="A35" s="621"/>
      <c r="B35" s="619"/>
      <c r="D35" s="619"/>
      <c r="E35" s="632"/>
    </row>
    <row r="36" spans="1:13">
      <c r="A36" s="621">
        <v>12</v>
      </c>
      <c r="B36" s="619"/>
      <c r="C36" s="644" t="s">
        <v>688</v>
      </c>
      <c r="D36" s="619"/>
      <c r="E36" s="645">
        <v>2017</v>
      </c>
      <c r="G36" s="646">
        <v>93900</v>
      </c>
      <c r="H36" s="639"/>
      <c r="I36" s="647">
        <f>ROUND($I$45/12,0)</f>
        <v>93900</v>
      </c>
      <c r="J36" s="635"/>
      <c r="K36" s="648">
        <f>I36-G36</f>
        <v>0</v>
      </c>
    </row>
    <row r="37" spans="1:13">
      <c r="A37" s="621"/>
      <c r="B37" s="619"/>
      <c r="C37" s="649"/>
      <c r="D37" s="619"/>
      <c r="E37" s="619"/>
      <c r="F37" s="619"/>
      <c r="G37" s="650"/>
      <c r="H37" s="619"/>
      <c r="I37" s="619"/>
      <c r="J37" s="635"/>
      <c r="K37" s="636"/>
    </row>
    <row r="38" spans="1:13" ht="15.75" thickBot="1">
      <c r="A38" s="621">
        <v>13</v>
      </c>
      <c r="B38" s="619"/>
      <c r="C38" s="651" t="s">
        <v>82</v>
      </c>
      <c r="D38" s="619"/>
      <c r="E38" s="652"/>
      <c r="F38" s="619"/>
      <c r="G38" s="653">
        <v>1129500</v>
      </c>
      <c r="H38" s="639"/>
      <c r="I38" s="653">
        <v>1126799.31</v>
      </c>
      <c r="J38" s="654" t="s">
        <v>548</v>
      </c>
      <c r="K38" s="653">
        <f>SUM(K14:K32)</f>
        <v>-1800.679999999993</v>
      </c>
      <c r="M38" s="335"/>
    </row>
    <row r="39" spans="1:13" ht="15.75" thickTop="1">
      <c r="A39" s="621"/>
      <c r="B39" s="619"/>
      <c r="C39" s="649"/>
      <c r="D39" s="619"/>
      <c r="E39" s="619"/>
      <c r="F39" s="619"/>
      <c r="G39" s="650"/>
      <c r="H39" s="619"/>
      <c r="I39" s="619"/>
      <c r="J39" s="650"/>
      <c r="K39" s="655"/>
    </row>
    <row r="40" spans="1:13">
      <c r="A40" s="621">
        <v>14</v>
      </c>
      <c r="B40" s="619"/>
      <c r="C40" s="649" t="s">
        <v>139</v>
      </c>
      <c r="D40" s="619"/>
      <c r="E40" s="619"/>
      <c r="F40" s="619"/>
      <c r="G40" s="650"/>
      <c r="H40" s="619"/>
      <c r="I40" s="619"/>
      <c r="J40" s="650"/>
      <c r="K40" s="656">
        <v>1</v>
      </c>
    </row>
    <row r="41" spans="1:13">
      <c r="A41" s="621"/>
      <c r="B41" s="619"/>
      <c r="C41" s="649"/>
      <c r="D41" s="619"/>
      <c r="E41" s="619"/>
      <c r="F41" s="619"/>
      <c r="G41" s="650"/>
      <c r="H41" s="619"/>
      <c r="I41" s="619"/>
      <c r="J41" s="650"/>
      <c r="K41" s="655"/>
    </row>
    <row r="42" spans="1:13" ht="15.75" thickBot="1">
      <c r="A42" s="621">
        <v>15</v>
      </c>
      <c r="B42" s="619"/>
      <c r="C42" s="657" t="s">
        <v>689</v>
      </c>
      <c r="D42" s="619"/>
      <c r="E42" s="619"/>
      <c r="F42" s="619"/>
      <c r="G42" s="619"/>
      <c r="H42" s="619"/>
      <c r="I42" s="619"/>
      <c r="J42" s="619"/>
      <c r="K42" s="658">
        <f>K38*K40</f>
        <v>-1800.679999999993</v>
      </c>
    </row>
    <row r="43" spans="1:13" ht="15.75" thickTop="1">
      <c r="A43" s="619"/>
      <c r="B43" s="619"/>
      <c r="C43" s="649"/>
      <c r="D43" s="619"/>
      <c r="E43" s="619"/>
      <c r="F43" s="619"/>
      <c r="G43" s="619"/>
      <c r="H43" s="619"/>
      <c r="I43" s="619"/>
      <c r="J43" s="619"/>
      <c r="K43" s="659"/>
    </row>
    <row r="44" spans="1:13">
      <c r="A44" s="619"/>
      <c r="B44" s="619"/>
      <c r="C44" s="649"/>
      <c r="D44" s="619"/>
      <c r="E44" s="619"/>
      <c r="F44" s="619"/>
      <c r="G44" s="619"/>
      <c r="H44" s="619"/>
      <c r="I44" s="619"/>
      <c r="J44" s="619"/>
      <c r="K44" s="659"/>
    </row>
    <row r="45" spans="1:13">
      <c r="B45" s="660" t="s">
        <v>548</v>
      </c>
      <c r="C45" s="661" t="s">
        <v>690</v>
      </c>
      <c r="D45" s="660"/>
      <c r="E45" s="619"/>
      <c r="F45" s="619"/>
      <c r="G45" s="619"/>
      <c r="I45" s="662">
        <v>1126799</v>
      </c>
    </row>
    <row r="46" spans="1:13">
      <c r="B46" s="618"/>
      <c r="C46" s="619"/>
      <c r="D46" s="618"/>
      <c r="E46" s="619"/>
      <c r="F46" s="619"/>
      <c r="G46" s="619"/>
      <c r="H46" s="619"/>
    </row>
    <row r="47" spans="1:13">
      <c r="B47" s="618"/>
      <c r="C47" s="619"/>
      <c r="D47" s="618"/>
      <c r="E47" s="619"/>
      <c r="F47" s="619"/>
      <c r="G47" s="619"/>
      <c r="H47" s="619"/>
      <c r="I47" s="663"/>
    </row>
    <row r="48" spans="1:13">
      <c r="I48" s="442"/>
    </row>
    <row r="49" spans="2:9">
      <c r="B49" s="618" t="s">
        <v>185</v>
      </c>
      <c r="C49" s="619"/>
      <c r="D49" s="618"/>
      <c r="E49" s="619"/>
      <c r="F49" s="619"/>
      <c r="G49" s="619"/>
      <c r="H49" s="619"/>
      <c r="I49" s="619"/>
    </row>
  </sheetData>
  <mergeCells count="6">
    <mergeCell ref="A6:K6"/>
    <mergeCell ref="A1:K1"/>
    <mergeCell ref="A2:K2"/>
    <mergeCell ref="A3:K3"/>
    <mergeCell ref="A4:K4"/>
    <mergeCell ref="A5:K5"/>
  </mergeCells>
  <pageMargins left="0.7" right="0.7" top="0.75" bottom="0.75" header="0.3" footer="0.3"/>
  <pageSetup scale="91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31"/>
  <sheetViews>
    <sheetView zoomScaleNormal="100" workbookViewId="0">
      <selection activeCell="A4" sqref="A4:C4"/>
    </sheetView>
  </sheetViews>
  <sheetFormatPr defaultColWidth="9.140625" defaultRowHeight="12.75"/>
  <cols>
    <col min="1" max="1" width="56.140625" style="100" customWidth="1"/>
    <col min="2" max="2" width="6" style="100" customWidth="1"/>
    <col min="3" max="3" width="14.7109375" style="100" bestFit="1" customWidth="1"/>
    <col min="4" max="4" width="3.28515625" style="100" customWidth="1"/>
    <col min="5" max="5" width="17.7109375" style="100" bestFit="1" customWidth="1"/>
    <col min="6" max="16384" width="9.140625" style="100"/>
  </cols>
  <sheetData>
    <row r="1" spans="1:5">
      <c r="A1" s="1398" t="s">
        <v>573</v>
      </c>
      <c r="B1" s="1398"/>
      <c r="C1" s="1398"/>
      <c r="E1" s="436" t="s">
        <v>78</v>
      </c>
    </row>
    <row r="2" spans="1:5">
      <c r="A2" s="1399" t="s">
        <v>691</v>
      </c>
      <c r="B2" s="1399"/>
      <c r="C2" s="1399"/>
      <c r="E2" s="1214" t="s">
        <v>78</v>
      </c>
    </row>
    <row r="3" spans="1:5">
      <c r="A3" s="1399" t="s">
        <v>692</v>
      </c>
      <c r="B3" s="1399"/>
      <c r="C3" s="1399"/>
      <c r="E3" s="1214" t="s">
        <v>78</v>
      </c>
    </row>
    <row r="4" spans="1:5">
      <c r="A4" s="1335" t="s">
        <v>901</v>
      </c>
      <c r="B4" s="1335"/>
      <c r="C4" s="1335"/>
    </row>
    <row r="6" spans="1:5">
      <c r="C6" s="664"/>
    </row>
    <row r="7" spans="1:5">
      <c r="C7" s="664"/>
    </row>
    <row r="10" spans="1:5">
      <c r="A10" s="665" t="s">
        <v>693</v>
      </c>
      <c r="C10" s="666"/>
    </row>
    <row r="11" spans="1:5">
      <c r="A11" s="483" t="s">
        <v>694</v>
      </c>
      <c r="C11" s="666"/>
    </row>
    <row r="12" spans="1:5">
      <c r="C12" s="666"/>
    </row>
    <row r="13" spans="1:5">
      <c r="C13" s="666"/>
    </row>
    <row r="14" spans="1:5">
      <c r="C14" s="666"/>
    </row>
    <row r="15" spans="1:5">
      <c r="C15" s="666"/>
    </row>
    <row r="16" spans="1:5">
      <c r="C16" s="666"/>
    </row>
    <row r="17" spans="1:3">
      <c r="C17" s="666" t="s">
        <v>633</v>
      </c>
    </row>
    <row r="18" spans="1:3">
      <c r="C18" s="664" t="s">
        <v>695</v>
      </c>
    </row>
    <row r="20" spans="1:3">
      <c r="A20" s="483" t="s">
        <v>696</v>
      </c>
      <c r="C20" s="667">
        <v>-58848</v>
      </c>
    </row>
    <row r="21" spans="1:3">
      <c r="C21" s="668"/>
    </row>
    <row r="22" spans="1:3">
      <c r="A22" s="473" t="s">
        <v>697</v>
      </c>
      <c r="C22" s="669">
        <v>19928</v>
      </c>
    </row>
    <row r="23" spans="1:3">
      <c r="C23" s="668"/>
    </row>
    <row r="24" spans="1:3">
      <c r="A24" s="100" t="s">
        <v>698</v>
      </c>
      <c r="C24" s="670">
        <f>C22-C20</f>
        <v>78776</v>
      </c>
    </row>
    <row r="25" spans="1:3">
      <c r="C25" s="668"/>
    </row>
    <row r="26" spans="1:3">
      <c r="A26" s="473" t="s">
        <v>699</v>
      </c>
      <c r="C26" s="671">
        <v>1</v>
      </c>
    </row>
    <row r="27" spans="1:3">
      <c r="C27" s="668"/>
    </row>
    <row r="28" spans="1:3" ht="13.5" thickBot="1">
      <c r="A28" s="665" t="str">
        <f>A2</f>
        <v>STATE GROSS RECEIPTS TAX ADJUSTMENT</v>
      </c>
      <c r="C28" s="672">
        <f>ROUND(C24*C26,0)</f>
        <v>78776</v>
      </c>
    </row>
    <row r="29" spans="1:3" ht="13.5" thickTop="1"/>
    <row r="31" spans="1:3">
      <c r="A31" s="100" t="s">
        <v>782</v>
      </c>
    </row>
  </sheetData>
  <mergeCells count="4">
    <mergeCell ref="A1:C1"/>
    <mergeCell ref="A2:C2"/>
    <mergeCell ref="A3:C3"/>
    <mergeCell ref="A4:C4"/>
  </mergeCells>
  <pageMargins left="0.75" right="0.5" top="0.5" bottom="0.5" header="0.5" footer="0.5"/>
  <pageSetup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36"/>
  <sheetViews>
    <sheetView zoomScaleNormal="100" workbookViewId="0"/>
  </sheetViews>
  <sheetFormatPr defaultRowHeight="15"/>
  <cols>
    <col min="1" max="1" width="4.85546875" bestFit="1" customWidth="1"/>
    <col min="3" max="3" width="3" customWidth="1"/>
    <col min="4" max="4" width="41.85546875" customWidth="1"/>
    <col min="5" max="5" width="16.28515625" customWidth="1"/>
    <col min="6" max="6" width="2.42578125" customWidth="1"/>
    <col min="7" max="7" width="11.140625" customWidth="1"/>
    <col min="9" max="9" width="15.85546875" customWidth="1"/>
    <col min="10" max="10" width="20.5703125" bestFit="1" customWidth="1"/>
    <col min="11" max="11" width="12" customWidth="1"/>
    <col min="257" max="257" width="9.140625" customWidth="1"/>
    <col min="260" max="260" width="49.140625" customWidth="1"/>
    <col min="261" max="261" width="16.28515625" customWidth="1"/>
    <col min="262" max="262" width="4.85546875" customWidth="1"/>
    <col min="263" max="263" width="11.140625" customWidth="1"/>
    <col min="265" max="265" width="15.85546875" customWidth="1"/>
    <col min="266" max="266" width="22.140625" customWidth="1"/>
    <col min="267" max="267" width="12" customWidth="1"/>
    <col min="513" max="513" width="9.140625" customWidth="1"/>
    <col min="516" max="516" width="49.140625" customWidth="1"/>
    <col min="517" max="517" width="16.28515625" customWidth="1"/>
    <col min="518" max="518" width="4.85546875" customWidth="1"/>
    <col min="519" max="519" width="11.140625" customWidth="1"/>
    <col min="521" max="521" width="15.85546875" customWidth="1"/>
    <col min="522" max="522" width="22.140625" customWidth="1"/>
    <col min="523" max="523" width="12" customWidth="1"/>
    <col min="769" max="769" width="9.140625" customWidth="1"/>
    <col min="772" max="772" width="49.140625" customWidth="1"/>
    <col min="773" max="773" width="16.28515625" customWidth="1"/>
    <col min="774" max="774" width="4.85546875" customWidth="1"/>
    <col min="775" max="775" width="11.140625" customWidth="1"/>
    <col min="777" max="777" width="15.85546875" customWidth="1"/>
    <col min="778" max="778" width="22.140625" customWidth="1"/>
    <col min="779" max="779" width="12" customWidth="1"/>
    <col min="1025" max="1025" width="9.140625" customWidth="1"/>
    <col min="1028" max="1028" width="49.140625" customWidth="1"/>
    <col min="1029" max="1029" width="16.28515625" customWidth="1"/>
    <col min="1030" max="1030" width="4.85546875" customWidth="1"/>
    <col min="1031" max="1031" width="11.140625" customWidth="1"/>
    <col min="1033" max="1033" width="15.85546875" customWidth="1"/>
    <col min="1034" max="1034" width="22.140625" customWidth="1"/>
    <col min="1035" max="1035" width="12" customWidth="1"/>
    <col min="1281" max="1281" width="9.140625" customWidth="1"/>
    <col min="1284" max="1284" width="49.140625" customWidth="1"/>
    <col min="1285" max="1285" width="16.28515625" customWidth="1"/>
    <col min="1286" max="1286" width="4.85546875" customWidth="1"/>
    <col min="1287" max="1287" width="11.140625" customWidth="1"/>
    <col min="1289" max="1289" width="15.85546875" customWidth="1"/>
    <col min="1290" max="1290" width="22.140625" customWidth="1"/>
    <col min="1291" max="1291" width="12" customWidth="1"/>
    <col min="1537" max="1537" width="9.140625" customWidth="1"/>
    <col min="1540" max="1540" width="49.140625" customWidth="1"/>
    <col min="1541" max="1541" width="16.28515625" customWidth="1"/>
    <col min="1542" max="1542" width="4.85546875" customWidth="1"/>
    <col min="1543" max="1543" width="11.140625" customWidth="1"/>
    <col min="1545" max="1545" width="15.85546875" customWidth="1"/>
    <col min="1546" max="1546" width="22.140625" customWidth="1"/>
    <col min="1547" max="1547" width="12" customWidth="1"/>
    <col min="1793" max="1793" width="9.140625" customWidth="1"/>
    <col min="1796" max="1796" width="49.140625" customWidth="1"/>
    <col min="1797" max="1797" width="16.28515625" customWidth="1"/>
    <col min="1798" max="1798" width="4.85546875" customWidth="1"/>
    <col min="1799" max="1799" width="11.140625" customWidth="1"/>
    <col min="1801" max="1801" width="15.85546875" customWidth="1"/>
    <col min="1802" max="1802" width="22.140625" customWidth="1"/>
    <col min="1803" max="1803" width="12" customWidth="1"/>
    <col min="2049" max="2049" width="9.140625" customWidth="1"/>
    <col min="2052" max="2052" width="49.140625" customWidth="1"/>
    <col min="2053" max="2053" width="16.28515625" customWidth="1"/>
    <col min="2054" max="2054" width="4.85546875" customWidth="1"/>
    <col min="2055" max="2055" width="11.140625" customWidth="1"/>
    <col min="2057" max="2057" width="15.85546875" customWidth="1"/>
    <col min="2058" max="2058" width="22.140625" customWidth="1"/>
    <col min="2059" max="2059" width="12" customWidth="1"/>
    <col min="2305" max="2305" width="9.140625" customWidth="1"/>
    <col min="2308" max="2308" width="49.140625" customWidth="1"/>
    <col min="2309" max="2309" width="16.28515625" customWidth="1"/>
    <col min="2310" max="2310" width="4.85546875" customWidth="1"/>
    <col min="2311" max="2311" width="11.140625" customWidth="1"/>
    <col min="2313" max="2313" width="15.85546875" customWidth="1"/>
    <col min="2314" max="2314" width="22.140625" customWidth="1"/>
    <col min="2315" max="2315" width="12" customWidth="1"/>
    <col min="2561" max="2561" width="9.140625" customWidth="1"/>
    <col min="2564" max="2564" width="49.140625" customWidth="1"/>
    <col min="2565" max="2565" width="16.28515625" customWidth="1"/>
    <col min="2566" max="2566" width="4.85546875" customWidth="1"/>
    <col min="2567" max="2567" width="11.140625" customWidth="1"/>
    <col min="2569" max="2569" width="15.85546875" customWidth="1"/>
    <col min="2570" max="2570" width="22.140625" customWidth="1"/>
    <col min="2571" max="2571" width="12" customWidth="1"/>
    <col min="2817" max="2817" width="9.140625" customWidth="1"/>
    <col min="2820" max="2820" width="49.140625" customWidth="1"/>
    <col min="2821" max="2821" width="16.28515625" customWidth="1"/>
    <col min="2822" max="2822" width="4.85546875" customWidth="1"/>
    <col min="2823" max="2823" width="11.140625" customWidth="1"/>
    <col min="2825" max="2825" width="15.85546875" customWidth="1"/>
    <col min="2826" max="2826" width="22.140625" customWidth="1"/>
    <col min="2827" max="2827" width="12" customWidth="1"/>
    <col min="3073" max="3073" width="9.140625" customWidth="1"/>
    <col min="3076" max="3076" width="49.140625" customWidth="1"/>
    <col min="3077" max="3077" width="16.28515625" customWidth="1"/>
    <col min="3078" max="3078" width="4.85546875" customWidth="1"/>
    <col min="3079" max="3079" width="11.140625" customWidth="1"/>
    <col min="3081" max="3081" width="15.85546875" customWidth="1"/>
    <col min="3082" max="3082" width="22.140625" customWidth="1"/>
    <col min="3083" max="3083" width="12" customWidth="1"/>
    <col min="3329" max="3329" width="9.140625" customWidth="1"/>
    <col min="3332" max="3332" width="49.140625" customWidth="1"/>
    <col min="3333" max="3333" width="16.28515625" customWidth="1"/>
    <col min="3334" max="3334" width="4.85546875" customWidth="1"/>
    <col min="3335" max="3335" width="11.140625" customWidth="1"/>
    <col min="3337" max="3337" width="15.85546875" customWidth="1"/>
    <col min="3338" max="3338" width="22.140625" customWidth="1"/>
    <col min="3339" max="3339" width="12" customWidth="1"/>
    <col min="3585" max="3585" width="9.140625" customWidth="1"/>
    <col min="3588" max="3588" width="49.140625" customWidth="1"/>
    <col min="3589" max="3589" width="16.28515625" customWidth="1"/>
    <col min="3590" max="3590" width="4.85546875" customWidth="1"/>
    <col min="3591" max="3591" width="11.140625" customWidth="1"/>
    <col min="3593" max="3593" width="15.85546875" customWidth="1"/>
    <col min="3594" max="3594" width="22.140625" customWidth="1"/>
    <col min="3595" max="3595" width="12" customWidth="1"/>
    <col min="3841" max="3841" width="9.140625" customWidth="1"/>
    <col min="3844" max="3844" width="49.140625" customWidth="1"/>
    <col min="3845" max="3845" width="16.28515625" customWidth="1"/>
    <col min="3846" max="3846" width="4.85546875" customWidth="1"/>
    <col min="3847" max="3847" width="11.140625" customWidth="1"/>
    <col min="3849" max="3849" width="15.85546875" customWidth="1"/>
    <col min="3850" max="3850" width="22.140625" customWidth="1"/>
    <col min="3851" max="3851" width="12" customWidth="1"/>
    <col min="4097" max="4097" width="9.140625" customWidth="1"/>
    <col min="4100" max="4100" width="49.140625" customWidth="1"/>
    <col min="4101" max="4101" width="16.28515625" customWidth="1"/>
    <col min="4102" max="4102" width="4.85546875" customWidth="1"/>
    <col min="4103" max="4103" width="11.140625" customWidth="1"/>
    <col min="4105" max="4105" width="15.85546875" customWidth="1"/>
    <col min="4106" max="4106" width="22.140625" customWidth="1"/>
    <col min="4107" max="4107" width="12" customWidth="1"/>
    <col min="4353" max="4353" width="9.140625" customWidth="1"/>
    <col min="4356" max="4356" width="49.140625" customWidth="1"/>
    <col min="4357" max="4357" width="16.28515625" customWidth="1"/>
    <col min="4358" max="4358" width="4.85546875" customWidth="1"/>
    <col min="4359" max="4359" width="11.140625" customWidth="1"/>
    <col min="4361" max="4361" width="15.85546875" customWidth="1"/>
    <col min="4362" max="4362" width="22.140625" customWidth="1"/>
    <col min="4363" max="4363" width="12" customWidth="1"/>
    <col min="4609" max="4609" width="9.140625" customWidth="1"/>
    <col min="4612" max="4612" width="49.140625" customWidth="1"/>
    <col min="4613" max="4613" width="16.28515625" customWidth="1"/>
    <col min="4614" max="4614" width="4.85546875" customWidth="1"/>
    <col min="4615" max="4615" width="11.140625" customWidth="1"/>
    <col min="4617" max="4617" width="15.85546875" customWidth="1"/>
    <col min="4618" max="4618" width="22.140625" customWidth="1"/>
    <col min="4619" max="4619" width="12" customWidth="1"/>
    <col min="4865" max="4865" width="9.140625" customWidth="1"/>
    <col min="4868" max="4868" width="49.140625" customWidth="1"/>
    <col min="4869" max="4869" width="16.28515625" customWidth="1"/>
    <col min="4870" max="4870" width="4.85546875" customWidth="1"/>
    <col min="4871" max="4871" width="11.140625" customWidth="1"/>
    <col min="4873" max="4873" width="15.85546875" customWidth="1"/>
    <col min="4874" max="4874" width="22.140625" customWidth="1"/>
    <col min="4875" max="4875" width="12" customWidth="1"/>
    <col min="5121" max="5121" width="9.140625" customWidth="1"/>
    <col min="5124" max="5124" width="49.140625" customWidth="1"/>
    <col min="5125" max="5125" width="16.28515625" customWidth="1"/>
    <col min="5126" max="5126" width="4.85546875" customWidth="1"/>
    <col min="5127" max="5127" width="11.140625" customWidth="1"/>
    <col min="5129" max="5129" width="15.85546875" customWidth="1"/>
    <col min="5130" max="5130" width="22.140625" customWidth="1"/>
    <col min="5131" max="5131" width="12" customWidth="1"/>
    <col min="5377" max="5377" width="9.140625" customWidth="1"/>
    <col min="5380" max="5380" width="49.140625" customWidth="1"/>
    <col min="5381" max="5381" width="16.28515625" customWidth="1"/>
    <col min="5382" max="5382" width="4.85546875" customWidth="1"/>
    <col min="5383" max="5383" width="11.140625" customWidth="1"/>
    <col min="5385" max="5385" width="15.85546875" customWidth="1"/>
    <col min="5386" max="5386" width="22.140625" customWidth="1"/>
    <col min="5387" max="5387" width="12" customWidth="1"/>
    <col min="5633" max="5633" width="9.140625" customWidth="1"/>
    <col min="5636" max="5636" width="49.140625" customWidth="1"/>
    <col min="5637" max="5637" width="16.28515625" customWidth="1"/>
    <col min="5638" max="5638" width="4.85546875" customWidth="1"/>
    <col min="5639" max="5639" width="11.140625" customWidth="1"/>
    <col min="5641" max="5641" width="15.85546875" customWidth="1"/>
    <col min="5642" max="5642" width="22.140625" customWidth="1"/>
    <col min="5643" max="5643" width="12" customWidth="1"/>
    <col min="5889" max="5889" width="9.140625" customWidth="1"/>
    <col min="5892" max="5892" width="49.140625" customWidth="1"/>
    <col min="5893" max="5893" width="16.28515625" customWidth="1"/>
    <col min="5894" max="5894" width="4.85546875" customWidth="1"/>
    <col min="5895" max="5895" width="11.140625" customWidth="1"/>
    <col min="5897" max="5897" width="15.85546875" customWidth="1"/>
    <col min="5898" max="5898" width="22.140625" customWidth="1"/>
    <col min="5899" max="5899" width="12" customWidth="1"/>
    <col min="6145" max="6145" width="9.140625" customWidth="1"/>
    <col min="6148" max="6148" width="49.140625" customWidth="1"/>
    <col min="6149" max="6149" width="16.28515625" customWidth="1"/>
    <col min="6150" max="6150" width="4.85546875" customWidth="1"/>
    <col min="6151" max="6151" width="11.140625" customWidth="1"/>
    <col min="6153" max="6153" width="15.85546875" customWidth="1"/>
    <col min="6154" max="6154" width="22.140625" customWidth="1"/>
    <col min="6155" max="6155" width="12" customWidth="1"/>
    <col min="6401" max="6401" width="9.140625" customWidth="1"/>
    <col min="6404" max="6404" width="49.140625" customWidth="1"/>
    <col min="6405" max="6405" width="16.28515625" customWidth="1"/>
    <col min="6406" max="6406" width="4.85546875" customWidth="1"/>
    <col min="6407" max="6407" width="11.140625" customWidth="1"/>
    <col min="6409" max="6409" width="15.85546875" customWidth="1"/>
    <col min="6410" max="6410" width="22.140625" customWidth="1"/>
    <col min="6411" max="6411" width="12" customWidth="1"/>
    <col min="6657" max="6657" width="9.140625" customWidth="1"/>
    <col min="6660" max="6660" width="49.140625" customWidth="1"/>
    <col min="6661" max="6661" width="16.28515625" customWidth="1"/>
    <col min="6662" max="6662" width="4.85546875" customWidth="1"/>
    <col min="6663" max="6663" width="11.140625" customWidth="1"/>
    <col min="6665" max="6665" width="15.85546875" customWidth="1"/>
    <col min="6666" max="6666" width="22.140625" customWidth="1"/>
    <col min="6667" max="6667" width="12" customWidth="1"/>
    <col min="6913" max="6913" width="9.140625" customWidth="1"/>
    <col min="6916" max="6916" width="49.140625" customWidth="1"/>
    <col min="6917" max="6917" width="16.28515625" customWidth="1"/>
    <col min="6918" max="6918" width="4.85546875" customWidth="1"/>
    <col min="6919" max="6919" width="11.140625" customWidth="1"/>
    <col min="6921" max="6921" width="15.85546875" customWidth="1"/>
    <col min="6922" max="6922" width="22.140625" customWidth="1"/>
    <col min="6923" max="6923" width="12" customWidth="1"/>
    <col min="7169" max="7169" width="9.140625" customWidth="1"/>
    <col min="7172" max="7172" width="49.140625" customWidth="1"/>
    <col min="7173" max="7173" width="16.28515625" customWidth="1"/>
    <col min="7174" max="7174" width="4.85546875" customWidth="1"/>
    <col min="7175" max="7175" width="11.140625" customWidth="1"/>
    <col min="7177" max="7177" width="15.85546875" customWidth="1"/>
    <col min="7178" max="7178" width="22.140625" customWidth="1"/>
    <col min="7179" max="7179" width="12" customWidth="1"/>
    <col min="7425" max="7425" width="9.140625" customWidth="1"/>
    <col min="7428" max="7428" width="49.140625" customWidth="1"/>
    <col min="7429" max="7429" width="16.28515625" customWidth="1"/>
    <col min="7430" max="7430" width="4.85546875" customWidth="1"/>
    <col min="7431" max="7431" width="11.140625" customWidth="1"/>
    <col min="7433" max="7433" width="15.85546875" customWidth="1"/>
    <col min="7434" max="7434" width="22.140625" customWidth="1"/>
    <col min="7435" max="7435" width="12" customWidth="1"/>
    <col min="7681" max="7681" width="9.140625" customWidth="1"/>
    <col min="7684" max="7684" width="49.140625" customWidth="1"/>
    <col min="7685" max="7685" width="16.28515625" customWidth="1"/>
    <col min="7686" max="7686" width="4.85546875" customWidth="1"/>
    <col min="7687" max="7687" width="11.140625" customWidth="1"/>
    <col min="7689" max="7689" width="15.85546875" customWidth="1"/>
    <col min="7690" max="7690" width="22.140625" customWidth="1"/>
    <col min="7691" max="7691" width="12" customWidth="1"/>
    <col min="7937" max="7937" width="9.140625" customWidth="1"/>
    <col min="7940" max="7940" width="49.140625" customWidth="1"/>
    <col min="7941" max="7941" width="16.28515625" customWidth="1"/>
    <col min="7942" max="7942" width="4.85546875" customWidth="1"/>
    <col min="7943" max="7943" width="11.140625" customWidth="1"/>
    <col min="7945" max="7945" width="15.85546875" customWidth="1"/>
    <col min="7946" max="7946" width="22.140625" customWidth="1"/>
    <col min="7947" max="7947" width="12" customWidth="1"/>
    <col min="8193" max="8193" width="9.140625" customWidth="1"/>
    <col min="8196" max="8196" width="49.140625" customWidth="1"/>
    <col min="8197" max="8197" width="16.28515625" customWidth="1"/>
    <col min="8198" max="8198" width="4.85546875" customWidth="1"/>
    <col min="8199" max="8199" width="11.140625" customWidth="1"/>
    <col min="8201" max="8201" width="15.85546875" customWidth="1"/>
    <col min="8202" max="8202" width="22.140625" customWidth="1"/>
    <col min="8203" max="8203" width="12" customWidth="1"/>
    <col min="8449" max="8449" width="9.140625" customWidth="1"/>
    <col min="8452" max="8452" width="49.140625" customWidth="1"/>
    <col min="8453" max="8453" width="16.28515625" customWidth="1"/>
    <col min="8454" max="8454" width="4.85546875" customWidth="1"/>
    <col min="8455" max="8455" width="11.140625" customWidth="1"/>
    <col min="8457" max="8457" width="15.85546875" customWidth="1"/>
    <col min="8458" max="8458" width="22.140625" customWidth="1"/>
    <col min="8459" max="8459" width="12" customWidth="1"/>
    <col min="8705" max="8705" width="9.140625" customWidth="1"/>
    <col min="8708" max="8708" width="49.140625" customWidth="1"/>
    <col min="8709" max="8709" width="16.28515625" customWidth="1"/>
    <col min="8710" max="8710" width="4.85546875" customWidth="1"/>
    <col min="8711" max="8711" width="11.140625" customWidth="1"/>
    <col min="8713" max="8713" width="15.85546875" customWidth="1"/>
    <col min="8714" max="8714" width="22.140625" customWidth="1"/>
    <col min="8715" max="8715" width="12" customWidth="1"/>
    <col min="8961" max="8961" width="9.140625" customWidth="1"/>
    <col min="8964" max="8964" width="49.140625" customWidth="1"/>
    <col min="8965" max="8965" width="16.28515625" customWidth="1"/>
    <col min="8966" max="8966" width="4.85546875" customWidth="1"/>
    <col min="8967" max="8967" width="11.140625" customWidth="1"/>
    <col min="8969" max="8969" width="15.85546875" customWidth="1"/>
    <col min="8970" max="8970" width="22.140625" customWidth="1"/>
    <col min="8971" max="8971" width="12" customWidth="1"/>
    <col min="9217" max="9217" width="9.140625" customWidth="1"/>
    <col min="9220" max="9220" width="49.140625" customWidth="1"/>
    <col min="9221" max="9221" width="16.28515625" customWidth="1"/>
    <col min="9222" max="9222" width="4.85546875" customWidth="1"/>
    <col min="9223" max="9223" width="11.140625" customWidth="1"/>
    <col min="9225" max="9225" width="15.85546875" customWidth="1"/>
    <col min="9226" max="9226" width="22.140625" customWidth="1"/>
    <col min="9227" max="9227" width="12" customWidth="1"/>
    <col min="9473" max="9473" width="9.140625" customWidth="1"/>
    <col min="9476" max="9476" width="49.140625" customWidth="1"/>
    <col min="9477" max="9477" width="16.28515625" customWidth="1"/>
    <col min="9478" max="9478" width="4.85546875" customWidth="1"/>
    <col min="9479" max="9479" width="11.140625" customWidth="1"/>
    <col min="9481" max="9481" width="15.85546875" customWidth="1"/>
    <col min="9482" max="9482" width="22.140625" customWidth="1"/>
    <col min="9483" max="9483" width="12" customWidth="1"/>
    <col min="9729" max="9729" width="9.140625" customWidth="1"/>
    <col min="9732" max="9732" width="49.140625" customWidth="1"/>
    <col min="9733" max="9733" width="16.28515625" customWidth="1"/>
    <col min="9734" max="9734" width="4.85546875" customWidth="1"/>
    <col min="9735" max="9735" width="11.140625" customWidth="1"/>
    <col min="9737" max="9737" width="15.85546875" customWidth="1"/>
    <col min="9738" max="9738" width="22.140625" customWidth="1"/>
    <col min="9739" max="9739" width="12" customWidth="1"/>
    <col min="9985" max="9985" width="9.140625" customWidth="1"/>
    <col min="9988" max="9988" width="49.140625" customWidth="1"/>
    <col min="9989" max="9989" width="16.28515625" customWidth="1"/>
    <col min="9990" max="9990" width="4.85546875" customWidth="1"/>
    <col min="9991" max="9991" width="11.140625" customWidth="1"/>
    <col min="9993" max="9993" width="15.85546875" customWidth="1"/>
    <col min="9994" max="9994" width="22.140625" customWidth="1"/>
    <col min="9995" max="9995" width="12" customWidth="1"/>
    <col min="10241" max="10241" width="9.140625" customWidth="1"/>
    <col min="10244" max="10244" width="49.140625" customWidth="1"/>
    <col min="10245" max="10245" width="16.28515625" customWidth="1"/>
    <col min="10246" max="10246" width="4.85546875" customWidth="1"/>
    <col min="10247" max="10247" width="11.140625" customWidth="1"/>
    <col min="10249" max="10249" width="15.85546875" customWidth="1"/>
    <col min="10250" max="10250" width="22.140625" customWidth="1"/>
    <col min="10251" max="10251" width="12" customWidth="1"/>
    <col min="10497" max="10497" width="9.140625" customWidth="1"/>
    <col min="10500" max="10500" width="49.140625" customWidth="1"/>
    <col min="10501" max="10501" width="16.28515625" customWidth="1"/>
    <col min="10502" max="10502" width="4.85546875" customWidth="1"/>
    <col min="10503" max="10503" width="11.140625" customWidth="1"/>
    <col min="10505" max="10505" width="15.85546875" customWidth="1"/>
    <col min="10506" max="10506" width="22.140625" customWidth="1"/>
    <col min="10507" max="10507" width="12" customWidth="1"/>
    <col min="10753" max="10753" width="9.140625" customWidth="1"/>
    <col min="10756" max="10756" width="49.140625" customWidth="1"/>
    <col min="10757" max="10757" width="16.28515625" customWidth="1"/>
    <col min="10758" max="10758" width="4.85546875" customWidth="1"/>
    <col min="10759" max="10759" width="11.140625" customWidth="1"/>
    <col min="10761" max="10761" width="15.85546875" customWidth="1"/>
    <col min="10762" max="10762" width="22.140625" customWidth="1"/>
    <col min="10763" max="10763" width="12" customWidth="1"/>
    <col min="11009" max="11009" width="9.140625" customWidth="1"/>
    <col min="11012" max="11012" width="49.140625" customWidth="1"/>
    <col min="11013" max="11013" width="16.28515625" customWidth="1"/>
    <col min="11014" max="11014" width="4.85546875" customWidth="1"/>
    <col min="11015" max="11015" width="11.140625" customWidth="1"/>
    <col min="11017" max="11017" width="15.85546875" customWidth="1"/>
    <col min="11018" max="11018" width="22.140625" customWidth="1"/>
    <col min="11019" max="11019" width="12" customWidth="1"/>
    <col min="11265" max="11265" width="9.140625" customWidth="1"/>
    <col min="11268" max="11268" width="49.140625" customWidth="1"/>
    <col min="11269" max="11269" width="16.28515625" customWidth="1"/>
    <col min="11270" max="11270" width="4.85546875" customWidth="1"/>
    <col min="11271" max="11271" width="11.140625" customWidth="1"/>
    <col min="11273" max="11273" width="15.85546875" customWidth="1"/>
    <col min="11274" max="11274" width="22.140625" customWidth="1"/>
    <col min="11275" max="11275" width="12" customWidth="1"/>
    <col min="11521" max="11521" width="9.140625" customWidth="1"/>
    <col min="11524" max="11524" width="49.140625" customWidth="1"/>
    <col min="11525" max="11525" width="16.28515625" customWidth="1"/>
    <col min="11526" max="11526" width="4.85546875" customWidth="1"/>
    <col min="11527" max="11527" width="11.140625" customWidth="1"/>
    <col min="11529" max="11529" width="15.85546875" customWidth="1"/>
    <col min="11530" max="11530" width="22.140625" customWidth="1"/>
    <col min="11531" max="11531" width="12" customWidth="1"/>
    <col min="11777" max="11777" width="9.140625" customWidth="1"/>
    <col min="11780" max="11780" width="49.140625" customWidth="1"/>
    <col min="11781" max="11781" width="16.28515625" customWidth="1"/>
    <col min="11782" max="11782" width="4.85546875" customWidth="1"/>
    <col min="11783" max="11783" width="11.140625" customWidth="1"/>
    <col min="11785" max="11785" width="15.85546875" customWidth="1"/>
    <col min="11786" max="11786" width="22.140625" customWidth="1"/>
    <col min="11787" max="11787" width="12" customWidth="1"/>
    <col min="12033" max="12033" width="9.140625" customWidth="1"/>
    <col min="12036" max="12036" width="49.140625" customWidth="1"/>
    <col min="12037" max="12037" width="16.28515625" customWidth="1"/>
    <col min="12038" max="12038" width="4.85546875" customWidth="1"/>
    <col min="12039" max="12039" width="11.140625" customWidth="1"/>
    <col min="12041" max="12041" width="15.85546875" customWidth="1"/>
    <col min="12042" max="12042" width="22.140625" customWidth="1"/>
    <col min="12043" max="12043" width="12" customWidth="1"/>
    <col min="12289" max="12289" width="9.140625" customWidth="1"/>
    <col min="12292" max="12292" width="49.140625" customWidth="1"/>
    <col min="12293" max="12293" width="16.28515625" customWidth="1"/>
    <col min="12294" max="12294" width="4.85546875" customWidth="1"/>
    <col min="12295" max="12295" width="11.140625" customWidth="1"/>
    <col min="12297" max="12297" width="15.85546875" customWidth="1"/>
    <col min="12298" max="12298" width="22.140625" customWidth="1"/>
    <col min="12299" max="12299" width="12" customWidth="1"/>
    <col min="12545" max="12545" width="9.140625" customWidth="1"/>
    <col min="12548" max="12548" width="49.140625" customWidth="1"/>
    <col min="12549" max="12549" width="16.28515625" customWidth="1"/>
    <col min="12550" max="12550" width="4.85546875" customWidth="1"/>
    <col min="12551" max="12551" width="11.140625" customWidth="1"/>
    <col min="12553" max="12553" width="15.85546875" customWidth="1"/>
    <col min="12554" max="12554" width="22.140625" customWidth="1"/>
    <col min="12555" max="12555" width="12" customWidth="1"/>
    <col min="12801" max="12801" width="9.140625" customWidth="1"/>
    <col min="12804" max="12804" width="49.140625" customWidth="1"/>
    <col min="12805" max="12805" width="16.28515625" customWidth="1"/>
    <col min="12806" max="12806" width="4.85546875" customWidth="1"/>
    <col min="12807" max="12807" width="11.140625" customWidth="1"/>
    <col min="12809" max="12809" width="15.85546875" customWidth="1"/>
    <col min="12810" max="12810" width="22.140625" customWidth="1"/>
    <col min="12811" max="12811" width="12" customWidth="1"/>
    <col min="13057" max="13057" width="9.140625" customWidth="1"/>
    <col min="13060" max="13060" width="49.140625" customWidth="1"/>
    <col min="13061" max="13061" width="16.28515625" customWidth="1"/>
    <col min="13062" max="13062" width="4.85546875" customWidth="1"/>
    <col min="13063" max="13063" width="11.140625" customWidth="1"/>
    <col min="13065" max="13065" width="15.85546875" customWidth="1"/>
    <col min="13066" max="13066" width="22.140625" customWidth="1"/>
    <col min="13067" max="13067" width="12" customWidth="1"/>
    <col min="13313" max="13313" width="9.140625" customWidth="1"/>
    <col min="13316" max="13316" width="49.140625" customWidth="1"/>
    <col min="13317" max="13317" width="16.28515625" customWidth="1"/>
    <col min="13318" max="13318" width="4.85546875" customWidth="1"/>
    <col min="13319" max="13319" width="11.140625" customWidth="1"/>
    <col min="13321" max="13321" width="15.85546875" customWidth="1"/>
    <col min="13322" max="13322" width="22.140625" customWidth="1"/>
    <col min="13323" max="13323" width="12" customWidth="1"/>
    <col min="13569" max="13569" width="9.140625" customWidth="1"/>
    <col min="13572" max="13572" width="49.140625" customWidth="1"/>
    <col min="13573" max="13573" width="16.28515625" customWidth="1"/>
    <col min="13574" max="13574" width="4.85546875" customWidth="1"/>
    <col min="13575" max="13575" width="11.140625" customWidth="1"/>
    <col min="13577" max="13577" width="15.85546875" customWidth="1"/>
    <col min="13578" max="13578" width="22.140625" customWidth="1"/>
    <col min="13579" max="13579" width="12" customWidth="1"/>
    <col min="13825" max="13825" width="9.140625" customWidth="1"/>
    <col min="13828" max="13828" width="49.140625" customWidth="1"/>
    <col min="13829" max="13829" width="16.28515625" customWidth="1"/>
    <col min="13830" max="13830" width="4.85546875" customWidth="1"/>
    <col min="13831" max="13831" width="11.140625" customWidth="1"/>
    <col min="13833" max="13833" width="15.85546875" customWidth="1"/>
    <col min="13834" max="13834" width="22.140625" customWidth="1"/>
    <col min="13835" max="13835" width="12" customWidth="1"/>
    <col min="14081" max="14081" width="9.140625" customWidth="1"/>
    <col min="14084" max="14084" width="49.140625" customWidth="1"/>
    <col min="14085" max="14085" width="16.28515625" customWidth="1"/>
    <col min="14086" max="14086" width="4.85546875" customWidth="1"/>
    <col min="14087" max="14087" width="11.140625" customWidth="1"/>
    <col min="14089" max="14089" width="15.85546875" customWidth="1"/>
    <col min="14090" max="14090" width="22.140625" customWidth="1"/>
    <col min="14091" max="14091" width="12" customWidth="1"/>
    <col min="14337" max="14337" width="9.140625" customWidth="1"/>
    <col min="14340" max="14340" width="49.140625" customWidth="1"/>
    <col min="14341" max="14341" width="16.28515625" customWidth="1"/>
    <col min="14342" max="14342" width="4.85546875" customWidth="1"/>
    <col min="14343" max="14343" width="11.140625" customWidth="1"/>
    <col min="14345" max="14345" width="15.85546875" customWidth="1"/>
    <col min="14346" max="14346" width="22.140625" customWidth="1"/>
    <col min="14347" max="14347" width="12" customWidth="1"/>
    <col min="14593" max="14593" width="9.140625" customWidth="1"/>
    <col min="14596" max="14596" width="49.140625" customWidth="1"/>
    <col min="14597" max="14597" width="16.28515625" customWidth="1"/>
    <col min="14598" max="14598" width="4.85546875" customWidth="1"/>
    <col min="14599" max="14599" width="11.140625" customWidth="1"/>
    <col min="14601" max="14601" width="15.85546875" customWidth="1"/>
    <col min="14602" max="14602" width="22.140625" customWidth="1"/>
    <col min="14603" max="14603" width="12" customWidth="1"/>
    <col min="14849" max="14849" width="9.140625" customWidth="1"/>
    <col min="14852" max="14852" width="49.140625" customWidth="1"/>
    <col min="14853" max="14853" width="16.28515625" customWidth="1"/>
    <col min="14854" max="14854" width="4.85546875" customWidth="1"/>
    <col min="14855" max="14855" width="11.140625" customWidth="1"/>
    <col min="14857" max="14857" width="15.85546875" customWidth="1"/>
    <col min="14858" max="14858" width="22.140625" customWidth="1"/>
    <col min="14859" max="14859" width="12" customWidth="1"/>
    <col min="15105" max="15105" width="9.140625" customWidth="1"/>
    <col min="15108" max="15108" width="49.140625" customWidth="1"/>
    <col min="15109" max="15109" width="16.28515625" customWidth="1"/>
    <col min="15110" max="15110" width="4.85546875" customWidth="1"/>
    <col min="15111" max="15111" width="11.140625" customWidth="1"/>
    <col min="15113" max="15113" width="15.85546875" customWidth="1"/>
    <col min="15114" max="15114" width="22.140625" customWidth="1"/>
    <col min="15115" max="15115" width="12" customWidth="1"/>
    <col min="15361" max="15361" width="9.140625" customWidth="1"/>
    <col min="15364" max="15364" width="49.140625" customWidth="1"/>
    <col min="15365" max="15365" width="16.28515625" customWidth="1"/>
    <col min="15366" max="15366" width="4.85546875" customWidth="1"/>
    <col min="15367" max="15367" width="11.140625" customWidth="1"/>
    <col min="15369" max="15369" width="15.85546875" customWidth="1"/>
    <col min="15370" max="15370" width="22.140625" customWidth="1"/>
    <col min="15371" max="15371" width="12" customWidth="1"/>
    <col min="15617" max="15617" width="9.140625" customWidth="1"/>
    <col min="15620" max="15620" width="49.140625" customWidth="1"/>
    <col min="15621" max="15621" width="16.28515625" customWidth="1"/>
    <col min="15622" max="15622" width="4.85546875" customWidth="1"/>
    <col min="15623" max="15623" width="11.140625" customWidth="1"/>
    <col min="15625" max="15625" width="15.85546875" customWidth="1"/>
    <col min="15626" max="15626" width="22.140625" customWidth="1"/>
    <col min="15627" max="15627" width="12" customWidth="1"/>
    <col min="15873" max="15873" width="9.140625" customWidth="1"/>
    <col min="15876" max="15876" width="49.140625" customWidth="1"/>
    <col min="15877" max="15877" width="16.28515625" customWidth="1"/>
    <col min="15878" max="15878" width="4.85546875" customWidth="1"/>
    <col min="15879" max="15879" width="11.140625" customWidth="1"/>
    <col min="15881" max="15881" width="15.85546875" customWidth="1"/>
    <col min="15882" max="15882" width="22.140625" customWidth="1"/>
    <col min="15883" max="15883" width="12" customWidth="1"/>
    <col min="16129" max="16129" width="9.140625" customWidth="1"/>
    <col min="16132" max="16132" width="49.140625" customWidth="1"/>
    <col min="16133" max="16133" width="16.28515625" customWidth="1"/>
    <col min="16134" max="16134" width="4.85546875" customWidth="1"/>
    <col min="16135" max="16135" width="11.140625" customWidth="1"/>
    <col min="16137" max="16137" width="15.85546875" customWidth="1"/>
    <col min="16138" max="16138" width="22.140625" customWidth="1"/>
    <col min="16139" max="16139" width="12" customWidth="1"/>
  </cols>
  <sheetData>
    <row r="1" spans="1:10">
      <c r="B1" s="4"/>
      <c r="C1" s="1297" t="s">
        <v>37</v>
      </c>
      <c r="D1" s="1297"/>
      <c r="E1" s="1297"/>
      <c r="F1" s="1297"/>
      <c r="G1" s="1297"/>
      <c r="H1" s="1297"/>
      <c r="J1" s="52"/>
    </row>
    <row r="2" spans="1:10">
      <c r="B2" s="4"/>
      <c r="C2" s="1297" t="s">
        <v>93</v>
      </c>
      <c r="D2" s="1297"/>
      <c r="E2" s="1297"/>
      <c r="F2" s="1297"/>
      <c r="G2" s="1297"/>
      <c r="H2" s="1297"/>
      <c r="J2" s="559"/>
    </row>
    <row r="3" spans="1:10">
      <c r="B3" s="4"/>
      <c r="C3" s="1297" t="s">
        <v>40</v>
      </c>
      <c r="D3" s="1297"/>
      <c r="E3" s="1297"/>
      <c r="F3" s="1297"/>
      <c r="G3" s="1297"/>
      <c r="H3" s="1297"/>
      <c r="J3" s="559"/>
    </row>
    <row r="4" spans="1:10">
      <c r="B4" s="101"/>
      <c r="C4" s="1293" t="s">
        <v>857</v>
      </c>
      <c r="D4" s="1293"/>
      <c r="E4" s="1293"/>
      <c r="F4" s="1293"/>
      <c r="G4" s="1293"/>
      <c r="H4" s="1293"/>
      <c r="I4" s="53" t="s">
        <v>78</v>
      </c>
    </row>
    <row r="5" spans="1:10">
      <c r="B5" s="101"/>
      <c r="C5" s="101"/>
      <c r="D5" s="101"/>
      <c r="E5" s="101"/>
      <c r="F5" s="101"/>
      <c r="G5" s="101"/>
      <c r="H5" s="101"/>
      <c r="I5" s="53"/>
    </row>
    <row r="6" spans="1:10">
      <c r="B6" s="101"/>
      <c r="C6" s="101"/>
      <c r="D6" s="101"/>
      <c r="E6" s="101"/>
      <c r="F6" s="101"/>
      <c r="G6" s="101"/>
      <c r="H6" s="101"/>
      <c r="I6" s="53"/>
    </row>
    <row r="7" spans="1:10">
      <c r="B7" s="4"/>
      <c r="C7" s="4"/>
      <c r="D7" s="4"/>
      <c r="E7" s="4"/>
      <c r="F7" s="4"/>
      <c r="G7" s="4"/>
      <c r="H7" s="4"/>
      <c r="I7" s="4"/>
    </row>
    <row r="8" spans="1:10" ht="39">
      <c r="B8" s="102" t="s">
        <v>94</v>
      </c>
      <c r="C8" s="1298" t="s">
        <v>42</v>
      </c>
      <c r="D8" s="1298"/>
      <c r="E8" s="103" t="s">
        <v>95</v>
      </c>
      <c r="F8" s="103"/>
      <c r="G8" s="103" t="s">
        <v>96</v>
      </c>
      <c r="H8" s="103" t="s">
        <v>97</v>
      </c>
      <c r="J8" s="103" t="s">
        <v>98</v>
      </c>
    </row>
    <row r="9" spans="1:10">
      <c r="B9" s="104">
        <v>-1</v>
      </c>
      <c r="C9" s="1299">
        <v>-2</v>
      </c>
      <c r="D9" s="1299"/>
      <c r="E9" s="104">
        <v>-3</v>
      </c>
      <c r="F9" s="104"/>
      <c r="G9" s="104">
        <v>-4</v>
      </c>
      <c r="H9" s="104">
        <v>-5</v>
      </c>
      <c r="I9" s="104">
        <v>-6</v>
      </c>
      <c r="J9" s="105">
        <v>-7</v>
      </c>
    </row>
    <row r="10" spans="1:10">
      <c r="B10" s="4"/>
      <c r="C10" s="4"/>
      <c r="D10" s="4"/>
      <c r="E10" s="4"/>
      <c r="F10" s="4"/>
      <c r="G10" s="4"/>
      <c r="H10" s="4"/>
      <c r="I10" s="4"/>
    </row>
    <row r="11" spans="1:10">
      <c r="B11" s="4"/>
      <c r="C11" s="106" t="s">
        <v>78</v>
      </c>
      <c r="D11" s="4"/>
      <c r="E11" s="107" t="s">
        <v>78</v>
      </c>
      <c r="F11" s="107"/>
      <c r="G11" s="4"/>
      <c r="H11" s="4"/>
      <c r="I11" s="4"/>
    </row>
    <row r="12" spans="1:10">
      <c r="A12" s="229" t="s">
        <v>99</v>
      </c>
      <c r="B12" s="40">
        <v>1</v>
      </c>
      <c r="C12" s="4"/>
      <c r="D12" s="108" t="s">
        <v>100</v>
      </c>
      <c r="E12" s="107">
        <v>328075216.91500038</v>
      </c>
      <c r="F12" s="107"/>
      <c r="G12" s="109" t="s">
        <v>58</v>
      </c>
      <c r="H12" s="110">
        <v>0.98499999999999999</v>
      </c>
      <c r="I12" s="111">
        <f>ROUND(E12*H12,0)</f>
        <v>323154089</v>
      </c>
    </row>
    <row r="13" spans="1:10">
      <c r="B13" s="40"/>
      <c r="C13" s="4"/>
      <c r="D13" s="108"/>
      <c r="E13" s="107"/>
      <c r="F13" s="107"/>
      <c r="G13" s="109"/>
      <c r="H13" s="110"/>
      <c r="I13" s="112"/>
    </row>
    <row r="14" spans="1:10">
      <c r="A14" s="229" t="s">
        <v>99</v>
      </c>
      <c r="B14" s="40">
        <v>2</v>
      </c>
      <c r="C14" s="4"/>
      <c r="D14" s="108" t="s">
        <v>101</v>
      </c>
      <c r="E14" s="107">
        <v>94680475.110000029</v>
      </c>
      <c r="F14" s="107"/>
      <c r="G14" s="109" t="s">
        <v>58</v>
      </c>
      <c r="H14" s="110">
        <v>0.98499999999999999</v>
      </c>
      <c r="I14" s="111">
        <f>ROUND(E14*H14,0)</f>
        <v>93260268</v>
      </c>
    </row>
    <row r="15" spans="1:10">
      <c r="B15" s="40"/>
      <c r="C15" s="4"/>
      <c r="D15" s="108"/>
      <c r="E15" s="107"/>
      <c r="F15" s="4"/>
      <c r="G15" s="4"/>
      <c r="H15" s="40"/>
      <c r="I15" s="113"/>
    </row>
    <row r="16" spans="1:10">
      <c r="A16" s="229" t="s">
        <v>99</v>
      </c>
      <c r="B16" s="40">
        <v>3</v>
      </c>
      <c r="C16" s="4"/>
      <c r="D16" s="108" t="s">
        <v>102</v>
      </c>
      <c r="E16" s="107">
        <v>30142473</v>
      </c>
      <c r="F16" s="107"/>
      <c r="G16" s="109" t="s">
        <v>58</v>
      </c>
      <c r="H16" s="110">
        <v>0.98499999999999999</v>
      </c>
      <c r="I16" s="111">
        <f>ROUND(E16*H16,0)</f>
        <v>29690336</v>
      </c>
    </row>
    <row r="17" spans="2:11">
      <c r="B17" s="40"/>
      <c r="C17" s="4"/>
      <c r="D17" s="108"/>
      <c r="E17" s="107" t="s">
        <v>78</v>
      </c>
      <c r="F17" s="107"/>
      <c r="G17" s="106"/>
      <c r="H17" s="40"/>
      <c r="I17" s="42" t="s">
        <v>78</v>
      </c>
    </row>
    <row r="18" spans="2:11" ht="39" customHeight="1" thickBot="1">
      <c r="B18" s="40">
        <v>4</v>
      </c>
      <c r="C18" s="4"/>
      <c r="D18" s="1296" t="s">
        <v>103</v>
      </c>
      <c r="E18" s="1296"/>
      <c r="F18" s="1296"/>
      <c r="G18" s="106" t="s">
        <v>78</v>
      </c>
      <c r="H18" s="4" t="s">
        <v>78</v>
      </c>
      <c r="I18" s="4"/>
      <c r="J18" s="114">
        <f>(I12-I14-I16)*-1</f>
        <v>-200203485</v>
      </c>
      <c r="K18" s="230" t="s">
        <v>78</v>
      </c>
    </row>
    <row r="19" spans="2:11" ht="15.75" thickTop="1">
      <c r="B19" s="40"/>
      <c r="C19" s="4"/>
      <c r="D19" s="4"/>
      <c r="E19" s="107"/>
      <c r="F19" s="107"/>
      <c r="G19" s="106"/>
      <c r="H19" s="4"/>
      <c r="I19" s="4"/>
      <c r="J19" s="107"/>
    </row>
    <row r="20" spans="2:11" ht="15.75" thickBot="1">
      <c r="B20" s="40">
        <v>5</v>
      </c>
      <c r="C20" s="4"/>
      <c r="D20" s="116" t="s">
        <v>104</v>
      </c>
      <c r="E20" s="107">
        <v>1633054.28</v>
      </c>
      <c r="F20" s="107"/>
      <c r="G20" s="106" t="s">
        <v>105</v>
      </c>
      <c r="H20" s="40">
        <v>0.98599999999999999</v>
      </c>
      <c r="I20" s="4"/>
      <c r="J20" s="117">
        <f>ROUND(E20*H20,0)*-1</f>
        <v>-1610192</v>
      </c>
      <c r="K20">
        <v>1540006</v>
      </c>
    </row>
    <row r="21" spans="2:11" ht="15.75" thickTop="1">
      <c r="B21" s="40"/>
      <c r="C21" s="4"/>
      <c r="D21" s="4"/>
      <c r="E21" s="107"/>
      <c r="F21" s="107"/>
      <c r="G21" s="106"/>
      <c r="H21" s="4"/>
      <c r="I21" s="107"/>
    </row>
    <row r="22" spans="2:11">
      <c r="B22" s="40" t="s">
        <v>78</v>
      </c>
      <c r="C22" s="4" t="s">
        <v>78</v>
      </c>
      <c r="D22" s="4" t="s">
        <v>78</v>
      </c>
      <c r="E22" s="107"/>
      <c r="F22" s="107"/>
      <c r="G22" s="106"/>
      <c r="H22" s="4"/>
      <c r="I22" s="107"/>
    </row>
    <row r="23" spans="2:11">
      <c r="B23" s="40"/>
      <c r="C23" s="4"/>
      <c r="D23" s="4"/>
      <c r="E23" s="107"/>
      <c r="F23" s="107"/>
      <c r="G23" s="106"/>
      <c r="H23" s="4"/>
      <c r="I23" s="107"/>
    </row>
    <row r="24" spans="2:11">
      <c r="B24" s="40"/>
      <c r="C24" s="4"/>
      <c r="D24" s="4"/>
      <c r="E24" s="107"/>
      <c r="F24" s="107"/>
      <c r="G24" s="106"/>
      <c r="H24" s="4"/>
      <c r="I24" s="107"/>
    </row>
    <row r="25" spans="2:11">
      <c r="B25" s="40"/>
      <c r="C25" s="4"/>
      <c r="D25" s="4"/>
      <c r="E25" s="107"/>
      <c r="F25" s="107"/>
      <c r="G25" s="106"/>
      <c r="H25" s="4"/>
      <c r="I25" s="107"/>
    </row>
    <row r="26" spans="2:11">
      <c r="B26" s="40"/>
      <c r="C26" s="4"/>
      <c r="D26" s="4"/>
      <c r="E26" s="107"/>
      <c r="F26" s="107"/>
      <c r="G26" s="106"/>
      <c r="H26" s="4"/>
      <c r="I26" s="107"/>
    </row>
    <row r="27" spans="2:11">
      <c r="B27" s="4"/>
      <c r="C27" s="4"/>
      <c r="D27" s="4"/>
      <c r="E27" s="42"/>
      <c r="F27" s="4"/>
      <c r="G27" s="4"/>
      <c r="H27" s="4"/>
      <c r="I27" s="42"/>
    </row>
    <row r="28" spans="2:11">
      <c r="B28" s="4"/>
      <c r="C28" s="4"/>
      <c r="D28" s="4"/>
      <c r="E28" s="118"/>
      <c r="F28" s="118"/>
      <c r="G28" s="118"/>
      <c r="H28" s="118"/>
      <c r="I28" s="118"/>
      <c r="J28" s="231"/>
      <c r="K28" s="231"/>
    </row>
    <row r="29" spans="2:11">
      <c r="B29" s="4"/>
      <c r="C29" s="4"/>
      <c r="D29" s="4"/>
      <c r="E29" s="118"/>
      <c r="F29" s="118"/>
      <c r="G29" s="118"/>
      <c r="H29" s="118"/>
      <c r="I29" s="118"/>
      <c r="J29" s="231"/>
      <c r="K29" s="231"/>
    </row>
    <row r="30" spans="2:11">
      <c r="B30" s="4"/>
      <c r="C30" s="99" t="s">
        <v>92</v>
      </c>
      <c r="D30" s="4"/>
      <c r="E30" s="119"/>
      <c r="F30" s="118"/>
      <c r="G30" s="118"/>
      <c r="H30" s="118"/>
      <c r="I30" s="120"/>
      <c r="J30" s="231"/>
      <c r="K30" s="231"/>
    </row>
    <row r="31" spans="2:11">
      <c r="B31" s="51"/>
      <c r="C31" s="51"/>
      <c r="D31" s="51"/>
      <c r="E31" s="121"/>
      <c r="F31" s="122"/>
      <c r="G31" s="122"/>
      <c r="H31" s="122"/>
      <c r="I31" s="121"/>
      <c r="J31" s="231"/>
      <c r="K31" s="231"/>
    </row>
    <row r="32" spans="2:11">
      <c r="B32" s="51"/>
      <c r="C32" s="51"/>
      <c r="D32" s="51"/>
      <c r="E32" s="121"/>
      <c r="F32" s="122"/>
      <c r="G32" s="122"/>
      <c r="H32" s="122"/>
      <c r="I32" s="121"/>
      <c r="J32" s="231"/>
      <c r="K32" s="231"/>
    </row>
    <row r="33" spans="2:11">
      <c r="B33" s="51"/>
      <c r="C33" s="51"/>
      <c r="D33" s="51"/>
      <c r="E33" s="123"/>
      <c r="F33" s="122"/>
      <c r="G33" s="122"/>
      <c r="H33" s="122"/>
      <c r="I33" s="123"/>
      <c r="J33" s="232"/>
      <c r="K33" s="231"/>
    </row>
    <row r="34" spans="2:11">
      <c r="B34" s="51"/>
      <c r="C34" s="51"/>
      <c r="D34" s="51"/>
      <c r="E34" s="122"/>
      <c r="F34" s="122"/>
      <c r="G34" s="122"/>
      <c r="H34" s="122"/>
      <c r="I34" s="122"/>
      <c r="J34" s="231"/>
      <c r="K34" s="231"/>
    </row>
    <row r="35" spans="2:11">
      <c r="E35" s="231"/>
      <c r="F35" s="231"/>
      <c r="G35" s="231"/>
      <c r="H35" s="231"/>
      <c r="I35" s="231"/>
      <c r="J35" s="231"/>
      <c r="K35" s="231"/>
    </row>
    <row r="36" spans="2:11">
      <c r="E36" s="231"/>
      <c r="F36" s="231"/>
      <c r="G36" s="231"/>
      <c r="H36" s="231"/>
      <c r="I36" s="231"/>
      <c r="J36" s="231"/>
      <c r="K36" s="231"/>
    </row>
  </sheetData>
  <mergeCells count="7">
    <mergeCell ref="D18:F18"/>
    <mergeCell ref="C1:H1"/>
    <mergeCell ref="C2:H2"/>
    <mergeCell ref="C3:H3"/>
    <mergeCell ref="C8:D8"/>
    <mergeCell ref="C9:D9"/>
    <mergeCell ref="C4:H4"/>
  </mergeCells>
  <pageMargins left="0.7" right="0.7" top="0.75" bottom="0.75" header="0.3" footer="0.3"/>
  <pageSetup scale="67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41"/>
  <sheetViews>
    <sheetView zoomScaleNormal="100" workbookViewId="0">
      <selection activeCell="C4" sqref="C4"/>
    </sheetView>
  </sheetViews>
  <sheetFormatPr defaultRowHeight="15"/>
  <cols>
    <col min="1" max="1" width="4.5703125" style="201" customWidth="1"/>
    <col min="2" max="2" width="3.42578125" style="201" customWidth="1"/>
    <col min="3" max="3" width="62" style="201" customWidth="1"/>
    <col min="4" max="4" width="3.42578125" style="201" customWidth="1"/>
    <col min="5" max="5" width="16.42578125" style="231" customWidth="1"/>
    <col min="6" max="256" width="9.140625" style="201"/>
    <col min="257" max="257" width="4.5703125" style="201" customWidth="1"/>
    <col min="258" max="258" width="3.42578125" style="201" customWidth="1"/>
    <col min="259" max="259" width="62" style="201" customWidth="1"/>
    <col min="260" max="260" width="3.42578125" style="201" customWidth="1"/>
    <col min="261" max="261" width="16.42578125" style="201" customWidth="1"/>
    <col min="262" max="512" width="9.140625" style="201"/>
    <col min="513" max="513" width="4.5703125" style="201" customWidth="1"/>
    <col min="514" max="514" width="3.42578125" style="201" customWidth="1"/>
    <col min="515" max="515" width="62" style="201" customWidth="1"/>
    <col min="516" max="516" width="3.42578125" style="201" customWidth="1"/>
    <col min="517" max="517" width="16.42578125" style="201" customWidth="1"/>
    <col min="518" max="768" width="9.140625" style="201"/>
    <col min="769" max="769" width="4.5703125" style="201" customWidth="1"/>
    <col min="770" max="770" width="3.42578125" style="201" customWidth="1"/>
    <col min="771" max="771" width="62" style="201" customWidth="1"/>
    <col min="772" max="772" width="3.42578125" style="201" customWidth="1"/>
    <col min="773" max="773" width="16.42578125" style="201" customWidth="1"/>
    <col min="774" max="1024" width="9.140625" style="201"/>
    <col min="1025" max="1025" width="4.5703125" style="201" customWidth="1"/>
    <col min="1026" max="1026" width="3.42578125" style="201" customWidth="1"/>
    <col min="1027" max="1027" width="62" style="201" customWidth="1"/>
    <col min="1028" max="1028" width="3.42578125" style="201" customWidth="1"/>
    <col min="1029" max="1029" width="16.42578125" style="201" customWidth="1"/>
    <col min="1030" max="1280" width="9.140625" style="201"/>
    <col min="1281" max="1281" width="4.5703125" style="201" customWidth="1"/>
    <col min="1282" max="1282" width="3.42578125" style="201" customWidth="1"/>
    <col min="1283" max="1283" width="62" style="201" customWidth="1"/>
    <col min="1284" max="1284" width="3.42578125" style="201" customWidth="1"/>
    <col min="1285" max="1285" width="16.42578125" style="201" customWidth="1"/>
    <col min="1286" max="1536" width="9.140625" style="201"/>
    <col min="1537" max="1537" width="4.5703125" style="201" customWidth="1"/>
    <col min="1538" max="1538" width="3.42578125" style="201" customWidth="1"/>
    <col min="1539" max="1539" width="62" style="201" customWidth="1"/>
    <col min="1540" max="1540" width="3.42578125" style="201" customWidth="1"/>
    <col min="1541" max="1541" width="16.42578125" style="201" customWidth="1"/>
    <col min="1542" max="1792" width="9.140625" style="201"/>
    <col min="1793" max="1793" width="4.5703125" style="201" customWidth="1"/>
    <col min="1794" max="1794" width="3.42578125" style="201" customWidth="1"/>
    <col min="1795" max="1795" width="62" style="201" customWidth="1"/>
    <col min="1796" max="1796" width="3.42578125" style="201" customWidth="1"/>
    <col min="1797" max="1797" width="16.42578125" style="201" customWidth="1"/>
    <col min="1798" max="2048" width="9.140625" style="201"/>
    <col min="2049" max="2049" width="4.5703125" style="201" customWidth="1"/>
    <col min="2050" max="2050" width="3.42578125" style="201" customWidth="1"/>
    <col min="2051" max="2051" width="62" style="201" customWidth="1"/>
    <col min="2052" max="2052" width="3.42578125" style="201" customWidth="1"/>
    <col min="2053" max="2053" width="16.42578125" style="201" customWidth="1"/>
    <col min="2054" max="2304" width="9.140625" style="201"/>
    <col min="2305" max="2305" width="4.5703125" style="201" customWidth="1"/>
    <col min="2306" max="2306" width="3.42578125" style="201" customWidth="1"/>
    <col min="2307" max="2307" width="62" style="201" customWidth="1"/>
    <col min="2308" max="2308" width="3.42578125" style="201" customWidth="1"/>
    <col min="2309" max="2309" width="16.42578125" style="201" customWidth="1"/>
    <col min="2310" max="2560" width="9.140625" style="201"/>
    <col min="2561" max="2561" width="4.5703125" style="201" customWidth="1"/>
    <col min="2562" max="2562" width="3.42578125" style="201" customWidth="1"/>
    <col min="2563" max="2563" width="62" style="201" customWidth="1"/>
    <col min="2564" max="2564" width="3.42578125" style="201" customWidth="1"/>
    <col min="2565" max="2565" width="16.42578125" style="201" customWidth="1"/>
    <col min="2566" max="2816" width="9.140625" style="201"/>
    <col min="2817" max="2817" width="4.5703125" style="201" customWidth="1"/>
    <col min="2818" max="2818" width="3.42578125" style="201" customWidth="1"/>
    <col min="2819" max="2819" width="62" style="201" customWidth="1"/>
    <col min="2820" max="2820" width="3.42578125" style="201" customWidth="1"/>
    <col min="2821" max="2821" width="16.42578125" style="201" customWidth="1"/>
    <col min="2822" max="3072" width="9.140625" style="201"/>
    <col min="3073" max="3073" width="4.5703125" style="201" customWidth="1"/>
    <col min="3074" max="3074" width="3.42578125" style="201" customWidth="1"/>
    <col min="3075" max="3075" width="62" style="201" customWidth="1"/>
    <col min="3076" max="3076" width="3.42578125" style="201" customWidth="1"/>
    <col min="3077" max="3077" width="16.42578125" style="201" customWidth="1"/>
    <col min="3078" max="3328" width="9.140625" style="201"/>
    <col min="3329" max="3329" width="4.5703125" style="201" customWidth="1"/>
    <col min="3330" max="3330" width="3.42578125" style="201" customWidth="1"/>
    <col min="3331" max="3331" width="62" style="201" customWidth="1"/>
    <col min="3332" max="3332" width="3.42578125" style="201" customWidth="1"/>
    <col min="3333" max="3333" width="16.42578125" style="201" customWidth="1"/>
    <col min="3334" max="3584" width="9.140625" style="201"/>
    <col min="3585" max="3585" width="4.5703125" style="201" customWidth="1"/>
    <col min="3586" max="3586" width="3.42578125" style="201" customWidth="1"/>
    <col min="3587" max="3587" width="62" style="201" customWidth="1"/>
    <col min="3588" max="3588" width="3.42578125" style="201" customWidth="1"/>
    <col min="3589" max="3589" width="16.42578125" style="201" customWidth="1"/>
    <col min="3590" max="3840" width="9.140625" style="201"/>
    <col min="3841" max="3841" width="4.5703125" style="201" customWidth="1"/>
    <col min="3842" max="3842" width="3.42578125" style="201" customWidth="1"/>
    <col min="3843" max="3843" width="62" style="201" customWidth="1"/>
    <col min="3844" max="3844" width="3.42578125" style="201" customWidth="1"/>
    <col min="3845" max="3845" width="16.42578125" style="201" customWidth="1"/>
    <col min="3846" max="4096" width="9.140625" style="201"/>
    <col min="4097" max="4097" width="4.5703125" style="201" customWidth="1"/>
    <col min="4098" max="4098" width="3.42578125" style="201" customWidth="1"/>
    <col min="4099" max="4099" width="62" style="201" customWidth="1"/>
    <col min="4100" max="4100" width="3.42578125" style="201" customWidth="1"/>
    <col min="4101" max="4101" width="16.42578125" style="201" customWidth="1"/>
    <col min="4102" max="4352" width="9.140625" style="201"/>
    <col min="4353" max="4353" width="4.5703125" style="201" customWidth="1"/>
    <col min="4354" max="4354" width="3.42578125" style="201" customWidth="1"/>
    <col min="4355" max="4355" width="62" style="201" customWidth="1"/>
    <col min="4356" max="4356" width="3.42578125" style="201" customWidth="1"/>
    <col min="4357" max="4357" width="16.42578125" style="201" customWidth="1"/>
    <col min="4358" max="4608" width="9.140625" style="201"/>
    <col min="4609" max="4609" width="4.5703125" style="201" customWidth="1"/>
    <col min="4610" max="4610" width="3.42578125" style="201" customWidth="1"/>
    <col min="4611" max="4611" width="62" style="201" customWidth="1"/>
    <col min="4612" max="4612" width="3.42578125" style="201" customWidth="1"/>
    <col min="4613" max="4613" width="16.42578125" style="201" customWidth="1"/>
    <col min="4614" max="4864" width="9.140625" style="201"/>
    <col min="4865" max="4865" width="4.5703125" style="201" customWidth="1"/>
    <col min="4866" max="4866" width="3.42578125" style="201" customWidth="1"/>
    <col min="4867" max="4867" width="62" style="201" customWidth="1"/>
    <col min="4868" max="4868" width="3.42578125" style="201" customWidth="1"/>
    <col min="4869" max="4869" width="16.42578125" style="201" customWidth="1"/>
    <col min="4870" max="5120" width="9.140625" style="201"/>
    <col min="5121" max="5121" width="4.5703125" style="201" customWidth="1"/>
    <col min="5122" max="5122" width="3.42578125" style="201" customWidth="1"/>
    <col min="5123" max="5123" width="62" style="201" customWidth="1"/>
    <col min="5124" max="5124" width="3.42578125" style="201" customWidth="1"/>
    <col min="5125" max="5125" width="16.42578125" style="201" customWidth="1"/>
    <col min="5126" max="5376" width="9.140625" style="201"/>
    <col min="5377" max="5377" width="4.5703125" style="201" customWidth="1"/>
    <col min="5378" max="5378" width="3.42578125" style="201" customWidth="1"/>
    <col min="5379" max="5379" width="62" style="201" customWidth="1"/>
    <col min="5380" max="5380" width="3.42578125" style="201" customWidth="1"/>
    <col min="5381" max="5381" width="16.42578125" style="201" customWidth="1"/>
    <col min="5382" max="5632" width="9.140625" style="201"/>
    <col min="5633" max="5633" width="4.5703125" style="201" customWidth="1"/>
    <col min="5634" max="5634" width="3.42578125" style="201" customWidth="1"/>
    <col min="5635" max="5635" width="62" style="201" customWidth="1"/>
    <col min="5636" max="5636" width="3.42578125" style="201" customWidth="1"/>
    <col min="5637" max="5637" width="16.42578125" style="201" customWidth="1"/>
    <col min="5638" max="5888" width="9.140625" style="201"/>
    <col min="5889" max="5889" width="4.5703125" style="201" customWidth="1"/>
    <col min="5890" max="5890" width="3.42578125" style="201" customWidth="1"/>
    <col min="5891" max="5891" width="62" style="201" customWidth="1"/>
    <col min="5892" max="5892" width="3.42578125" style="201" customWidth="1"/>
    <col min="5893" max="5893" width="16.42578125" style="201" customWidth="1"/>
    <col min="5894" max="6144" width="9.140625" style="201"/>
    <col min="6145" max="6145" width="4.5703125" style="201" customWidth="1"/>
    <col min="6146" max="6146" width="3.42578125" style="201" customWidth="1"/>
    <col min="6147" max="6147" width="62" style="201" customWidth="1"/>
    <col min="6148" max="6148" width="3.42578125" style="201" customWidth="1"/>
    <col min="6149" max="6149" width="16.42578125" style="201" customWidth="1"/>
    <col min="6150" max="6400" width="9.140625" style="201"/>
    <col min="6401" max="6401" width="4.5703125" style="201" customWidth="1"/>
    <col min="6402" max="6402" width="3.42578125" style="201" customWidth="1"/>
    <col min="6403" max="6403" width="62" style="201" customWidth="1"/>
    <col min="6404" max="6404" width="3.42578125" style="201" customWidth="1"/>
    <col min="6405" max="6405" width="16.42578125" style="201" customWidth="1"/>
    <col min="6406" max="6656" width="9.140625" style="201"/>
    <col min="6657" max="6657" width="4.5703125" style="201" customWidth="1"/>
    <col min="6658" max="6658" width="3.42578125" style="201" customWidth="1"/>
    <col min="6659" max="6659" width="62" style="201" customWidth="1"/>
    <col min="6660" max="6660" width="3.42578125" style="201" customWidth="1"/>
    <col min="6661" max="6661" width="16.42578125" style="201" customWidth="1"/>
    <col min="6662" max="6912" width="9.140625" style="201"/>
    <col min="6913" max="6913" width="4.5703125" style="201" customWidth="1"/>
    <col min="6914" max="6914" width="3.42578125" style="201" customWidth="1"/>
    <col min="6915" max="6915" width="62" style="201" customWidth="1"/>
    <col min="6916" max="6916" width="3.42578125" style="201" customWidth="1"/>
    <col min="6917" max="6917" width="16.42578125" style="201" customWidth="1"/>
    <col min="6918" max="7168" width="9.140625" style="201"/>
    <col min="7169" max="7169" width="4.5703125" style="201" customWidth="1"/>
    <col min="7170" max="7170" width="3.42578125" style="201" customWidth="1"/>
    <col min="7171" max="7171" width="62" style="201" customWidth="1"/>
    <col min="7172" max="7172" width="3.42578125" style="201" customWidth="1"/>
    <col min="7173" max="7173" width="16.42578125" style="201" customWidth="1"/>
    <col min="7174" max="7424" width="9.140625" style="201"/>
    <col min="7425" max="7425" width="4.5703125" style="201" customWidth="1"/>
    <col min="7426" max="7426" width="3.42578125" style="201" customWidth="1"/>
    <col min="7427" max="7427" width="62" style="201" customWidth="1"/>
    <col min="7428" max="7428" width="3.42578125" style="201" customWidth="1"/>
    <col min="7429" max="7429" width="16.42578125" style="201" customWidth="1"/>
    <col min="7430" max="7680" width="9.140625" style="201"/>
    <col min="7681" max="7681" width="4.5703125" style="201" customWidth="1"/>
    <col min="7682" max="7682" width="3.42578125" style="201" customWidth="1"/>
    <col min="7683" max="7683" width="62" style="201" customWidth="1"/>
    <col min="7684" max="7684" width="3.42578125" style="201" customWidth="1"/>
    <col min="7685" max="7685" width="16.42578125" style="201" customWidth="1"/>
    <col min="7686" max="7936" width="9.140625" style="201"/>
    <col min="7937" max="7937" width="4.5703125" style="201" customWidth="1"/>
    <col min="7938" max="7938" width="3.42578125" style="201" customWidth="1"/>
    <col min="7939" max="7939" width="62" style="201" customWidth="1"/>
    <col min="7940" max="7940" width="3.42578125" style="201" customWidth="1"/>
    <col min="7941" max="7941" width="16.42578125" style="201" customWidth="1"/>
    <col min="7942" max="8192" width="9.140625" style="201"/>
    <col min="8193" max="8193" width="4.5703125" style="201" customWidth="1"/>
    <col min="8194" max="8194" width="3.42578125" style="201" customWidth="1"/>
    <col min="8195" max="8195" width="62" style="201" customWidth="1"/>
    <col min="8196" max="8196" width="3.42578125" style="201" customWidth="1"/>
    <col min="8197" max="8197" width="16.42578125" style="201" customWidth="1"/>
    <col min="8198" max="8448" width="9.140625" style="201"/>
    <col min="8449" max="8449" width="4.5703125" style="201" customWidth="1"/>
    <col min="8450" max="8450" width="3.42578125" style="201" customWidth="1"/>
    <col min="8451" max="8451" width="62" style="201" customWidth="1"/>
    <col min="8452" max="8452" width="3.42578125" style="201" customWidth="1"/>
    <col min="8453" max="8453" width="16.42578125" style="201" customWidth="1"/>
    <col min="8454" max="8704" width="9.140625" style="201"/>
    <col min="8705" max="8705" width="4.5703125" style="201" customWidth="1"/>
    <col min="8706" max="8706" width="3.42578125" style="201" customWidth="1"/>
    <col min="8707" max="8707" width="62" style="201" customWidth="1"/>
    <col min="8708" max="8708" width="3.42578125" style="201" customWidth="1"/>
    <col min="8709" max="8709" width="16.42578125" style="201" customWidth="1"/>
    <col min="8710" max="8960" width="9.140625" style="201"/>
    <col min="8961" max="8961" width="4.5703125" style="201" customWidth="1"/>
    <col min="8962" max="8962" width="3.42578125" style="201" customWidth="1"/>
    <col min="8963" max="8963" width="62" style="201" customWidth="1"/>
    <col min="8964" max="8964" width="3.42578125" style="201" customWidth="1"/>
    <col min="8965" max="8965" width="16.42578125" style="201" customWidth="1"/>
    <col min="8966" max="9216" width="9.140625" style="201"/>
    <col min="9217" max="9217" width="4.5703125" style="201" customWidth="1"/>
    <col min="9218" max="9218" width="3.42578125" style="201" customWidth="1"/>
    <col min="9219" max="9219" width="62" style="201" customWidth="1"/>
    <col min="9220" max="9220" width="3.42578125" style="201" customWidth="1"/>
    <col min="9221" max="9221" width="16.42578125" style="201" customWidth="1"/>
    <col min="9222" max="9472" width="9.140625" style="201"/>
    <col min="9473" max="9473" width="4.5703125" style="201" customWidth="1"/>
    <col min="9474" max="9474" width="3.42578125" style="201" customWidth="1"/>
    <col min="9475" max="9475" width="62" style="201" customWidth="1"/>
    <col min="9476" max="9476" width="3.42578125" style="201" customWidth="1"/>
    <col min="9477" max="9477" width="16.42578125" style="201" customWidth="1"/>
    <col min="9478" max="9728" width="9.140625" style="201"/>
    <col min="9729" max="9729" width="4.5703125" style="201" customWidth="1"/>
    <col min="9730" max="9730" width="3.42578125" style="201" customWidth="1"/>
    <col min="9731" max="9731" width="62" style="201" customWidth="1"/>
    <col min="9732" max="9732" width="3.42578125" style="201" customWidth="1"/>
    <col min="9733" max="9733" width="16.42578125" style="201" customWidth="1"/>
    <col min="9734" max="9984" width="9.140625" style="201"/>
    <col min="9985" max="9985" width="4.5703125" style="201" customWidth="1"/>
    <col min="9986" max="9986" width="3.42578125" style="201" customWidth="1"/>
    <col min="9987" max="9987" width="62" style="201" customWidth="1"/>
    <col min="9988" max="9988" width="3.42578125" style="201" customWidth="1"/>
    <col min="9989" max="9989" width="16.42578125" style="201" customWidth="1"/>
    <col min="9990" max="10240" width="9.140625" style="201"/>
    <col min="10241" max="10241" width="4.5703125" style="201" customWidth="1"/>
    <col min="10242" max="10242" width="3.42578125" style="201" customWidth="1"/>
    <col min="10243" max="10243" width="62" style="201" customWidth="1"/>
    <col min="10244" max="10244" width="3.42578125" style="201" customWidth="1"/>
    <col min="10245" max="10245" width="16.42578125" style="201" customWidth="1"/>
    <col min="10246" max="10496" width="9.140625" style="201"/>
    <col min="10497" max="10497" width="4.5703125" style="201" customWidth="1"/>
    <col min="10498" max="10498" width="3.42578125" style="201" customWidth="1"/>
    <col min="10499" max="10499" width="62" style="201" customWidth="1"/>
    <col min="10500" max="10500" width="3.42578125" style="201" customWidth="1"/>
    <col min="10501" max="10501" width="16.42578125" style="201" customWidth="1"/>
    <col min="10502" max="10752" width="9.140625" style="201"/>
    <col min="10753" max="10753" width="4.5703125" style="201" customWidth="1"/>
    <col min="10754" max="10754" width="3.42578125" style="201" customWidth="1"/>
    <col min="10755" max="10755" width="62" style="201" customWidth="1"/>
    <col min="10756" max="10756" width="3.42578125" style="201" customWidth="1"/>
    <col min="10757" max="10757" width="16.42578125" style="201" customWidth="1"/>
    <col min="10758" max="11008" width="9.140625" style="201"/>
    <col min="11009" max="11009" width="4.5703125" style="201" customWidth="1"/>
    <col min="11010" max="11010" width="3.42578125" style="201" customWidth="1"/>
    <col min="11011" max="11011" width="62" style="201" customWidth="1"/>
    <col min="11012" max="11012" width="3.42578125" style="201" customWidth="1"/>
    <col min="11013" max="11013" width="16.42578125" style="201" customWidth="1"/>
    <col min="11014" max="11264" width="9.140625" style="201"/>
    <col min="11265" max="11265" width="4.5703125" style="201" customWidth="1"/>
    <col min="11266" max="11266" width="3.42578125" style="201" customWidth="1"/>
    <col min="11267" max="11267" width="62" style="201" customWidth="1"/>
    <col min="11268" max="11268" width="3.42578125" style="201" customWidth="1"/>
    <col min="11269" max="11269" width="16.42578125" style="201" customWidth="1"/>
    <col min="11270" max="11520" width="9.140625" style="201"/>
    <col min="11521" max="11521" width="4.5703125" style="201" customWidth="1"/>
    <col min="11522" max="11522" width="3.42578125" style="201" customWidth="1"/>
    <col min="11523" max="11523" width="62" style="201" customWidth="1"/>
    <col min="11524" max="11524" width="3.42578125" style="201" customWidth="1"/>
    <col min="11525" max="11525" width="16.42578125" style="201" customWidth="1"/>
    <col min="11526" max="11776" width="9.140625" style="201"/>
    <col min="11777" max="11777" width="4.5703125" style="201" customWidth="1"/>
    <col min="11778" max="11778" width="3.42578125" style="201" customWidth="1"/>
    <col min="11779" max="11779" width="62" style="201" customWidth="1"/>
    <col min="11780" max="11780" width="3.42578125" style="201" customWidth="1"/>
    <col min="11781" max="11781" width="16.42578125" style="201" customWidth="1"/>
    <col min="11782" max="12032" width="9.140625" style="201"/>
    <col min="12033" max="12033" width="4.5703125" style="201" customWidth="1"/>
    <col min="12034" max="12034" width="3.42578125" style="201" customWidth="1"/>
    <col min="12035" max="12035" width="62" style="201" customWidth="1"/>
    <col min="12036" max="12036" width="3.42578125" style="201" customWidth="1"/>
    <col min="12037" max="12037" width="16.42578125" style="201" customWidth="1"/>
    <col min="12038" max="12288" width="9.140625" style="201"/>
    <col min="12289" max="12289" width="4.5703125" style="201" customWidth="1"/>
    <col min="12290" max="12290" width="3.42578125" style="201" customWidth="1"/>
    <col min="12291" max="12291" width="62" style="201" customWidth="1"/>
    <col min="12292" max="12292" width="3.42578125" style="201" customWidth="1"/>
    <col min="12293" max="12293" width="16.42578125" style="201" customWidth="1"/>
    <col min="12294" max="12544" width="9.140625" style="201"/>
    <col min="12545" max="12545" width="4.5703125" style="201" customWidth="1"/>
    <col min="12546" max="12546" width="3.42578125" style="201" customWidth="1"/>
    <col min="12547" max="12547" width="62" style="201" customWidth="1"/>
    <col min="12548" max="12548" width="3.42578125" style="201" customWidth="1"/>
    <col min="12549" max="12549" width="16.42578125" style="201" customWidth="1"/>
    <col min="12550" max="12800" width="9.140625" style="201"/>
    <col min="12801" max="12801" width="4.5703125" style="201" customWidth="1"/>
    <col min="12802" max="12802" width="3.42578125" style="201" customWidth="1"/>
    <col min="12803" max="12803" width="62" style="201" customWidth="1"/>
    <col min="12804" max="12804" width="3.42578125" style="201" customWidth="1"/>
    <col min="12805" max="12805" width="16.42578125" style="201" customWidth="1"/>
    <col min="12806" max="13056" width="9.140625" style="201"/>
    <col min="13057" max="13057" width="4.5703125" style="201" customWidth="1"/>
    <col min="13058" max="13058" width="3.42578125" style="201" customWidth="1"/>
    <col min="13059" max="13059" width="62" style="201" customWidth="1"/>
    <col min="13060" max="13060" width="3.42578125" style="201" customWidth="1"/>
    <col min="13061" max="13061" width="16.42578125" style="201" customWidth="1"/>
    <col min="13062" max="13312" width="9.140625" style="201"/>
    <col min="13313" max="13313" width="4.5703125" style="201" customWidth="1"/>
    <col min="13314" max="13314" width="3.42578125" style="201" customWidth="1"/>
    <col min="13315" max="13315" width="62" style="201" customWidth="1"/>
    <col min="13316" max="13316" width="3.42578125" style="201" customWidth="1"/>
    <col min="13317" max="13317" width="16.42578125" style="201" customWidth="1"/>
    <col min="13318" max="13568" width="9.140625" style="201"/>
    <col min="13569" max="13569" width="4.5703125" style="201" customWidth="1"/>
    <col min="13570" max="13570" width="3.42578125" style="201" customWidth="1"/>
    <col min="13571" max="13571" width="62" style="201" customWidth="1"/>
    <col min="13572" max="13572" width="3.42578125" style="201" customWidth="1"/>
    <col min="13573" max="13573" width="16.42578125" style="201" customWidth="1"/>
    <col min="13574" max="13824" width="9.140625" style="201"/>
    <col min="13825" max="13825" width="4.5703125" style="201" customWidth="1"/>
    <col min="13826" max="13826" width="3.42578125" style="201" customWidth="1"/>
    <col min="13827" max="13827" width="62" style="201" customWidth="1"/>
    <col min="13828" max="13828" width="3.42578125" style="201" customWidth="1"/>
    <col min="13829" max="13829" width="16.42578125" style="201" customWidth="1"/>
    <col min="13830" max="14080" width="9.140625" style="201"/>
    <col min="14081" max="14081" width="4.5703125" style="201" customWidth="1"/>
    <col min="14082" max="14082" width="3.42578125" style="201" customWidth="1"/>
    <col min="14083" max="14083" width="62" style="201" customWidth="1"/>
    <col min="14084" max="14084" width="3.42578125" style="201" customWidth="1"/>
    <col min="14085" max="14085" width="16.42578125" style="201" customWidth="1"/>
    <col min="14086" max="14336" width="9.140625" style="201"/>
    <col min="14337" max="14337" width="4.5703125" style="201" customWidth="1"/>
    <col min="14338" max="14338" width="3.42578125" style="201" customWidth="1"/>
    <col min="14339" max="14339" width="62" style="201" customWidth="1"/>
    <col min="14340" max="14340" width="3.42578125" style="201" customWidth="1"/>
    <col min="14341" max="14341" width="16.42578125" style="201" customWidth="1"/>
    <col min="14342" max="14592" width="9.140625" style="201"/>
    <col min="14593" max="14593" width="4.5703125" style="201" customWidth="1"/>
    <col min="14594" max="14594" width="3.42578125" style="201" customWidth="1"/>
    <col min="14595" max="14595" width="62" style="201" customWidth="1"/>
    <col min="14596" max="14596" width="3.42578125" style="201" customWidth="1"/>
    <col min="14597" max="14597" width="16.42578125" style="201" customWidth="1"/>
    <col min="14598" max="14848" width="9.140625" style="201"/>
    <col min="14849" max="14849" width="4.5703125" style="201" customWidth="1"/>
    <col min="14850" max="14850" width="3.42578125" style="201" customWidth="1"/>
    <col min="14851" max="14851" width="62" style="201" customWidth="1"/>
    <col min="14852" max="14852" width="3.42578125" style="201" customWidth="1"/>
    <col min="14853" max="14853" width="16.42578125" style="201" customWidth="1"/>
    <col min="14854" max="15104" width="9.140625" style="201"/>
    <col min="15105" max="15105" width="4.5703125" style="201" customWidth="1"/>
    <col min="15106" max="15106" width="3.42578125" style="201" customWidth="1"/>
    <col min="15107" max="15107" width="62" style="201" customWidth="1"/>
    <col min="15108" max="15108" width="3.42578125" style="201" customWidth="1"/>
    <col min="15109" max="15109" width="16.42578125" style="201" customWidth="1"/>
    <col min="15110" max="15360" width="9.140625" style="201"/>
    <col min="15361" max="15361" width="4.5703125" style="201" customWidth="1"/>
    <col min="15362" max="15362" width="3.42578125" style="201" customWidth="1"/>
    <col min="15363" max="15363" width="62" style="201" customWidth="1"/>
    <col min="15364" max="15364" width="3.42578125" style="201" customWidth="1"/>
    <col min="15365" max="15365" width="16.42578125" style="201" customWidth="1"/>
    <col min="15366" max="15616" width="9.140625" style="201"/>
    <col min="15617" max="15617" width="4.5703125" style="201" customWidth="1"/>
    <col min="15618" max="15618" width="3.42578125" style="201" customWidth="1"/>
    <col min="15619" max="15619" width="62" style="201" customWidth="1"/>
    <col min="15620" max="15620" width="3.42578125" style="201" customWidth="1"/>
    <col min="15621" max="15621" width="16.42578125" style="201" customWidth="1"/>
    <col min="15622" max="15872" width="9.140625" style="201"/>
    <col min="15873" max="15873" width="4.5703125" style="201" customWidth="1"/>
    <col min="15874" max="15874" width="3.42578125" style="201" customWidth="1"/>
    <col min="15875" max="15875" width="62" style="201" customWidth="1"/>
    <col min="15876" max="15876" width="3.42578125" style="201" customWidth="1"/>
    <col min="15877" max="15877" width="16.42578125" style="201" customWidth="1"/>
    <col min="15878" max="16128" width="9.140625" style="201"/>
    <col min="16129" max="16129" width="4.5703125" style="201" customWidth="1"/>
    <col min="16130" max="16130" width="3.42578125" style="201" customWidth="1"/>
    <col min="16131" max="16131" width="62" style="201" customWidth="1"/>
    <col min="16132" max="16132" width="3.42578125" style="201" customWidth="1"/>
    <col min="16133" max="16133" width="16.42578125" style="201" customWidth="1"/>
    <col min="16134" max="16384" width="9.140625" style="201"/>
  </cols>
  <sheetData>
    <row r="1" spans="1:6">
      <c r="A1" s="282"/>
      <c r="B1" s="282"/>
      <c r="C1" s="1400" t="s">
        <v>37</v>
      </c>
      <c r="D1" s="1400"/>
      <c r="E1" s="680"/>
      <c r="F1" s="436" t="s">
        <v>78</v>
      </c>
    </row>
    <row r="2" spans="1:6">
      <c r="A2" s="282"/>
      <c r="B2" s="282"/>
      <c r="C2" s="1400" t="s">
        <v>14</v>
      </c>
      <c r="D2" s="1400"/>
      <c r="E2" s="681"/>
      <c r="F2" s="1214" t="s">
        <v>78</v>
      </c>
    </row>
    <row r="3" spans="1:6">
      <c r="A3" s="282"/>
      <c r="B3" s="282"/>
      <c r="C3" s="1401" t="s">
        <v>178</v>
      </c>
      <c r="D3" s="1400"/>
      <c r="E3" s="682"/>
      <c r="F3" s="1214" t="s">
        <v>78</v>
      </c>
    </row>
    <row r="4" spans="1:6">
      <c r="A4" s="282"/>
      <c r="B4" s="282"/>
      <c r="C4" s="1216" t="s">
        <v>902</v>
      </c>
      <c r="D4" s="282"/>
      <c r="E4" s="681"/>
    </row>
    <row r="6" spans="1:6" ht="25.5">
      <c r="A6" s="683" t="s">
        <v>94</v>
      </c>
      <c r="B6" s="282"/>
      <c r="C6" s="684" t="s">
        <v>42</v>
      </c>
      <c r="D6" s="282"/>
      <c r="E6" s="684" t="s">
        <v>43</v>
      </c>
    </row>
    <row r="7" spans="1:6">
      <c r="A7" s="685">
        <v>-1</v>
      </c>
      <c r="B7" s="685"/>
      <c r="C7" s="685">
        <v>-2</v>
      </c>
      <c r="D7" s="685"/>
      <c r="E7" s="686">
        <v>-3</v>
      </c>
    </row>
    <row r="9" spans="1:6">
      <c r="A9" s="687">
        <v>1</v>
      </c>
      <c r="B9" s="282"/>
      <c r="C9" s="291" t="s">
        <v>700</v>
      </c>
      <c r="D9" s="282"/>
      <c r="E9" s="688">
        <v>648913758.21106756</v>
      </c>
    </row>
    <row r="10" spans="1:6">
      <c r="A10" s="687">
        <v>2</v>
      </c>
      <c r="B10" s="282"/>
      <c r="C10" s="689" t="s">
        <v>701</v>
      </c>
      <c r="D10" s="282"/>
      <c r="E10" s="690">
        <v>5.3199999999999997E-2</v>
      </c>
    </row>
    <row r="11" spans="1:6" ht="15.75" thickBot="1">
      <c r="A11" s="687">
        <v>3</v>
      </c>
      <c r="B11" s="282"/>
      <c r="C11" s="291" t="s">
        <v>702</v>
      </c>
      <c r="D11" s="282"/>
      <c r="E11" s="342">
        <f>E9*E10</f>
        <v>34522211.936828792</v>
      </c>
    </row>
    <row r="12" spans="1:6" ht="15.75" thickTop="1">
      <c r="A12" s="282"/>
      <c r="B12" s="282"/>
      <c r="C12" s="282"/>
      <c r="D12" s="282"/>
      <c r="E12" s="201"/>
    </row>
    <row r="13" spans="1:6">
      <c r="A13" s="687">
        <v>4</v>
      </c>
      <c r="B13" s="282"/>
      <c r="C13" s="291" t="s">
        <v>703</v>
      </c>
      <c r="D13" s="282"/>
      <c r="E13" s="688">
        <v>0</v>
      </c>
    </row>
    <row r="14" spans="1:6">
      <c r="A14" s="687">
        <v>5</v>
      </c>
      <c r="B14" s="282"/>
      <c r="C14" s="689" t="s">
        <v>704</v>
      </c>
      <c r="D14" s="282"/>
      <c r="E14" s="690">
        <v>8.0000000000000002E-3</v>
      </c>
    </row>
    <row r="15" spans="1:6" ht="15.75" thickBot="1">
      <c r="A15" s="687">
        <v>6</v>
      </c>
      <c r="B15" s="282"/>
      <c r="C15" s="291" t="s">
        <v>705</v>
      </c>
      <c r="D15" s="282"/>
      <c r="E15" s="691">
        <v>0</v>
      </c>
    </row>
    <row r="16" spans="1:6" ht="15.75" thickTop="1">
      <c r="A16" s="687"/>
      <c r="B16" s="282"/>
      <c r="C16" s="291"/>
      <c r="D16" s="282"/>
      <c r="E16" s="692"/>
    </row>
    <row r="17" spans="1:5">
      <c r="A17" s="687">
        <v>7</v>
      </c>
      <c r="B17" s="282"/>
      <c r="C17" s="693" t="s">
        <v>706</v>
      </c>
      <c r="D17" s="282"/>
      <c r="E17" s="692">
        <v>46105008.994999997</v>
      </c>
    </row>
    <row r="18" spans="1:5">
      <c r="A18" s="687">
        <v>8</v>
      </c>
      <c r="B18" s="282"/>
      <c r="C18" s="693" t="s">
        <v>707</v>
      </c>
      <c r="D18" s="282"/>
      <c r="E18" s="690">
        <v>1.95E-2</v>
      </c>
    </row>
    <row r="19" spans="1:5" ht="15.75" thickBot="1">
      <c r="A19" s="687">
        <v>9</v>
      </c>
      <c r="B19" s="282"/>
      <c r="C19" s="693" t="s">
        <v>708</v>
      </c>
      <c r="D19" s="282"/>
      <c r="E19" s="342">
        <f>E17*E18</f>
        <v>899047.67540249997</v>
      </c>
    </row>
    <row r="20" spans="1:5" ht="15.75" thickTop="1">
      <c r="A20" s="282"/>
      <c r="B20" s="282"/>
      <c r="C20" s="282"/>
      <c r="D20" s="282"/>
      <c r="E20" s="201"/>
    </row>
    <row r="21" spans="1:5" ht="15.75" thickBot="1">
      <c r="A21" s="687">
        <v>10</v>
      </c>
      <c r="B21" s="282"/>
      <c r="C21" s="291" t="s">
        <v>709</v>
      </c>
      <c r="D21" s="282"/>
      <c r="E21" s="342">
        <f>E11+E15+E19</f>
        <v>35421259.612231292</v>
      </c>
    </row>
    <row r="22" spans="1:5" ht="15.75" thickTop="1">
      <c r="A22" s="282"/>
      <c r="B22" s="282"/>
      <c r="C22" s="282"/>
      <c r="D22" s="282"/>
      <c r="E22" s="201"/>
    </row>
    <row r="23" spans="1:5">
      <c r="A23" s="687">
        <v>11</v>
      </c>
      <c r="B23" s="282"/>
      <c r="C23" s="291" t="s">
        <v>710</v>
      </c>
      <c r="D23" s="282"/>
      <c r="E23" s="336">
        <v>46504720</v>
      </c>
    </row>
    <row r="24" spans="1:5">
      <c r="A24" s="687">
        <v>12</v>
      </c>
      <c r="B24" s="282"/>
      <c r="C24" s="291" t="s">
        <v>711</v>
      </c>
      <c r="D24" s="282"/>
      <c r="E24" s="201">
        <v>0.98499999999999999</v>
      </c>
    </row>
    <row r="25" spans="1:5" ht="15.75" thickBot="1">
      <c r="A25" s="687">
        <v>13</v>
      </c>
      <c r="B25" s="282"/>
      <c r="C25" s="291" t="s">
        <v>712</v>
      </c>
      <c r="D25" s="282"/>
      <c r="E25" s="342">
        <f>E23*E24</f>
        <v>45807149.200000003</v>
      </c>
    </row>
    <row r="26" spans="1:5" ht="15.75" thickTop="1">
      <c r="A26" s="282"/>
      <c r="B26" s="282"/>
      <c r="C26" s="282"/>
      <c r="D26" s="282"/>
      <c r="E26" s="201"/>
    </row>
    <row r="27" spans="1:5" ht="15.75" thickBot="1">
      <c r="A27" s="687">
        <v>14</v>
      </c>
      <c r="B27" s="282"/>
      <c r="C27" s="291" t="s">
        <v>713</v>
      </c>
      <c r="D27" s="282"/>
      <c r="E27" s="342">
        <f>E21-E25</f>
        <v>-10385889.587768711</v>
      </c>
    </row>
    <row r="28" spans="1:5" ht="15.75" thickTop="1">
      <c r="A28" s="687">
        <v>15</v>
      </c>
      <c r="B28" s="282"/>
      <c r="C28" s="282" t="s">
        <v>714</v>
      </c>
      <c r="D28" s="282"/>
      <c r="E28" s="694">
        <v>5.8742000000000003E-2</v>
      </c>
    </row>
    <row r="29" spans="1:5" ht="15.75" thickBot="1">
      <c r="A29" s="687">
        <v>16</v>
      </c>
      <c r="B29" s="282"/>
      <c r="C29" s="291" t="s">
        <v>715</v>
      </c>
      <c r="D29" s="282"/>
      <c r="E29" s="342">
        <f>E27*E28*-1</f>
        <v>610087.92616470961</v>
      </c>
    </row>
    <row r="30" spans="1:5" ht="15.75" thickTop="1">
      <c r="A30" s="282"/>
      <c r="B30" s="282"/>
      <c r="C30" s="282"/>
      <c r="D30" s="282"/>
      <c r="E30" s="201"/>
    </row>
    <row r="31" spans="1:5" ht="15.75" thickBot="1">
      <c r="A31" s="687">
        <v>17</v>
      </c>
      <c r="B31" s="282"/>
      <c r="C31" s="291" t="s">
        <v>716</v>
      </c>
      <c r="D31" s="282"/>
      <c r="E31" s="342">
        <f>E27+E29</f>
        <v>-9775801.6616040021</v>
      </c>
    </row>
    <row r="32" spans="1:5" ht="15.75" thickTop="1">
      <c r="A32" s="687">
        <v>18</v>
      </c>
      <c r="B32" s="282"/>
      <c r="C32" s="282" t="s">
        <v>717</v>
      </c>
      <c r="D32" s="282"/>
      <c r="E32" s="201">
        <v>0.35</v>
      </c>
    </row>
    <row r="33" spans="1:5" ht="15.75" thickBot="1">
      <c r="A33" s="687">
        <v>19</v>
      </c>
      <c r="B33" s="282"/>
      <c r="C33" s="291" t="s">
        <v>718</v>
      </c>
      <c r="D33" s="282"/>
      <c r="E33" s="342">
        <f>E31*E32*-1</f>
        <v>3421530.5815614006</v>
      </c>
    </row>
    <row r="34" spans="1:5" ht="15.75" thickTop="1">
      <c r="A34" s="282"/>
      <c r="B34" s="282"/>
      <c r="C34" s="282"/>
      <c r="D34" s="282"/>
      <c r="E34" s="695"/>
    </row>
    <row r="35" spans="1:5" ht="15.75" thickBot="1">
      <c r="A35" s="282">
        <v>20</v>
      </c>
      <c r="B35" s="282"/>
      <c r="C35" s="696" t="s">
        <v>719</v>
      </c>
      <c r="D35" s="282"/>
      <c r="E35" s="342">
        <f>E29+E33</f>
        <v>4031618.5077261101</v>
      </c>
    </row>
    <row r="36" spans="1:5" ht="15.75" thickTop="1"/>
    <row r="37" spans="1:5">
      <c r="B37" s="685" t="s">
        <v>78</v>
      </c>
      <c r="C37" s="697" t="s">
        <v>78</v>
      </c>
    </row>
    <row r="38" spans="1:5">
      <c r="B38" s="685"/>
    </row>
    <row r="39" spans="1:5">
      <c r="B39" s="685"/>
    </row>
    <row r="41" spans="1:5">
      <c r="C41" s="282" t="s">
        <v>720</v>
      </c>
      <c r="D41" s="282"/>
      <c r="E41" s="289"/>
    </row>
  </sheetData>
  <mergeCells count="3">
    <mergeCell ref="C1:D1"/>
    <mergeCell ref="C2:D2"/>
    <mergeCell ref="C3:D3"/>
  </mergeCells>
  <pageMargins left="0.7" right="0.7" top="0.75" bottom="0.75" header="0.3" footer="0.3"/>
  <pageSetup scale="91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51"/>
  <sheetViews>
    <sheetView zoomScaleNormal="100" workbookViewId="0">
      <selection activeCell="M17" sqref="M17"/>
    </sheetView>
  </sheetViews>
  <sheetFormatPr defaultRowHeight="15"/>
  <cols>
    <col min="1" max="1" width="5" style="201" customWidth="1"/>
    <col min="2" max="2" width="3.42578125" style="201" customWidth="1"/>
    <col min="3" max="3" width="63.85546875" style="201" customWidth="1"/>
    <col min="4" max="4" width="3.42578125" style="201" customWidth="1"/>
    <col min="5" max="5" width="13.7109375" style="201" customWidth="1"/>
    <col min="6" max="6" width="3.42578125" style="201" customWidth="1"/>
    <col min="7" max="7" width="14.140625" style="201" customWidth="1"/>
    <col min="8" max="9" width="9.140625" style="201"/>
    <col min="10" max="10" width="10.85546875" style="201" bestFit="1" customWidth="1"/>
    <col min="11" max="256" width="9.140625" style="201"/>
    <col min="257" max="257" width="5" style="201" customWidth="1"/>
    <col min="258" max="258" width="3.42578125" style="201" customWidth="1"/>
    <col min="259" max="259" width="63.85546875" style="201" customWidth="1"/>
    <col min="260" max="260" width="3.42578125" style="201" customWidth="1"/>
    <col min="261" max="261" width="13.7109375" style="201" customWidth="1"/>
    <col min="262" max="262" width="3.42578125" style="201" customWidth="1"/>
    <col min="263" max="263" width="14.140625" style="201" customWidth="1"/>
    <col min="264" max="265" width="9.140625" style="201"/>
    <col min="266" max="266" width="10.85546875" style="201" bestFit="1" customWidth="1"/>
    <col min="267" max="512" width="9.140625" style="201"/>
    <col min="513" max="513" width="5" style="201" customWidth="1"/>
    <col min="514" max="514" width="3.42578125" style="201" customWidth="1"/>
    <col min="515" max="515" width="63.85546875" style="201" customWidth="1"/>
    <col min="516" max="516" width="3.42578125" style="201" customWidth="1"/>
    <col min="517" max="517" width="13.7109375" style="201" customWidth="1"/>
    <col min="518" max="518" width="3.42578125" style="201" customWidth="1"/>
    <col min="519" max="519" width="14.140625" style="201" customWidth="1"/>
    <col min="520" max="521" width="9.140625" style="201"/>
    <col min="522" max="522" width="10.85546875" style="201" bestFit="1" customWidth="1"/>
    <col min="523" max="768" width="9.140625" style="201"/>
    <col min="769" max="769" width="5" style="201" customWidth="1"/>
    <col min="770" max="770" width="3.42578125" style="201" customWidth="1"/>
    <col min="771" max="771" width="63.85546875" style="201" customWidth="1"/>
    <col min="772" max="772" width="3.42578125" style="201" customWidth="1"/>
    <col min="773" max="773" width="13.7109375" style="201" customWidth="1"/>
    <col min="774" max="774" width="3.42578125" style="201" customWidth="1"/>
    <col min="775" max="775" width="14.140625" style="201" customWidth="1"/>
    <col min="776" max="777" width="9.140625" style="201"/>
    <col min="778" max="778" width="10.85546875" style="201" bestFit="1" customWidth="1"/>
    <col min="779" max="1024" width="9.140625" style="201"/>
    <col min="1025" max="1025" width="5" style="201" customWidth="1"/>
    <col min="1026" max="1026" width="3.42578125" style="201" customWidth="1"/>
    <col min="1027" max="1027" width="63.85546875" style="201" customWidth="1"/>
    <col min="1028" max="1028" width="3.42578125" style="201" customWidth="1"/>
    <col min="1029" max="1029" width="13.7109375" style="201" customWidth="1"/>
    <col min="1030" max="1030" width="3.42578125" style="201" customWidth="1"/>
    <col min="1031" max="1031" width="14.140625" style="201" customWidth="1"/>
    <col min="1032" max="1033" width="9.140625" style="201"/>
    <col min="1034" max="1034" width="10.85546875" style="201" bestFit="1" customWidth="1"/>
    <col min="1035" max="1280" width="9.140625" style="201"/>
    <col min="1281" max="1281" width="5" style="201" customWidth="1"/>
    <col min="1282" max="1282" width="3.42578125" style="201" customWidth="1"/>
    <col min="1283" max="1283" width="63.85546875" style="201" customWidth="1"/>
    <col min="1284" max="1284" width="3.42578125" style="201" customWidth="1"/>
    <col min="1285" max="1285" width="13.7109375" style="201" customWidth="1"/>
    <col min="1286" max="1286" width="3.42578125" style="201" customWidth="1"/>
    <col min="1287" max="1287" width="14.140625" style="201" customWidth="1"/>
    <col min="1288" max="1289" width="9.140625" style="201"/>
    <col min="1290" max="1290" width="10.85546875" style="201" bestFit="1" customWidth="1"/>
    <col min="1291" max="1536" width="9.140625" style="201"/>
    <col min="1537" max="1537" width="5" style="201" customWidth="1"/>
    <col min="1538" max="1538" width="3.42578125" style="201" customWidth="1"/>
    <col min="1539" max="1539" width="63.85546875" style="201" customWidth="1"/>
    <col min="1540" max="1540" width="3.42578125" style="201" customWidth="1"/>
    <col min="1541" max="1541" width="13.7109375" style="201" customWidth="1"/>
    <col min="1542" max="1542" width="3.42578125" style="201" customWidth="1"/>
    <col min="1543" max="1543" width="14.140625" style="201" customWidth="1"/>
    <col min="1544" max="1545" width="9.140625" style="201"/>
    <col min="1546" max="1546" width="10.85546875" style="201" bestFit="1" customWidth="1"/>
    <col min="1547" max="1792" width="9.140625" style="201"/>
    <col min="1793" max="1793" width="5" style="201" customWidth="1"/>
    <col min="1794" max="1794" width="3.42578125" style="201" customWidth="1"/>
    <col min="1795" max="1795" width="63.85546875" style="201" customWidth="1"/>
    <col min="1796" max="1796" width="3.42578125" style="201" customWidth="1"/>
    <col min="1797" max="1797" width="13.7109375" style="201" customWidth="1"/>
    <col min="1798" max="1798" width="3.42578125" style="201" customWidth="1"/>
    <col min="1799" max="1799" width="14.140625" style="201" customWidth="1"/>
    <col min="1800" max="1801" width="9.140625" style="201"/>
    <col min="1802" max="1802" width="10.85546875" style="201" bestFit="1" customWidth="1"/>
    <col min="1803" max="2048" width="9.140625" style="201"/>
    <col min="2049" max="2049" width="5" style="201" customWidth="1"/>
    <col min="2050" max="2050" width="3.42578125" style="201" customWidth="1"/>
    <col min="2051" max="2051" width="63.85546875" style="201" customWidth="1"/>
    <col min="2052" max="2052" width="3.42578125" style="201" customWidth="1"/>
    <col min="2053" max="2053" width="13.7109375" style="201" customWidth="1"/>
    <col min="2054" max="2054" width="3.42578125" style="201" customWidth="1"/>
    <col min="2055" max="2055" width="14.140625" style="201" customWidth="1"/>
    <col min="2056" max="2057" width="9.140625" style="201"/>
    <col min="2058" max="2058" width="10.85546875" style="201" bestFit="1" customWidth="1"/>
    <col min="2059" max="2304" width="9.140625" style="201"/>
    <col min="2305" max="2305" width="5" style="201" customWidth="1"/>
    <col min="2306" max="2306" width="3.42578125" style="201" customWidth="1"/>
    <col min="2307" max="2307" width="63.85546875" style="201" customWidth="1"/>
    <col min="2308" max="2308" width="3.42578125" style="201" customWidth="1"/>
    <col min="2309" max="2309" width="13.7109375" style="201" customWidth="1"/>
    <col min="2310" max="2310" width="3.42578125" style="201" customWidth="1"/>
    <col min="2311" max="2311" width="14.140625" style="201" customWidth="1"/>
    <col min="2312" max="2313" width="9.140625" style="201"/>
    <col min="2314" max="2314" width="10.85546875" style="201" bestFit="1" customWidth="1"/>
    <col min="2315" max="2560" width="9.140625" style="201"/>
    <col min="2561" max="2561" width="5" style="201" customWidth="1"/>
    <col min="2562" max="2562" width="3.42578125" style="201" customWidth="1"/>
    <col min="2563" max="2563" width="63.85546875" style="201" customWidth="1"/>
    <col min="2564" max="2564" width="3.42578125" style="201" customWidth="1"/>
    <col min="2565" max="2565" width="13.7109375" style="201" customWidth="1"/>
    <col min="2566" max="2566" width="3.42578125" style="201" customWidth="1"/>
    <col min="2567" max="2567" width="14.140625" style="201" customWidth="1"/>
    <col min="2568" max="2569" width="9.140625" style="201"/>
    <col min="2570" max="2570" width="10.85546875" style="201" bestFit="1" customWidth="1"/>
    <col min="2571" max="2816" width="9.140625" style="201"/>
    <col min="2817" max="2817" width="5" style="201" customWidth="1"/>
    <col min="2818" max="2818" width="3.42578125" style="201" customWidth="1"/>
    <col min="2819" max="2819" width="63.85546875" style="201" customWidth="1"/>
    <col min="2820" max="2820" width="3.42578125" style="201" customWidth="1"/>
    <col min="2821" max="2821" width="13.7109375" style="201" customWidth="1"/>
    <col min="2822" max="2822" width="3.42578125" style="201" customWidth="1"/>
    <col min="2823" max="2823" width="14.140625" style="201" customWidth="1"/>
    <col min="2824" max="2825" width="9.140625" style="201"/>
    <col min="2826" max="2826" width="10.85546875" style="201" bestFit="1" customWidth="1"/>
    <col min="2827" max="3072" width="9.140625" style="201"/>
    <col min="3073" max="3073" width="5" style="201" customWidth="1"/>
    <col min="3074" max="3074" width="3.42578125" style="201" customWidth="1"/>
    <col min="3075" max="3075" width="63.85546875" style="201" customWidth="1"/>
    <col min="3076" max="3076" width="3.42578125" style="201" customWidth="1"/>
    <col min="3077" max="3077" width="13.7109375" style="201" customWidth="1"/>
    <col min="3078" max="3078" width="3.42578125" style="201" customWidth="1"/>
    <col min="3079" max="3079" width="14.140625" style="201" customWidth="1"/>
    <col min="3080" max="3081" width="9.140625" style="201"/>
    <col min="3082" max="3082" width="10.85546875" style="201" bestFit="1" customWidth="1"/>
    <col min="3083" max="3328" width="9.140625" style="201"/>
    <col min="3329" max="3329" width="5" style="201" customWidth="1"/>
    <col min="3330" max="3330" width="3.42578125" style="201" customWidth="1"/>
    <col min="3331" max="3331" width="63.85546875" style="201" customWidth="1"/>
    <col min="3332" max="3332" width="3.42578125" style="201" customWidth="1"/>
    <col min="3333" max="3333" width="13.7109375" style="201" customWidth="1"/>
    <col min="3334" max="3334" width="3.42578125" style="201" customWidth="1"/>
    <col min="3335" max="3335" width="14.140625" style="201" customWidth="1"/>
    <col min="3336" max="3337" width="9.140625" style="201"/>
    <col min="3338" max="3338" width="10.85546875" style="201" bestFit="1" customWidth="1"/>
    <col min="3339" max="3584" width="9.140625" style="201"/>
    <col min="3585" max="3585" width="5" style="201" customWidth="1"/>
    <col min="3586" max="3586" width="3.42578125" style="201" customWidth="1"/>
    <col min="3587" max="3587" width="63.85546875" style="201" customWidth="1"/>
    <col min="3588" max="3588" width="3.42578125" style="201" customWidth="1"/>
    <col min="3589" max="3589" width="13.7109375" style="201" customWidth="1"/>
    <col min="3590" max="3590" width="3.42578125" style="201" customWidth="1"/>
    <col min="3591" max="3591" width="14.140625" style="201" customWidth="1"/>
    <col min="3592" max="3593" width="9.140625" style="201"/>
    <col min="3594" max="3594" width="10.85546875" style="201" bestFit="1" customWidth="1"/>
    <col min="3595" max="3840" width="9.140625" style="201"/>
    <col min="3841" max="3841" width="5" style="201" customWidth="1"/>
    <col min="3842" max="3842" width="3.42578125" style="201" customWidth="1"/>
    <col min="3843" max="3843" width="63.85546875" style="201" customWidth="1"/>
    <col min="3844" max="3844" width="3.42578125" style="201" customWidth="1"/>
    <col min="3845" max="3845" width="13.7109375" style="201" customWidth="1"/>
    <col min="3846" max="3846" width="3.42578125" style="201" customWidth="1"/>
    <col min="3847" max="3847" width="14.140625" style="201" customWidth="1"/>
    <col min="3848" max="3849" width="9.140625" style="201"/>
    <col min="3850" max="3850" width="10.85546875" style="201" bestFit="1" customWidth="1"/>
    <col min="3851" max="4096" width="9.140625" style="201"/>
    <col min="4097" max="4097" width="5" style="201" customWidth="1"/>
    <col min="4098" max="4098" width="3.42578125" style="201" customWidth="1"/>
    <col min="4099" max="4099" width="63.85546875" style="201" customWidth="1"/>
    <col min="4100" max="4100" width="3.42578125" style="201" customWidth="1"/>
    <col min="4101" max="4101" width="13.7109375" style="201" customWidth="1"/>
    <col min="4102" max="4102" width="3.42578125" style="201" customWidth="1"/>
    <col min="4103" max="4103" width="14.140625" style="201" customWidth="1"/>
    <col min="4104" max="4105" width="9.140625" style="201"/>
    <col min="4106" max="4106" width="10.85546875" style="201" bestFit="1" customWidth="1"/>
    <col min="4107" max="4352" width="9.140625" style="201"/>
    <col min="4353" max="4353" width="5" style="201" customWidth="1"/>
    <col min="4354" max="4354" width="3.42578125" style="201" customWidth="1"/>
    <col min="4355" max="4355" width="63.85546875" style="201" customWidth="1"/>
    <col min="4356" max="4356" width="3.42578125" style="201" customWidth="1"/>
    <col min="4357" max="4357" width="13.7109375" style="201" customWidth="1"/>
    <col min="4358" max="4358" width="3.42578125" style="201" customWidth="1"/>
    <col min="4359" max="4359" width="14.140625" style="201" customWidth="1"/>
    <col min="4360" max="4361" width="9.140625" style="201"/>
    <col min="4362" max="4362" width="10.85546875" style="201" bestFit="1" customWidth="1"/>
    <col min="4363" max="4608" width="9.140625" style="201"/>
    <col min="4609" max="4609" width="5" style="201" customWidth="1"/>
    <col min="4610" max="4610" width="3.42578125" style="201" customWidth="1"/>
    <col min="4611" max="4611" width="63.85546875" style="201" customWidth="1"/>
    <col min="4612" max="4612" width="3.42578125" style="201" customWidth="1"/>
    <col min="4613" max="4613" width="13.7109375" style="201" customWidth="1"/>
    <col min="4614" max="4614" width="3.42578125" style="201" customWidth="1"/>
    <col min="4615" max="4615" width="14.140625" style="201" customWidth="1"/>
    <col min="4616" max="4617" width="9.140625" style="201"/>
    <col min="4618" max="4618" width="10.85546875" style="201" bestFit="1" customWidth="1"/>
    <col min="4619" max="4864" width="9.140625" style="201"/>
    <col min="4865" max="4865" width="5" style="201" customWidth="1"/>
    <col min="4866" max="4866" width="3.42578125" style="201" customWidth="1"/>
    <col min="4867" max="4867" width="63.85546875" style="201" customWidth="1"/>
    <col min="4868" max="4868" width="3.42578125" style="201" customWidth="1"/>
    <col min="4869" max="4869" width="13.7109375" style="201" customWidth="1"/>
    <col min="4870" max="4870" width="3.42578125" style="201" customWidth="1"/>
    <col min="4871" max="4871" width="14.140625" style="201" customWidth="1"/>
    <col min="4872" max="4873" width="9.140625" style="201"/>
    <col min="4874" max="4874" width="10.85546875" style="201" bestFit="1" customWidth="1"/>
    <col min="4875" max="5120" width="9.140625" style="201"/>
    <col min="5121" max="5121" width="5" style="201" customWidth="1"/>
    <col min="5122" max="5122" width="3.42578125" style="201" customWidth="1"/>
    <col min="5123" max="5123" width="63.85546875" style="201" customWidth="1"/>
    <col min="5124" max="5124" width="3.42578125" style="201" customWidth="1"/>
    <col min="5125" max="5125" width="13.7109375" style="201" customWidth="1"/>
    <col min="5126" max="5126" width="3.42578125" style="201" customWidth="1"/>
    <col min="5127" max="5127" width="14.140625" style="201" customWidth="1"/>
    <col min="5128" max="5129" width="9.140625" style="201"/>
    <col min="5130" max="5130" width="10.85546875" style="201" bestFit="1" customWidth="1"/>
    <col min="5131" max="5376" width="9.140625" style="201"/>
    <col min="5377" max="5377" width="5" style="201" customWidth="1"/>
    <col min="5378" max="5378" width="3.42578125" style="201" customWidth="1"/>
    <col min="5379" max="5379" width="63.85546875" style="201" customWidth="1"/>
    <col min="5380" max="5380" width="3.42578125" style="201" customWidth="1"/>
    <col min="5381" max="5381" width="13.7109375" style="201" customWidth="1"/>
    <col min="5382" max="5382" width="3.42578125" style="201" customWidth="1"/>
    <col min="5383" max="5383" width="14.140625" style="201" customWidth="1"/>
    <col min="5384" max="5385" width="9.140625" style="201"/>
    <col min="5386" max="5386" width="10.85546875" style="201" bestFit="1" customWidth="1"/>
    <col min="5387" max="5632" width="9.140625" style="201"/>
    <col min="5633" max="5633" width="5" style="201" customWidth="1"/>
    <col min="5634" max="5634" width="3.42578125" style="201" customWidth="1"/>
    <col min="5635" max="5635" width="63.85546875" style="201" customWidth="1"/>
    <col min="5636" max="5636" width="3.42578125" style="201" customWidth="1"/>
    <col min="5637" max="5637" width="13.7109375" style="201" customWidth="1"/>
    <col min="5638" max="5638" width="3.42578125" style="201" customWidth="1"/>
    <col min="5639" max="5639" width="14.140625" style="201" customWidth="1"/>
    <col min="5640" max="5641" width="9.140625" style="201"/>
    <col min="5642" max="5642" width="10.85546875" style="201" bestFit="1" customWidth="1"/>
    <col min="5643" max="5888" width="9.140625" style="201"/>
    <col min="5889" max="5889" width="5" style="201" customWidth="1"/>
    <col min="5890" max="5890" width="3.42578125" style="201" customWidth="1"/>
    <col min="5891" max="5891" width="63.85546875" style="201" customWidth="1"/>
    <col min="5892" max="5892" width="3.42578125" style="201" customWidth="1"/>
    <col min="5893" max="5893" width="13.7109375" style="201" customWidth="1"/>
    <col min="5894" max="5894" width="3.42578125" style="201" customWidth="1"/>
    <col min="5895" max="5895" width="14.140625" style="201" customWidth="1"/>
    <col min="5896" max="5897" width="9.140625" style="201"/>
    <col min="5898" max="5898" width="10.85546875" style="201" bestFit="1" customWidth="1"/>
    <col min="5899" max="6144" width="9.140625" style="201"/>
    <col min="6145" max="6145" width="5" style="201" customWidth="1"/>
    <col min="6146" max="6146" width="3.42578125" style="201" customWidth="1"/>
    <col min="6147" max="6147" width="63.85546875" style="201" customWidth="1"/>
    <col min="6148" max="6148" width="3.42578125" style="201" customWidth="1"/>
    <col min="6149" max="6149" width="13.7109375" style="201" customWidth="1"/>
    <col min="6150" max="6150" width="3.42578125" style="201" customWidth="1"/>
    <col min="6151" max="6151" width="14.140625" style="201" customWidth="1"/>
    <col min="6152" max="6153" width="9.140625" style="201"/>
    <col min="6154" max="6154" width="10.85546875" style="201" bestFit="1" customWidth="1"/>
    <col min="6155" max="6400" width="9.140625" style="201"/>
    <col min="6401" max="6401" width="5" style="201" customWidth="1"/>
    <col min="6402" max="6402" width="3.42578125" style="201" customWidth="1"/>
    <col min="6403" max="6403" width="63.85546875" style="201" customWidth="1"/>
    <col min="6404" max="6404" width="3.42578125" style="201" customWidth="1"/>
    <col min="6405" max="6405" width="13.7109375" style="201" customWidth="1"/>
    <col min="6406" max="6406" width="3.42578125" style="201" customWidth="1"/>
    <col min="6407" max="6407" width="14.140625" style="201" customWidth="1"/>
    <col min="6408" max="6409" width="9.140625" style="201"/>
    <col min="6410" max="6410" width="10.85546875" style="201" bestFit="1" customWidth="1"/>
    <col min="6411" max="6656" width="9.140625" style="201"/>
    <col min="6657" max="6657" width="5" style="201" customWidth="1"/>
    <col min="6658" max="6658" width="3.42578125" style="201" customWidth="1"/>
    <col min="6659" max="6659" width="63.85546875" style="201" customWidth="1"/>
    <col min="6660" max="6660" width="3.42578125" style="201" customWidth="1"/>
    <col min="6661" max="6661" width="13.7109375" style="201" customWidth="1"/>
    <col min="6662" max="6662" width="3.42578125" style="201" customWidth="1"/>
    <col min="6663" max="6663" width="14.140625" style="201" customWidth="1"/>
    <col min="6664" max="6665" width="9.140625" style="201"/>
    <col min="6666" max="6666" width="10.85546875" style="201" bestFit="1" customWidth="1"/>
    <col min="6667" max="6912" width="9.140625" style="201"/>
    <col min="6913" max="6913" width="5" style="201" customWidth="1"/>
    <col min="6914" max="6914" width="3.42578125" style="201" customWidth="1"/>
    <col min="6915" max="6915" width="63.85546875" style="201" customWidth="1"/>
    <col min="6916" max="6916" width="3.42578125" style="201" customWidth="1"/>
    <col min="6917" max="6917" width="13.7109375" style="201" customWidth="1"/>
    <col min="6918" max="6918" width="3.42578125" style="201" customWidth="1"/>
    <col min="6919" max="6919" width="14.140625" style="201" customWidth="1"/>
    <col min="6920" max="6921" width="9.140625" style="201"/>
    <col min="6922" max="6922" width="10.85546875" style="201" bestFit="1" customWidth="1"/>
    <col min="6923" max="7168" width="9.140625" style="201"/>
    <col min="7169" max="7169" width="5" style="201" customWidth="1"/>
    <col min="7170" max="7170" width="3.42578125" style="201" customWidth="1"/>
    <col min="7171" max="7171" width="63.85546875" style="201" customWidth="1"/>
    <col min="7172" max="7172" width="3.42578125" style="201" customWidth="1"/>
    <col min="7173" max="7173" width="13.7109375" style="201" customWidth="1"/>
    <col min="7174" max="7174" width="3.42578125" style="201" customWidth="1"/>
    <col min="7175" max="7175" width="14.140625" style="201" customWidth="1"/>
    <col min="7176" max="7177" width="9.140625" style="201"/>
    <col min="7178" max="7178" width="10.85546875" style="201" bestFit="1" customWidth="1"/>
    <col min="7179" max="7424" width="9.140625" style="201"/>
    <col min="7425" max="7425" width="5" style="201" customWidth="1"/>
    <col min="7426" max="7426" width="3.42578125" style="201" customWidth="1"/>
    <col min="7427" max="7427" width="63.85546875" style="201" customWidth="1"/>
    <col min="7428" max="7428" width="3.42578125" style="201" customWidth="1"/>
    <col min="7429" max="7429" width="13.7109375" style="201" customWidth="1"/>
    <col min="7430" max="7430" width="3.42578125" style="201" customWidth="1"/>
    <col min="7431" max="7431" width="14.140625" style="201" customWidth="1"/>
    <col min="7432" max="7433" width="9.140625" style="201"/>
    <col min="7434" max="7434" width="10.85546875" style="201" bestFit="1" customWidth="1"/>
    <col min="7435" max="7680" width="9.140625" style="201"/>
    <col min="7681" max="7681" width="5" style="201" customWidth="1"/>
    <col min="7682" max="7682" width="3.42578125" style="201" customWidth="1"/>
    <col min="7683" max="7683" width="63.85546875" style="201" customWidth="1"/>
    <col min="7684" max="7684" width="3.42578125" style="201" customWidth="1"/>
    <col min="7685" max="7685" width="13.7109375" style="201" customWidth="1"/>
    <col min="7686" max="7686" width="3.42578125" style="201" customWidth="1"/>
    <col min="7687" max="7687" width="14.140625" style="201" customWidth="1"/>
    <col min="7688" max="7689" width="9.140625" style="201"/>
    <col min="7690" max="7690" width="10.85546875" style="201" bestFit="1" customWidth="1"/>
    <col min="7691" max="7936" width="9.140625" style="201"/>
    <col min="7937" max="7937" width="5" style="201" customWidth="1"/>
    <col min="7938" max="7938" width="3.42578125" style="201" customWidth="1"/>
    <col min="7939" max="7939" width="63.85546875" style="201" customWidth="1"/>
    <col min="7940" max="7940" width="3.42578125" style="201" customWidth="1"/>
    <col min="7941" max="7941" width="13.7109375" style="201" customWidth="1"/>
    <col min="7942" max="7942" width="3.42578125" style="201" customWidth="1"/>
    <col min="7943" max="7943" width="14.140625" style="201" customWidth="1"/>
    <col min="7944" max="7945" width="9.140625" style="201"/>
    <col min="7946" max="7946" width="10.85546875" style="201" bestFit="1" customWidth="1"/>
    <col min="7947" max="8192" width="9.140625" style="201"/>
    <col min="8193" max="8193" width="5" style="201" customWidth="1"/>
    <col min="8194" max="8194" width="3.42578125" style="201" customWidth="1"/>
    <col min="8195" max="8195" width="63.85546875" style="201" customWidth="1"/>
    <col min="8196" max="8196" width="3.42578125" style="201" customWidth="1"/>
    <col min="8197" max="8197" width="13.7109375" style="201" customWidth="1"/>
    <col min="8198" max="8198" width="3.42578125" style="201" customWidth="1"/>
    <col min="8199" max="8199" width="14.140625" style="201" customWidth="1"/>
    <col min="8200" max="8201" width="9.140625" style="201"/>
    <col min="8202" max="8202" width="10.85546875" style="201" bestFit="1" customWidth="1"/>
    <col min="8203" max="8448" width="9.140625" style="201"/>
    <col min="8449" max="8449" width="5" style="201" customWidth="1"/>
    <col min="8450" max="8450" width="3.42578125" style="201" customWidth="1"/>
    <col min="8451" max="8451" width="63.85546875" style="201" customWidth="1"/>
    <col min="8452" max="8452" width="3.42578125" style="201" customWidth="1"/>
    <col min="8453" max="8453" width="13.7109375" style="201" customWidth="1"/>
    <col min="8454" max="8454" width="3.42578125" style="201" customWidth="1"/>
    <col min="8455" max="8455" width="14.140625" style="201" customWidth="1"/>
    <col min="8456" max="8457" width="9.140625" style="201"/>
    <col min="8458" max="8458" width="10.85546875" style="201" bestFit="1" customWidth="1"/>
    <col min="8459" max="8704" width="9.140625" style="201"/>
    <col min="8705" max="8705" width="5" style="201" customWidth="1"/>
    <col min="8706" max="8706" width="3.42578125" style="201" customWidth="1"/>
    <col min="8707" max="8707" width="63.85546875" style="201" customWidth="1"/>
    <col min="8708" max="8708" width="3.42578125" style="201" customWidth="1"/>
    <col min="8709" max="8709" width="13.7109375" style="201" customWidth="1"/>
    <col min="8710" max="8710" width="3.42578125" style="201" customWidth="1"/>
    <col min="8711" max="8711" width="14.140625" style="201" customWidth="1"/>
    <col min="8712" max="8713" width="9.140625" style="201"/>
    <col min="8714" max="8714" width="10.85546875" style="201" bestFit="1" customWidth="1"/>
    <col min="8715" max="8960" width="9.140625" style="201"/>
    <col min="8961" max="8961" width="5" style="201" customWidth="1"/>
    <col min="8962" max="8962" width="3.42578125" style="201" customWidth="1"/>
    <col min="8963" max="8963" width="63.85546875" style="201" customWidth="1"/>
    <col min="8964" max="8964" width="3.42578125" style="201" customWidth="1"/>
    <col min="8965" max="8965" width="13.7109375" style="201" customWidth="1"/>
    <col min="8966" max="8966" width="3.42578125" style="201" customWidth="1"/>
    <col min="8967" max="8967" width="14.140625" style="201" customWidth="1"/>
    <col min="8968" max="8969" width="9.140625" style="201"/>
    <col min="8970" max="8970" width="10.85546875" style="201" bestFit="1" customWidth="1"/>
    <col min="8971" max="9216" width="9.140625" style="201"/>
    <col min="9217" max="9217" width="5" style="201" customWidth="1"/>
    <col min="9218" max="9218" width="3.42578125" style="201" customWidth="1"/>
    <col min="9219" max="9219" width="63.85546875" style="201" customWidth="1"/>
    <col min="9220" max="9220" width="3.42578125" style="201" customWidth="1"/>
    <col min="9221" max="9221" width="13.7109375" style="201" customWidth="1"/>
    <col min="9222" max="9222" width="3.42578125" style="201" customWidth="1"/>
    <col min="9223" max="9223" width="14.140625" style="201" customWidth="1"/>
    <col min="9224" max="9225" width="9.140625" style="201"/>
    <col min="9226" max="9226" width="10.85546875" style="201" bestFit="1" customWidth="1"/>
    <col min="9227" max="9472" width="9.140625" style="201"/>
    <col min="9473" max="9473" width="5" style="201" customWidth="1"/>
    <col min="9474" max="9474" width="3.42578125" style="201" customWidth="1"/>
    <col min="9475" max="9475" width="63.85546875" style="201" customWidth="1"/>
    <col min="9476" max="9476" width="3.42578125" style="201" customWidth="1"/>
    <col min="9477" max="9477" width="13.7109375" style="201" customWidth="1"/>
    <col min="9478" max="9478" width="3.42578125" style="201" customWidth="1"/>
    <col min="9479" max="9479" width="14.140625" style="201" customWidth="1"/>
    <col min="9480" max="9481" width="9.140625" style="201"/>
    <col min="9482" max="9482" width="10.85546875" style="201" bestFit="1" customWidth="1"/>
    <col min="9483" max="9728" width="9.140625" style="201"/>
    <col min="9729" max="9729" width="5" style="201" customWidth="1"/>
    <col min="9730" max="9730" width="3.42578125" style="201" customWidth="1"/>
    <col min="9731" max="9731" width="63.85546875" style="201" customWidth="1"/>
    <col min="9732" max="9732" width="3.42578125" style="201" customWidth="1"/>
    <col min="9733" max="9733" width="13.7109375" style="201" customWidth="1"/>
    <col min="9734" max="9734" width="3.42578125" style="201" customWidth="1"/>
    <col min="9735" max="9735" width="14.140625" style="201" customWidth="1"/>
    <col min="9736" max="9737" width="9.140625" style="201"/>
    <col min="9738" max="9738" width="10.85546875" style="201" bestFit="1" customWidth="1"/>
    <col min="9739" max="9984" width="9.140625" style="201"/>
    <col min="9985" max="9985" width="5" style="201" customWidth="1"/>
    <col min="9986" max="9986" width="3.42578125" style="201" customWidth="1"/>
    <col min="9987" max="9987" width="63.85546875" style="201" customWidth="1"/>
    <col min="9988" max="9988" width="3.42578125" style="201" customWidth="1"/>
    <col min="9989" max="9989" width="13.7109375" style="201" customWidth="1"/>
    <col min="9990" max="9990" width="3.42578125" style="201" customWidth="1"/>
    <col min="9991" max="9991" width="14.140625" style="201" customWidth="1"/>
    <col min="9992" max="9993" width="9.140625" style="201"/>
    <col min="9994" max="9994" width="10.85546875" style="201" bestFit="1" customWidth="1"/>
    <col min="9995" max="10240" width="9.140625" style="201"/>
    <col min="10241" max="10241" width="5" style="201" customWidth="1"/>
    <col min="10242" max="10242" width="3.42578125" style="201" customWidth="1"/>
    <col min="10243" max="10243" width="63.85546875" style="201" customWidth="1"/>
    <col min="10244" max="10244" width="3.42578125" style="201" customWidth="1"/>
    <col min="10245" max="10245" width="13.7109375" style="201" customWidth="1"/>
    <col min="10246" max="10246" width="3.42578125" style="201" customWidth="1"/>
    <col min="10247" max="10247" width="14.140625" style="201" customWidth="1"/>
    <col min="10248" max="10249" width="9.140625" style="201"/>
    <col min="10250" max="10250" width="10.85546875" style="201" bestFit="1" customWidth="1"/>
    <col min="10251" max="10496" width="9.140625" style="201"/>
    <col min="10497" max="10497" width="5" style="201" customWidth="1"/>
    <col min="10498" max="10498" width="3.42578125" style="201" customWidth="1"/>
    <col min="10499" max="10499" width="63.85546875" style="201" customWidth="1"/>
    <col min="10500" max="10500" width="3.42578125" style="201" customWidth="1"/>
    <col min="10501" max="10501" width="13.7109375" style="201" customWidth="1"/>
    <col min="10502" max="10502" width="3.42578125" style="201" customWidth="1"/>
    <col min="10503" max="10503" width="14.140625" style="201" customWidth="1"/>
    <col min="10504" max="10505" width="9.140625" style="201"/>
    <col min="10506" max="10506" width="10.85546875" style="201" bestFit="1" customWidth="1"/>
    <col min="10507" max="10752" width="9.140625" style="201"/>
    <col min="10753" max="10753" width="5" style="201" customWidth="1"/>
    <col min="10754" max="10754" width="3.42578125" style="201" customWidth="1"/>
    <col min="10755" max="10755" width="63.85546875" style="201" customWidth="1"/>
    <col min="10756" max="10756" width="3.42578125" style="201" customWidth="1"/>
    <col min="10757" max="10757" width="13.7109375" style="201" customWidth="1"/>
    <col min="10758" max="10758" width="3.42578125" style="201" customWidth="1"/>
    <col min="10759" max="10759" width="14.140625" style="201" customWidth="1"/>
    <col min="10760" max="10761" width="9.140625" style="201"/>
    <col min="10762" max="10762" width="10.85546875" style="201" bestFit="1" customWidth="1"/>
    <col min="10763" max="11008" width="9.140625" style="201"/>
    <col min="11009" max="11009" width="5" style="201" customWidth="1"/>
    <col min="11010" max="11010" width="3.42578125" style="201" customWidth="1"/>
    <col min="11011" max="11011" width="63.85546875" style="201" customWidth="1"/>
    <col min="11012" max="11012" width="3.42578125" style="201" customWidth="1"/>
    <col min="11013" max="11013" width="13.7109375" style="201" customWidth="1"/>
    <col min="11014" max="11014" width="3.42578125" style="201" customWidth="1"/>
    <col min="11015" max="11015" width="14.140625" style="201" customWidth="1"/>
    <col min="11016" max="11017" width="9.140625" style="201"/>
    <col min="11018" max="11018" width="10.85546875" style="201" bestFit="1" customWidth="1"/>
    <col min="11019" max="11264" width="9.140625" style="201"/>
    <col min="11265" max="11265" width="5" style="201" customWidth="1"/>
    <col min="11266" max="11266" width="3.42578125" style="201" customWidth="1"/>
    <col min="11267" max="11267" width="63.85546875" style="201" customWidth="1"/>
    <col min="11268" max="11268" width="3.42578125" style="201" customWidth="1"/>
    <col min="11269" max="11269" width="13.7109375" style="201" customWidth="1"/>
    <col min="11270" max="11270" width="3.42578125" style="201" customWidth="1"/>
    <col min="11271" max="11271" width="14.140625" style="201" customWidth="1"/>
    <col min="11272" max="11273" width="9.140625" style="201"/>
    <col min="11274" max="11274" width="10.85546875" style="201" bestFit="1" customWidth="1"/>
    <col min="11275" max="11520" width="9.140625" style="201"/>
    <col min="11521" max="11521" width="5" style="201" customWidth="1"/>
    <col min="11522" max="11522" width="3.42578125" style="201" customWidth="1"/>
    <col min="11523" max="11523" width="63.85546875" style="201" customWidth="1"/>
    <col min="11524" max="11524" width="3.42578125" style="201" customWidth="1"/>
    <col min="11525" max="11525" width="13.7109375" style="201" customWidth="1"/>
    <col min="11526" max="11526" width="3.42578125" style="201" customWidth="1"/>
    <col min="11527" max="11527" width="14.140625" style="201" customWidth="1"/>
    <col min="11528" max="11529" width="9.140625" style="201"/>
    <col min="11530" max="11530" width="10.85546875" style="201" bestFit="1" customWidth="1"/>
    <col min="11531" max="11776" width="9.140625" style="201"/>
    <col min="11777" max="11777" width="5" style="201" customWidth="1"/>
    <col min="11778" max="11778" width="3.42578125" style="201" customWidth="1"/>
    <col min="11779" max="11779" width="63.85546875" style="201" customWidth="1"/>
    <col min="11780" max="11780" width="3.42578125" style="201" customWidth="1"/>
    <col min="11781" max="11781" width="13.7109375" style="201" customWidth="1"/>
    <col min="11782" max="11782" width="3.42578125" style="201" customWidth="1"/>
    <col min="11783" max="11783" width="14.140625" style="201" customWidth="1"/>
    <col min="11784" max="11785" width="9.140625" style="201"/>
    <col min="11786" max="11786" width="10.85546875" style="201" bestFit="1" customWidth="1"/>
    <col min="11787" max="12032" width="9.140625" style="201"/>
    <col min="12033" max="12033" width="5" style="201" customWidth="1"/>
    <col min="12034" max="12034" width="3.42578125" style="201" customWidth="1"/>
    <col min="12035" max="12035" width="63.85546875" style="201" customWidth="1"/>
    <col min="12036" max="12036" width="3.42578125" style="201" customWidth="1"/>
    <col min="12037" max="12037" width="13.7109375" style="201" customWidth="1"/>
    <col min="12038" max="12038" width="3.42578125" style="201" customWidth="1"/>
    <col min="12039" max="12039" width="14.140625" style="201" customWidth="1"/>
    <col min="12040" max="12041" width="9.140625" style="201"/>
    <col min="12042" max="12042" width="10.85546875" style="201" bestFit="1" customWidth="1"/>
    <col min="12043" max="12288" width="9.140625" style="201"/>
    <col min="12289" max="12289" width="5" style="201" customWidth="1"/>
    <col min="12290" max="12290" width="3.42578125" style="201" customWidth="1"/>
    <col min="12291" max="12291" width="63.85546875" style="201" customWidth="1"/>
    <col min="12292" max="12292" width="3.42578125" style="201" customWidth="1"/>
    <col min="12293" max="12293" width="13.7109375" style="201" customWidth="1"/>
    <col min="12294" max="12294" width="3.42578125" style="201" customWidth="1"/>
    <col min="12295" max="12295" width="14.140625" style="201" customWidth="1"/>
    <col min="12296" max="12297" width="9.140625" style="201"/>
    <col min="12298" max="12298" width="10.85546875" style="201" bestFit="1" customWidth="1"/>
    <col min="12299" max="12544" width="9.140625" style="201"/>
    <col min="12545" max="12545" width="5" style="201" customWidth="1"/>
    <col min="12546" max="12546" width="3.42578125" style="201" customWidth="1"/>
    <col min="12547" max="12547" width="63.85546875" style="201" customWidth="1"/>
    <col min="12548" max="12548" width="3.42578125" style="201" customWidth="1"/>
    <col min="12549" max="12549" width="13.7109375" style="201" customWidth="1"/>
    <col min="12550" max="12550" width="3.42578125" style="201" customWidth="1"/>
    <col min="12551" max="12551" width="14.140625" style="201" customWidth="1"/>
    <col min="12552" max="12553" width="9.140625" style="201"/>
    <col min="12554" max="12554" width="10.85546875" style="201" bestFit="1" customWidth="1"/>
    <col min="12555" max="12800" width="9.140625" style="201"/>
    <col min="12801" max="12801" width="5" style="201" customWidth="1"/>
    <col min="12802" max="12802" width="3.42578125" style="201" customWidth="1"/>
    <col min="12803" max="12803" width="63.85546875" style="201" customWidth="1"/>
    <col min="12804" max="12804" width="3.42578125" style="201" customWidth="1"/>
    <col min="12805" max="12805" width="13.7109375" style="201" customWidth="1"/>
    <col min="12806" max="12806" width="3.42578125" style="201" customWidth="1"/>
    <col min="12807" max="12807" width="14.140625" style="201" customWidth="1"/>
    <col min="12808" max="12809" width="9.140625" style="201"/>
    <col min="12810" max="12810" width="10.85546875" style="201" bestFit="1" customWidth="1"/>
    <col min="12811" max="13056" width="9.140625" style="201"/>
    <col min="13057" max="13057" width="5" style="201" customWidth="1"/>
    <col min="13058" max="13058" width="3.42578125" style="201" customWidth="1"/>
    <col min="13059" max="13059" width="63.85546875" style="201" customWidth="1"/>
    <col min="13060" max="13060" width="3.42578125" style="201" customWidth="1"/>
    <col min="13061" max="13061" width="13.7109375" style="201" customWidth="1"/>
    <col min="13062" max="13062" width="3.42578125" style="201" customWidth="1"/>
    <col min="13063" max="13063" width="14.140625" style="201" customWidth="1"/>
    <col min="13064" max="13065" width="9.140625" style="201"/>
    <col min="13066" max="13066" width="10.85546875" style="201" bestFit="1" customWidth="1"/>
    <col min="13067" max="13312" width="9.140625" style="201"/>
    <col min="13313" max="13313" width="5" style="201" customWidth="1"/>
    <col min="13314" max="13314" width="3.42578125" style="201" customWidth="1"/>
    <col min="13315" max="13315" width="63.85546875" style="201" customWidth="1"/>
    <col min="13316" max="13316" width="3.42578125" style="201" customWidth="1"/>
    <col min="13317" max="13317" width="13.7109375" style="201" customWidth="1"/>
    <col min="13318" max="13318" width="3.42578125" style="201" customWidth="1"/>
    <col min="13319" max="13319" width="14.140625" style="201" customWidth="1"/>
    <col min="13320" max="13321" width="9.140625" style="201"/>
    <col min="13322" max="13322" width="10.85546875" style="201" bestFit="1" customWidth="1"/>
    <col min="13323" max="13568" width="9.140625" style="201"/>
    <col min="13569" max="13569" width="5" style="201" customWidth="1"/>
    <col min="13570" max="13570" width="3.42578125" style="201" customWidth="1"/>
    <col min="13571" max="13571" width="63.85546875" style="201" customWidth="1"/>
    <col min="13572" max="13572" width="3.42578125" style="201" customWidth="1"/>
    <col min="13573" max="13573" width="13.7109375" style="201" customWidth="1"/>
    <col min="13574" max="13574" width="3.42578125" style="201" customWidth="1"/>
    <col min="13575" max="13575" width="14.140625" style="201" customWidth="1"/>
    <col min="13576" max="13577" width="9.140625" style="201"/>
    <col min="13578" max="13578" width="10.85546875" style="201" bestFit="1" customWidth="1"/>
    <col min="13579" max="13824" width="9.140625" style="201"/>
    <col min="13825" max="13825" width="5" style="201" customWidth="1"/>
    <col min="13826" max="13826" width="3.42578125" style="201" customWidth="1"/>
    <col min="13827" max="13827" width="63.85546875" style="201" customWidth="1"/>
    <col min="13828" max="13828" width="3.42578125" style="201" customWidth="1"/>
    <col min="13829" max="13829" width="13.7109375" style="201" customWidth="1"/>
    <col min="13830" max="13830" width="3.42578125" style="201" customWidth="1"/>
    <col min="13831" max="13831" width="14.140625" style="201" customWidth="1"/>
    <col min="13832" max="13833" width="9.140625" style="201"/>
    <col min="13834" max="13834" width="10.85546875" style="201" bestFit="1" customWidth="1"/>
    <col min="13835" max="14080" width="9.140625" style="201"/>
    <col min="14081" max="14081" width="5" style="201" customWidth="1"/>
    <col min="14082" max="14082" width="3.42578125" style="201" customWidth="1"/>
    <col min="14083" max="14083" width="63.85546875" style="201" customWidth="1"/>
    <col min="14084" max="14084" width="3.42578125" style="201" customWidth="1"/>
    <col min="14085" max="14085" width="13.7109375" style="201" customWidth="1"/>
    <col min="14086" max="14086" width="3.42578125" style="201" customWidth="1"/>
    <col min="14087" max="14087" width="14.140625" style="201" customWidth="1"/>
    <col min="14088" max="14089" width="9.140625" style="201"/>
    <col min="14090" max="14090" width="10.85546875" style="201" bestFit="1" customWidth="1"/>
    <col min="14091" max="14336" width="9.140625" style="201"/>
    <col min="14337" max="14337" width="5" style="201" customWidth="1"/>
    <col min="14338" max="14338" width="3.42578125" style="201" customWidth="1"/>
    <col min="14339" max="14339" width="63.85546875" style="201" customWidth="1"/>
    <col min="14340" max="14340" width="3.42578125" style="201" customWidth="1"/>
    <col min="14341" max="14341" width="13.7109375" style="201" customWidth="1"/>
    <col min="14342" max="14342" width="3.42578125" style="201" customWidth="1"/>
    <col min="14343" max="14343" width="14.140625" style="201" customWidth="1"/>
    <col min="14344" max="14345" width="9.140625" style="201"/>
    <col min="14346" max="14346" width="10.85546875" style="201" bestFit="1" customWidth="1"/>
    <col min="14347" max="14592" width="9.140625" style="201"/>
    <col min="14593" max="14593" width="5" style="201" customWidth="1"/>
    <col min="14594" max="14594" width="3.42578125" style="201" customWidth="1"/>
    <col min="14595" max="14595" width="63.85546875" style="201" customWidth="1"/>
    <col min="14596" max="14596" width="3.42578125" style="201" customWidth="1"/>
    <col min="14597" max="14597" width="13.7109375" style="201" customWidth="1"/>
    <col min="14598" max="14598" width="3.42578125" style="201" customWidth="1"/>
    <col min="14599" max="14599" width="14.140625" style="201" customWidth="1"/>
    <col min="14600" max="14601" width="9.140625" style="201"/>
    <col min="14602" max="14602" width="10.85546875" style="201" bestFit="1" customWidth="1"/>
    <col min="14603" max="14848" width="9.140625" style="201"/>
    <col min="14849" max="14849" width="5" style="201" customWidth="1"/>
    <col min="14850" max="14850" width="3.42578125" style="201" customWidth="1"/>
    <col min="14851" max="14851" width="63.85546875" style="201" customWidth="1"/>
    <col min="14852" max="14852" width="3.42578125" style="201" customWidth="1"/>
    <col min="14853" max="14853" width="13.7109375" style="201" customWidth="1"/>
    <col min="14854" max="14854" width="3.42578125" style="201" customWidth="1"/>
    <col min="14855" max="14855" width="14.140625" style="201" customWidth="1"/>
    <col min="14856" max="14857" width="9.140625" style="201"/>
    <col min="14858" max="14858" width="10.85546875" style="201" bestFit="1" customWidth="1"/>
    <col min="14859" max="15104" width="9.140625" style="201"/>
    <col min="15105" max="15105" width="5" style="201" customWidth="1"/>
    <col min="15106" max="15106" width="3.42578125" style="201" customWidth="1"/>
    <col min="15107" max="15107" width="63.85546875" style="201" customWidth="1"/>
    <col min="15108" max="15108" width="3.42578125" style="201" customWidth="1"/>
    <col min="15109" max="15109" width="13.7109375" style="201" customWidth="1"/>
    <col min="15110" max="15110" width="3.42578125" style="201" customWidth="1"/>
    <col min="15111" max="15111" width="14.140625" style="201" customWidth="1"/>
    <col min="15112" max="15113" width="9.140625" style="201"/>
    <col min="15114" max="15114" width="10.85546875" style="201" bestFit="1" customWidth="1"/>
    <col min="15115" max="15360" width="9.140625" style="201"/>
    <col min="15361" max="15361" width="5" style="201" customWidth="1"/>
    <col min="15362" max="15362" width="3.42578125" style="201" customWidth="1"/>
    <col min="15363" max="15363" width="63.85546875" style="201" customWidth="1"/>
    <col min="15364" max="15364" width="3.42578125" style="201" customWidth="1"/>
    <col min="15365" max="15365" width="13.7109375" style="201" customWidth="1"/>
    <col min="15366" max="15366" width="3.42578125" style="201" customWidth="1"/>
    <col min="15367" max="15367" width="14.140625" style="201" customWidth="1"/>
    <col min="15368" max="15369" width="9.140625" style="201"/>
    <col min="15370" max="15370" width="10.85546875" style="201" bestFit="1" customWidth="1"/>
    <col min="15371" max="15616" width="9.140625" style="201"/>
    <col min="15617" max="15617" width="5" style="201" customWidth="1"/>
    <col min="15618" max="15618" width="3.42578125" style="201" customWidth="1"/>
    <col min="15619" max="15619" width="63.85546875" style="201" customWidth="1"/>
    <col min="15620" max="15620" width="3.42578125" style="201" customWidth="1"/>
    <col min="15621" max="15621" width="13.7109375" style="201" customWidth="1"/>
    <col min="15622" max="15622" width="3.42578125" style="201" customWidth="1"/>
    <col min="15623" max="15623" width="14.140625" style="201" customWidth="1"/>
    <col min="15624" max="15625" width="9.140625" style="201"/>
    <col min="15626" max="15626" width="10.85546875" style="201" bestFit="1" customWidth="1"/>
    <col min="15627" max="15872" width="9.140625" style="201"/>
    <col min="15873" max="15873" width="5" style="201" customWidth="1"/>
    <col min="15874" max="15874" width="3.42578125" style="201" customWidth="1"/>
    <col min="15875" max="15875" width="63.85546875" style="201" customWidth="1"/>
    <col min="15876" max="15876" width="3.42578125" style="201" customWidth="1"/>
    <col min="15877" max="15877" width="13.7109375" style="201" customWidth="1"/>
    <col min="15878" max="15878" width="3.42578125" style="201" customWidth="1"/>
    <col min="15879" max="15879" width="14.140625" style="201" customWidth="1"/>
    <col min="15880" max="15881" width="9.140625" style="201"/>
    <col min="15882" max="15882" width="10.85546875" style="201" bestFit="1" customWidth="1"/>
    <col min="15883" max="16128" width="9.140625" style="201"/>
    <col min="16129" max="16129" width="5" style="201" customWidth="1"/>
    <col min="16130" max="16130" width="3.42578125" style="201" customWidth="1"/>
    <col min="16131" max="16131" width="63.85546875" style="201" customWidth="1"/>
    <col min="16132" max="16132" width="3.42578125" style="201" customWidth="1"/>
    <col min="16133" max="16133" width="13.7109375" style="201" customWidth="1"/>
    <col min="16134" max="16134" width="3.42578125" style="201" customWidth="1"/>
    <col min="16135" max="16135" width="14.140625" style="201" customWidth="1"/>
    <col min="16136" max="16137" width="9.140625" style="201"/>
    <col min="16138" max="16138" width="10.85546875" style="201" bestFit="1" customWidth="1"/>
    <col min="16139" max="16384" width="9.140625" style="201"/>
  </cols>
  <sheetData>
    <row r="1" spans="1:10">
      <c r="A1" s="698"/>
      <c r="B1" s="1402" t="s">
        <v>37</v>
      </c>
      <c r="C1" s="1402"/>
      <c r="D1" s="1402"/>
      <c r="E1" s="1402"/>
      <c r="F1" s="1402"/>
      <c r="G1" s="699"/>
      <c r="H1" s="436" t="s">
        <v>78</v>
      </c>
    </row>
    <row r="2" spans="1:10">
      <c r="A2" s="698"/>
      <c r="B2" s="1402" t="s">
        <v>15</v>
      </c>
      <c r="C2" s="1402"/>
      <c r="D2" s="1402"/>
      <c r="E2" s="1402"/>
      <c r="F2" s="1402"/>
      <c r="G2" s="700"/>
      <c r="H2" s="1214" t="s">
        <v>78</v>
      </c>
    </row>
    <row r="3" spans="1:10">
      <c r="A3" s="698"/>
      <c r="B3" s="1402" t="s">
        <v>178</v>
      </c>
      <c r="C3" s="1402"/>
      <c r="D3" s="1402"/>
      <c r="E3" s="1402"/>
      <c r="F3" s="1402"/>
      <c r="G3" s="700"/>
      <c r="H3" s="1214" t="s">
        <v>78</v>
      </c>
    </row>
    <row r="4" spans="1:10">
      <c r="A4" s="698"/>
      <c r="B4" s="1335" t="s">
        <v>903</v>
      </c>
      <c r="C4" s="1335"/>
      <c r="D4" s="1335"/>
      <c r="E4" s="1335"/>
      <c r="F4" s="1335"/>
      <c r="G4" s="700"/>
    </row>
    <row r="5" spans="1:10">
      <c r="A5" s="698"/>
      <c r="B5" s="698"/>
      <c r="C5" s="701"/>
      <c r="D5" s="698"/>
      <c r="E5" s="698"/>
      <c r="F5" s="698"/>
      <c r="G5" s="698"/>
      <c r="H5" s="698"/>
    </row>
    <row r="6" spans="1:10" ht="25.5">
      <c r="A6" s="702" t="s">
        <v>94</v>
      </c>
      <c r="B6" s="703"/>
      <c r="C6" s="702" t="s">
        <v>42</v>
      </c>
      <c r="D6" s="703"/>
      <c r="E6" s="702" t="s">
        <v>721</v>
      </c>
      <c r="F6" s="703"/>
      <c r="G6" s="704" t="s">
        <v>722</v>
      </c>
      <c r="H6" s="698"/>
    </row>
    <row r="7" spans="1:10" ht="15.75" customHeight="1">
      <c r="A7" s="705">
        <v>-1</v>
      </c>
      <c r="B7" s="706"/>
      <c r="C7" s="705">
        <v>-2</v>
      </c>
      <c r="D7" s="706"/>
      <c r="E7" s="705">
        <v>-3</v>
      </c>
      <c r="F7" s="675"/>
      <c r="G7" s="707" t="s">
        <v>723</v>
      </c>
      <c r="H7" s="698"/>
    </row>
    <row r="8" spans="1:10">
      <c r="F8" s="706"/>
      <c r="G8" s="705">
        <v>-4</v>
      </c>
      <c r="H8" s="698"/>
    </row>
    <row r="9" spans="1:10">
      <c r="A9" s="708"/>
      <c r="B9" s="675"/>
      <c r="C9" s="675"/>
      <c r="D9" s="675"/>
      <c r="E9" s="675"/>
      <c r="F9" s="675"/>
      <c r="G9" s="675"/>
      <c r="H9" s="698"/>
    </row>
    <row r="10" spans="1:10" ht="15" customHeight="1">
      <c r="A10" s="708">
        <v>1</v>
      </c>
      <c r="B10" s="675"/>
      <c r="C10" s="674" t="s">
        <v>724</v>
      </c>
      <c r="D10" s="675"/>
      <c r="E10" s="673">
        <v>27165803</v>
      </c>
      <c r="F10" s="675"/>
      <c r="G10" s="709"/>
      <c r="H10" s="698"/>
    </row>
    <row r="11" spans="1:10" ht="15" customHeight="1">
      <c r="A11" s="708"/>
      <c r="B11" s="675"/>
      <c r="C11" s="674"/>
      <c r="D11" s="675"/>
      <c r="E11" s="673"/>
      <c r="F11" s="675"/>
      <c r="G11" s="679"/>
      <c r="H11" s="698"/>
    </row>
    <row r="12" spans="1:10" ht="15" customHeight="1">
      <c r="A12" s="708">
        <v>2</v>
      </c>
      <c r="B12" s="675"/>
      <c r="C12" s="674" t="s">
        <v>725</v>
      </c>
      <c r="D12" s="675"/>
      <c r="E12" s="673">
        <f>+E10-2411402</f>
        <v>24754401</v>
      </c>
      <c r="F12" s="675"/>
      <c r="G12" s="709"/>
      <c r="H12" s="698"/>
      <c r="J12" s="336"/>
    </row>
    <row r="13" spans="1:10" ht="15" customHeight="1">
      <c r="A13" s="708" t="s">
        <v>78</v>
      </c>
      <c r="B13" s="675"/>
      <c r="C13" s="710"/>
      <c r="D13" s="675"/>
      <c r="E13" s="673"/>
      <c r="F13" s="675"/>
      <c r="G13" s="711"/>
      <c r="H13" s="698"/>
    </row>
    <row r="14" spans="1:10" ht="15" customHeight="1">
      <c r="A14" s="708">
        <v>3</v>
      </c>
      <c r="B14" s="675"/>
      <c r="C14" s="674" t="s">
        <v>726</v>
      </c>
      <c r="D14" s="675"/>
      <c r="E14" s="676">
        <v>7.2800000000000004E-2</v>
      </c>
      <c r="F14" s="675"/>
      <c r="G14" s="709"/>
      <c r="H14" s="698"/>
    </row>
    <row r="15" spans="1:10" ht="15" customHeight="1">
      <c r="A15" s="708" t="s">
        <v>78</v>
      </c>
      <c r="B15" s="675"/>
      <c r="C15" s="710"/>
      <c r="D15" s="675"/>
      <c r="E15" s="712"/>
      <c r="F15" s="675"/>
      <c r="G15" s="673"/>
      <c r="H15" s="698"/>
    </row>
    <row r="16" spans="1:10" ht="15" customHeight="1">
      <c r="A16" s="708">
        <v>4</v>
      </c>
      <c r="B16" s="675"/>
      <c r="C16" s="674" t="s">
        <v>727</v>
      </c>
      <c r="D16" s="675"/>
      <c r="E16" s="713">
        <f>E12*E14</f>
        <v>1802120.3928</v>
      </c>
      <c r="F16" s="675"/>
      <c r="G16" s="673">
        <f>E16*G7</f>
        <v>1775088.5869080001</v>
      </c>
      <c r="H16" s="698"/>
    </row>
    <row r="17" spans="1:8" ht="15" customHeight="1">
      <c r="A17" s="708" t="s">
        <v>78</v>
      </c>
      <c r="B17" s="675"/>
      <c r="C17" s="710"/>
      <c r="D17" s="675"/>
      <c r="E17" s="673"/>
      <c r="F17" s="675"/>
      <c r="G17" s="673"/>
      <c r="H17" s="698"/>
    </row>
    <row r="18" spans="1:8" ht="15" customHeight="1">
      <c r="A18" s="708">
        <v>5</v>
      </c>
      <c r="B18" s="675"/>
      <c r="C18" s="674" t="s">
        <v>728</v>
      </c>
      <c r="D18" s="675"/>
      <c r="E18" s="677">
        <v>1232536</v>
      </c>
      <c r="F18" s="678"/>
      <c r="G18" s="677">
        <f>E18*G7</f>
        <v>1214047.96</v>
      </c>
      <c r="H18" s="698"/>
    </row>
    <row r="19" spans="1:8" ht="15" customHeight="1">
      <c r="A19" s="708"/>
      <c r="B19" s="675"/>
      <c r="C19" s="674"/>
      <c r="D19" s="675"/>
      <c r="E19" s="673"/>
      <c r="F19" s="678"/>
      <c r="G19" s="673"/>
      <c r="H19" s="698"/>
    </row>
    <row r="20" spans="1:8" ht="15" customHeight="1" thickBot="1">
      <c r="A20" s="708">
        <v>6</v>
      </c>
      <c r="B20" s="675"/>
      <c r="C20" s="674" t="s">
        <v>729</v>
      </c>
      <c r="D20" s="675"/>
      <c r="E20" s="714">
        <f>E16-E18</f>
        <v>569584.39280000003</v>
      </c>
      <c r="F20" s="675"/>
      <c r="G20" s="714">
        <f>E20*G7</f>
        <v>561040.62690799998</v>
      </c>
      <c r="H20" s="698"/>
    </row>
    <row r="21" spans="1:8" ht="15" customHeight="1" thickTop="1">
      <c r="A21" s="708"/>
      <c r="B21" s="675"/>
      <c r="C21" s="710"/>
      <c r="D21" s="675"/>
      <c r="E21" s="712"/>
      <c r="F21" s="675"/>
      <c r="G21" s="712"/>
      <c r="H21" s="698"/>
    </row>
    <row r="22" spans="1:8" ht="15" customHeight="1">
      <c r="A22" s="708">
        <v>7</v>
      </c>
      <c r="B22" s="675"/>
      <c r="C22" s="674" t="s">
        <v>730</v>
      </c>
      <c r="D22" s="675"/>
      <c r="E22" s="673">
        <f>E33</f>
        <v>258162.75687056399</v>
      </c>
      <c r="F22" s="675"/>
      <c r="G22" s="673">
        <f>E22*G7</f>
        <v>254290.31551750551</v>
      </c>
      <c r="H22" s="698"/>
    </row>
    <row r="23" spans="1:8" ht="15" customHeight="1">
      <c r="A23" s="708"/>
      <c r="B23" s="675"/>
      <c r="C23" s="710"/>
      <c r="D23" s="675"/>
      <c r="E23" s="673"/>
      <c r="F23" s="675"/>
      <c r="G23" s="673"/>
      <c r="H23" s="698"/>
    </row>
    <row r="24" spans="1:8" ht="15" customHeight="1">
      <c r="A24" s="708">
        <v>8</v>
      </c>
      <c r="B24" s="675"/>
      <c r="C24" s="674" t="s">
        <v>731</v>
      </c>
      <c r="D24" s="678"/>
      <c r="E24" s="673">
        <v>183664</v>
      </c>
      <c r="F24" s="678"/>
      <c r="G24" s="673">
        <f>E24*G7</f>
        <v>180909.04</v>
      </c>
      <c r="H24" s="698"/>
    </row>
    <row r="25" spans="1:8" ht="15" customHeight="1">
      <c r="A25" s="708"/>
      <c r="B25" s="675"/>
      <c r="C25" s="710"/>
      <c r="D25" s="675"/>
      <c r="E25" s="712"/>
      <c r="F25" s="675"/>
      <c r="G25" s="712"/>
      <c r="H25" s="698"/>
    </row>
    <row r="26" spans="1:8" ht="15" customHeight="1" thickBot="1">
      <c r="A26" s="708">
        <v>9</v>
      </c>
      <c r="B26" s="675"/>
      <c r="C26" s="674" t="s">
        <v>732</v>
      </c>
      <c r="D26" s="675"/>
      <c r="E26" s="715">
        <f>E22-E24</f>
        <v>74498.756870563986</v>
      </c>
      <c r="F26" s="675"/>
      <c r="G26" s="715">
        <f>E26*G7</f>
        <v>73381.275517505521</v>
      </c>
      <c r="H26" s="698"/>
    </row>
    <row r="27" spans="1:8" ht="15.75" thickTop="1">
      <c r="A27" s="708"/>
      <c r="B27" s="675"/>
      <c r="C27" s="710"/>
      <c r="D27" s="675"/>
      <c r="E27" s="712"/>
      <c r="F27" s="675"/>
      <c r="G27" s="712"/>
      <c r="H27" s="698"/>
    </row>
    <row r="28" spans="1:8">
      <c r="A28" s="708"/>
      <c r="B28" s="675"/>
      <c r="C28" s="710"/>
      <c r="D28" s="675"/>
      <c r="E28" s="673"/>
      <c r="F28" s="675"/>
      <c r="G28" s="673"/>
      <c r="H28" s="698"/>
    </row>
    <row r="29" spans="1:8">
      <c r="A29" s="708"/>
      <c r="B29" s="675"/>
      <c r="C29" s="679" t="s">
        <v>733</v>
      </c>
      <c r="D29" s="675"/>
      <c r="E29" s="673"/>
      <c r="F29" s="675"/>
      <c r="G29" s="673"/>
      <c r="H29" s="698"/>
    </row>
    <row r="30" spans="1:8">
      <c r="A30" s="708"/>
      <c r="B30" s="705">
        <v>-1</v>
      </c>
      <c r="C30" s="679" t="s">
        <v>734</v>
      </c>
      <c r="D30" s="675"/>
      <c r="E30" s="673">
        <f>E16*0.4093</f>
        <v>737607.87677304004</v>
      </c>
      <c r="F30" s="675"/>
      <c r="H30" s="698"/>
    </row>
    <row r="31" spans="1:8" ht="5.25" customHeight="1">
      <c r="A31" s="708"/>
      <c r="B31" s="675"/>
      <c r="C31" s="679"/>
      <c r="D31" s="675"/>
      <c r="E31" s="716"/>
      <c r="F31" s="675"/>
      <c r="G31" s="717"/>
      <c r="H31" s="698"/>
    </row>
    <row r="32" spans="1:8">
      <c r="A32" s="708"/>
      <c r="B32" s="675"/>
      <c r="C32" s="718" t="s">
        <v>717</v>
      </c>
      <c r="D32" s="675"/>
      <c r="E32" s="719">
        <v>0.35</v>
      </c>
      <c r="F32" s="675"/>
      <c r="G32" s="719"/>
      <c r="H32" s="720"/>
    </row>
    <row r="33" spans="1:8" ht="15.75" thickBot="1">
      <c r="A33" s="708"/>
      <c r="B33" s="675"/>
      <c r="C33" s="679"/>
      <c r="D33" s="675"/>
      <c r="E33" s="715">
        <f>E30*E32</f>
        <v>258162.75687056399</v>
      </c>
      <c r="F33" s="675"/>
      <c r="G33" s="721"/>
      <c r="H33" s="698"/>
    </row>
    <row r="34" spans="1:8" ht="15.75" thickTop="1">
      <c r="A34" s="708"/>
      <c r="B34" s="675"/>
      <c r="D34" s="675"/>
      <c r="E34" s="712"/>
      <c r="F34" s="675"/>
      <c r="G34" s="675"/>
      <c r="H34" s="698"/>
    </row>
    <row r="35" spans="1:8">
      <c r="A35" s="675"/>
      <c r="B35" s="675"/>
      <c r="C35" s="679"/>
      <c r="D35" s="675"/>
      <c r="E35" s="721"/>
      <c r="F35" s="675"/>
      <c r="G35" s="721"/>
      <c r="H35" s="698"/>
    </row>
    <row r="36" spans="1:8">
      <c r="A36" s="708"/>
      <c r="B36" s="675"/>
      <c r="C36" s="678" t="s">
        <v>572</v>
      </c>
      <c r="D36" s="675"/>
      <c r="E36" s="673"/>
      <c r="F36" s="675"/>
      <c r="G36" s="675"/>
      <c r="H36" s="698"/>
    </row>
    <row r="37" spans="1:8">
      <c r="A37" s="675"/>
      <c r="B37" s="675"/>
      <c r="C37" s="718"/>
      <c r="D37" s="675"/>
      <c r="E37" s="673"/>
      <c r="F37" s="675"/>
      <c r="G37" s="673"/>
      <c r="H37" s="722"/>
    </row>
    <row r="38" spans="1:8">
      <c r="A38" s="708"/>
      <c r="B38" s="675"/>
      <c r="C38" s="675"/>
      <c r="D38" s="675"/>
      <c r="E38" s="673"/>
      <c r="F38" s="675"/>
      <c r="G38" s="673"/>
      <c r="H38" s="722"/>
    </row>
    <row r="39" spans="1:8">
      <c r="H39" s="722"/>
    </row>
    <row r="40" spans="1:8">
      <c r="H40" s="722"/>
    </row>
    <row r="41" spans="1:8">
      <c r="H41" s="722"/>
    </row>
    <row r="42" spans="1:8">
      <c r="H42" s="722"/>
    </row>
    <row r="43" spans="1:8">
      <c r="H43" s="722"/>
    </row>
    <row r="44" spans="1:8">
      <c r="H44" s="722"/>
    </row>
    <row r="45" spans="1:8">
      <c r="H45" s="722"/>
    </row>
    <row r="46" spans="1:8">
      <c r="H46" s="722"/>
    </row>
    <row r="47" spans="1:8">
      <c r="H47" s="722"/>
    </row>
    <row r="48" spans="1:8">
      <c r="H48" s="722"/>
    </row>
    <row r="49" spans="8:8">
      <c r="H49" s="722"/>
    </row>
    <row r="50" spans="8:8">
      <c r="H50" s="722"/>
    </row>
    <row r="51" spans="8:8">
      <c r="H51" s="722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scale="77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11"/>
  <sheetViews>
    <sheetView zoomScaleNormal="100" workbookViewId="0">
      <pane ySplit="8" topLeftCell="A36" activePane="bottomLeft" state="frozen"/>
      <selection activeCell="L31" sqref="L31"/>
      <selection pane="bottomLeft" activeCell="A45" sqref="A45"/>
    </sheetView>
  </sheetViews>
  <sheetFormatPr defaultColWidth="9.140625" defaultRowHeight="12.75"/>
  <cols>
    <col min="1" max="1" width="5" style="100" bestFit="1" customWidth="1"/>
    <col min="2" max="2" width="3.7109375" style="100" customWidth="1"/>
    <col min="3" max="3" width="43.5703125" style="743" bestFit="1" customWidth="1"/>
    <col min="4" max="4" width="3.7109375" style="743" customWidth="1"/>
    <col min="5" max="5" width="13.7109375" style="743" bestFit="1" customWidth="1"/>
    <col min="6" max="6" width="3.7109375" style="743" customWidth="1"/>
    <col min="7" max="7" width="13.140625" style="743" bestFit="1" customWidth="1"/>
    <col min="8" max="8" width="3.7109375" style="100" customWidth="1"/>
    <col min="9" max="9" width="13.7109375" style="749" bestFit="1" customWidth="1"/>
    <col min="10" max="10" width="3.7109375" style="100" customWidth="1"/>
    <col min="11" max="16384" width="9.140625" style="100"/>
  </cols>
  <sheetData>
    <row r="1" spans="1:12">
      <c r="C1" s="1403" t="s">
        <v>37</v>
      </c>
      <c r="D1" s="1403"/>
      <c r="E1" s="1403"/>
      <c r="F1" s="1403"/>
      <c r="G1" s="1403"/>
      <c r="I1" s="436" t="s">
        <v>78</v>
      </c>
    </row>
    <row r="2" spans="1:12">
      <c r="C2" s="1403" t="s">
        <v>735</v>
      </c>
      <c r="D2" s="1403"/>
      <c r="E2" s="1403"/>
      <c r="F2" s="1403"/>
      <c r="G2" s="1403"/>
      <c r="I2" s="1214" t="s">
        <v>78</v>
      </c>
    </row>
    <row r="3" spans="1:12">
      <c r="B3" s="473"/>
      <c r="C3" s="1404" t="s">
        <v>736</v>
      </c>
      <c r="D3" s="1404"/>
      <c r="E3" s="1404"/>
      <c r="F3" s="1404"/>
      <c r="G3" s="1404"/>
      <c r="H3" s="473"/>
      <c r="I3" s="1214" t="s">
        <v>78</v>
      </c>
      <c r="J3" s="473"/>
      <c r="K3" s="473"/>
      <c r="L3" s="473"/>
    </row>
    <row r="4" spans="1:12">
      <c r="B4" s="473"/>
      <c r="C4" s="1405" t="s">
        <v>737</v>
      </c>
      <c r="D4" s="1404"/>
      <c r="E4" s="1404"/>
      <c r="F4" s="1404"/>
      <c r="G4" s="1404"/>
      <c r="H4" s="473"/>
      <c r="J4" s="473"/>
      <c r="K4" s="473"/>
      <c r="L4" s="473"/>
    </row>
    <row r="5" spans="1:12">
      <c r="B5" s="473"/>
      <c r="C5" s="1335" t="s">
        <v>904</v>
      </c>
      <c r="D5" s="1335"/>
      <c r="E5" s="1335"/>
      <c r="F5" s="1335"/>
      <c r="G5" s="1335"/>
      <c r="H5" s="473"/>
      <c r="I5" s="724"/>
      <c r="J5" s="473"/>
      <c r="K5" s="473"/>
      <c r="L5" s="473"/>
    </row>
    <row r="6" spans="1:12">
      <c r="B6" s="473"/>
      <c r="C6" s="723"/>
      <c r="D6" s="723"/>
      <c r="E6" s="723"/>
      <c r="F6" s="723"/>
      <c r="G6" s="723"/>
      <c r="H6" s="473"/>
      <c r="I6" s="724"/>
      <c r="J6" s="473"/>
      <c r="K6" s="473"/>
      <c r="L6" s="473"/>
    </row>
    <row r="7" spans="1:12" ht="25.5">
      <c r="A7" s="725" t="s">
        <v>94</v>
      </c>
      <c r="B7" s="726"/>
      <c r="C7" s="726" t="s">
        <v>42</v>
      </c>
      <c r="D7" s="726"/>
      <c r="E7" s="726" t="s">
        <v>738</v>
      </c>
      <c r="F7" s="726"/>
      <c r="G7" s="726" t="s">
        <v>739</v>
      </c>
      <c r="H7" s="473"/>
      <c r="I7" s="726" t="s">
        <v>43</v>
      </c>
      <c r="J7" s="473"/>
      <c r="K7" s="473"/>
      <c r="L7" s="473"/>
    </row>
    <row r="8" spans="1:12">
      <c r="A8" s="727">
        <v>-1</v>
      </c>
      <c r="B8" s="728"/>
      <c r="C8" s="728">
        <f>+A8-1</f>
        <v>-2</v>
      </c>
      <c r="D8" s="728"/>
      <c r="E8" s="728">
        <f>+C8-1</f>
        <v>-3</v>
      </c>
      <c r="F8" s="728"/>
      <c r="G8" s="728">
        <f>+E8-1</f>
        <v>-4</v>
      </c>
      <c r="H8" s="473"/>
      <c r="I8" s="728">
        <f>+G8-1</f>
        <v>-5</v>
      </c>
      <c r="J8" s="473"/>
      <c r="K8" s="473"/>
      <c r="L8" s="473"/>
    </row>
    <row r="9" spans="1:12">
      <c r="A9" s="492"/>
      <c r="B9" s="543"/>
      <c r="C9" s="723"/>
      <c r="D9" s="723"/>
      <c r="E9" s="723"/>
      <c r="F9" s="723"/>
      <c r="G9" s="723"/>
      <c r="H9" s="473"/>
      <c r="I9" s="724"/>
      <c r="J9" s="473"/>
      <c r="K9" s="473"/>
      <c r="L9" s="473"/>
    </row>
    <row r="10" spans="1:12">
      <c r="A10" s="492">
        <v>1</v>
      </c>
      <c r="B10" s="543"/>
      <c r="C10" s="729" t="s">
        <v>740</v>
      </c>
      <c r="D10" s="730"/>
      <c r="E10" s="731">
        <f>188418.99/2</f>
        <v>94209.494999999995</v>
      </c>
      <c r="F10" s="730"/>
      <c r="G10" s="732">
        <f>ROUND(I10/E10,2)</f>
        <v>59.5</v>
      </c>
      <c r="H10" s="473"/>
      <c r="I10" s="733">
        <f>11211204.06/2</f>
        <v>5605602.0300000003</v>
      </c>
      <c r="J10" s="473"/>
      <c r="K10" s="473"/>
      <c r="L10" s="473"/>
    </row>
    <row r="11" spans="1:12">
      <c r="A11" s="492"/>
      <c r="B11" s="543"/>
      <c r="C11" s="730"/>
      <c r="D11" s="730"/>
      <c r="E11" s="731"/>
      <c r="F11" s="730"/>
      <c r="G11" s="732"/>
      <c r="H11" s="473"/>
      <c r="I11" s="733"/>
      <c r="J11" s="473"/>
      <c r="K11" s="473"/>
      <c r="L11" s="473"/>
    </row>
    <row r="12" spans="1:12">
      <c r="A12" s="492">
        <v>2</v>
      </c>
      <c r="B12" s="543"/>
      <c r="C12" s="729" t="s">
        <v>741</v>
      </c>
      <c r="D12" s="730"/>
      <c r="E12" s="731">
        <f>414570.05/2</f>
        <v>207285.02499999999</v>
      </c>
      <c r="F12" s="730"/>
      <c r="G12" s="732">
        <f>ROUND(I12/E12,2)</f>
        <v>53.81</v>
      </c>
      <c r="H12" s="473"/>
      <c r="I12" s="733">
        <f>22307898.72/2</f>
        <v>11153949.359999999</v>
      </c>
      <c r="J12" s="473"/>
      <c r="K12" s="473"/>
      <c r="L12" s="473"/>
    </row>
    <row r="13" spans="1:12">
      <c r="A13" s="492"/>
      <c r="B13" s="543"/>
      <c r="C13" s="734"/>
      <c r="D13" s="734"/>
      <c r="E13" s="735" t="s">
        <v>742</v>
      </c>
      <c r="F13" s="734"/>
      <c r="G13" s="735" t="s">
        <v>742</v>
      </c>
      <c r="H13" s="473"/>
      <c r="I13" s="735" t="s">
        <v>742</v>
      </c>
      <c r="J13" s="473"/>
      <c r="K13" s="473"/>
      <c r="L13" s="473"/>
    </row>
    <row r="14" spans="1:12">
      <c r="A14" s="492">
        <v>3</v>
      </c>
      <c r="B14" s="543"/>
      <c r="C14" s="730" t="s">
        <v>743</v>
      </c>
      <c r="D14" s="730"/>
      <c r="E14" s="731">
        <f>7681/2</f>
        <v>3840.5</v>
      </c>
      <c r="F14" s="730"/>
      <c r="G14" s="730"/>
      <c r="H14" s="473"/>
      <c r="I14" s="733"/>
      <c r="J14" s="473"/>
      <c r="K14" s="473"/>
      <c r="L14" s="473"/>
    </row>
    <row r="15" spans="1:12">
      <c r="A15" s="492"/>
      <c r="B15" s="543"/>
      <c r="C15" s="730"/>
      <c r="D15" s="730"/>
      <c r="E15" s="731"/>
      <c r="F15" s="730"/>
      <c r="G15" s="730"/>
      <c r="H15" s="473"/>
      <c r="I15" s="733"/>
      <c r="J15" s="473"/>
      <c r="K15" s="473"/>
      <c r="L15" s="473"/>
    </row>
    <row r="16" spans="1:12">
      <c r="A16" s="492">
        <v>4</v>
      </c>
      <c r="B16" s="543"/>
      <c r="C16" s="730" t="s">
        <v>744</v>
      </c>
      <c r="D16" s="730"/>
      <c r="E16" s="731">
        <f>7681/2</f>
        <v>3840.5</v>
      </c>
      <c r="F16" s="730"/>
      <c r="G16" s="730"/>
      <c r="H16" s="473"/>
      <c r="I16" s="733"/>
      <c r="J16" s="473"/>
      <c r="K16" s="473"/>
      <c r="L16" s="473"/>
    </row>
    <row r="17" spans="1:12">
      <c r="A17" s="492"/>
      <c r="B17" s="543"/>
      <c r="C17" s="734"/>
      <c r="D17" s="734"/>
      <c r="E17" s="734"/>
      <c r="F17" s="734"/>
      <c r="G17" s="734"/>
      <c r="H17" s="473"/>
      <c r="I17" s="735"/>
      <c r="J17" s="473"/>
      <c r="K17" s="473"/>
      <c r="L17" s="473"/>
    </row>
    <row r="18" spans="1:12">
      <c r="A18" s="492">
        <v>5</v>
      </c>
      <c r="B18" s="492"/>
      <c r="C18" s="736" t="s">
        <v>745</v>
      </c>
      <c r="D18" s="736"/>
      <c r="E18" s="737">
        <f>E10/E14</f>
        <v>24.530528577008202</v>
      </c>
      <c r="F18" s="736"/>
      <c r="G18" s="736"/>
      <c r="I18" s="738"/>
    </row>
    <row r="19" spans="1:12">
      <c r="A19" s="492"/>
      <c r="B19" s="492"/>
      <c r="C19" s="736"/>
      <c r="D19" s="736"/>
      <c r="E19" s="737"/>
      <c r="F19" s="736"/>
      <c r="G19" s="736"/>
      <c r="I19" s="738"/>
    </row>
    <row r="20" spans="1:12" ht="12.75" customHeight="1">
      <c r="A20" s="492">
        <v>6</v>
      </c>
      <c r="B20" s="492"/>
      <c r="C20" s="736" t="s">
        <v>746</v>
      </c>
      <c r="D20" s="736"/>
      <c r="E20" s="737">
        <f>E12/E16</f>
        <v>53.973447467777632</v>
      </c>
      <c r="F20" s="736"/>
      <c r="G20" s="736"/>
      <c r="I20" s="738"/>
    </row>
    <row r="21" spans="1:12">
      <c r="A21" s="492"/>
      <c r="B21" s="492"/>
      <c r="C21" s="739"/>
      <c r="D21" s="739"/>
      <c r="E21" s="739"/>
      <c r="F21" s="739"/>
      <c r="G21" s="739"/>
      <c r="I21" s="491"/>
    </row>
    <row r="22" spans="1:12">
      <c r="A22" s="492">
        <v>7</v>
      </c>
      <c r="B22" s="492"/>
      <c r="C22" s="100" t="s">
        <v>747</v>
      </c>
      <c r="D22" s="100"/>
      <c r="E22" s="737">
        <v>30</v>
      </c>
      <c r="F22" s="100"/>
      <c r="G22" s="100"/>
      <c r="I22" s="740"/>
    </row>
    <row r="23" spans="1:12">
      <c r="A23" s="492"/>
      <c r="B23" s="492"/>
      <c r="C23" s="100"/>
      <c r="D23" s="100"/>
      <c r="E23" s="737"/>
      <c r="F23" s="100"/>
      <c r="G23" s="100"/>
      <c r="I23" s="740"/>
    </row>
    <row r="24" spans="1:12">
      <c r="A24" s="492">
        <v>8</v>
      </c>
      <c r="B24" s="492"/>
      <c r="C24" s="100" t="s">
        <v>748</v>
      </c>
      <c r="D24" s="100"/>
      <c r="E24" s="737">
        <v>15</v>
      </c>
      <c r="F24" s="100"/>
      <c r="G24" s="100"/>
      <c r="I24" s="740"/>
    </row>
    <row r="25" spans="1:12">
      <c r="A25" s="492"/>
      <c r="B25" s="492"/>
      <c r="C25" s="739"/>
      <c r="D25" s="739"/>
      <c r="E25" s="491" t="s">
        <v>742</v>
      </c>
      <c r="F25" s="739"/>
      <c r="G25" s="739"/>
      <c r="I25" s="491"/>
    </row>
    <row r="26" spans="1:12">
      <c r="A26" s="492">
        <v>9</v>
      </c>
      <c r="B26" s="492"/>
      <c r="C26" s="739" t="s">
        <v>749</v>
      </c>
      <c r="D26" s="739"/>
      <c r="E26" s="737">
        <f>ROUND(E14*E22,0)</f>
        <v>115215</v>
      </c>
      <c r="F26" s="739"/>
      <c r="G26" s="741">
        <f>G10</f>
        <v>59.5</v>
      </c>
      <c r="I26" s="742">
        <f>ROUND(E26*G26,0)</f>
        <v>6855293</v>
      </c>
    </row>
    <row r="27" spans="1:12">
      <c r="A27" s="492"/>
      <c r="B27" s="492"/>
      <c r="C27" s="739"/>
      <c r="D27" s="739"/>
      <c r="E27" s="737"/>
      <c r="F27" s="739"/>
      <c r="G27" s="741"/>
      <c r="I27" s="742"/>
    </row>
    <row r="28" spans="1:12">
      <c r="A28" s="492">
        <v>10</v>
      </c>
      <c r="B28" s="492"/>
      <c r="C28" s="739" t="s">
        <v>750</v>
      </c>
      <c r="D28" s="739"/>
      <c r="E28" s="737">
        <f>ROUND(E16*E24,0)</f>
        <v>57608</v>
      </c>
      <c r="F28" s="739"/>
      <c r="G28" s="741">
        <f>G12</f>
        <v>53.81</v>
      </c>
      <c r="I28" s="742">
        <f>ROUND(E28*G28,0)</f>
        <v>3099886</v>
      </c>
    </row>
    <row r="29" spans="1:12">
      <c r="E29" s="491" t="s">
        <v>742</v>
      </c>
      <c r="G29" s="491" t="s">
        <v>742</v>
      </c>
      <c r="I29" s="491" t="s">
        <v>742</v>
      </c>
    </row>
    <row r="30" spans="1:12">
      <c r="A30" s="492">
        <v>11</v>
      </c>
      <c r="C30" s="739" t="s">
        <v>751</v>
      </c>
      <c r="E30" s="744">
        <f>E26-E10</f>
        <v>21005.505000000005</v>
      </c>
      <c r="G30" s="491"/>
      <c r="I30" s="742">
        <f>I26-I10</f>
        <v>1249690.9699999997</v>
      </c>
    </row>
    <row r="31" spans="1:12">
      <c r="A31" s="492"/>
      <c r="C31" s="739"/>
      <c r="E31" s="744"/>
      <c r="G31" s="491"/>
      <c r="I31" s="742"/>
    </row>
    <row r="32" spans="1:12">
      <c r="A32" s="492">
        <v>12</v>
      </c>
      <c r="C32" s="739" t="s">
        <v>752</v>
      </c>
      <c r="E32" s="744">
        <f>E28-E12</f>
        <v>-149677.02499999999</v>
      </c>
      <c r="G32" s="491"/>
      <c r="I32" s="742">
        <f>I28-I12</f>
        <v>-8054063.3599999994</v>
      </c>
    </row>
    <row r="33" spans="1:9">
      <c r="A33" s="492"/>
      <c r="B33" s="492"/>
      <c r="C33" s="736"/>
      <c r="D33" s="736"/>
      <c r="E33" s="491" t="s">
        <v>742</v>
      </c>
      <c r="F33" s="736"/>
      <c r="I33" s="491" t="s">
        <v>742</v>
      </c>
    </row>
    <row r="34" spans="1:9">
      <c r="A34" s="492">
        <v>13</v>
      </c>
      <c r="B34" s="492"/>
      <c r="C34" s="745" t="s">
        <v>753</v>
      </c>
      <c r="D34" s="739"/>
      <c r="E34" s="740">
        <f>E30+E32</f>
        <v>-128671.51999999999</v>
      </c>
      <c r="F34" s="739"/>
      <c r="G34" s="739"/>
      <c r="I34" s="738">
        <f>I30+I32</f>
        <v>-6804372.3899999997</v>
      </c>
    </row>
    <row r="35" spans="1:9">
      <c r="A35" s="492"/>
      <c r="B35" s="492"/>
      <c r="C35" s="100"/>
      <c r="D35" s="100"/>
      <c r="E35" s="491" t="s">
        <v>754</v>
      </c>
      <c r="F35" s="100"/>
      <c r="G35" s="100"/>
      <c r="I35" s="746"/>
    </row>
    <row r="36" spans="1:9">
      <c r="A36" s="492">
        <f>+A34+1</f>
        <v>14</v>
      </c>
      <c r="B36" s="492"/>
      <c r="C36" s="739" t="s">
        <v>408</v>
      </c>
      <c r="D36" s="739"/>
      <c r="E36" s="739"/>
      <c r="F36" s="739"/>
      <c r="G36" s="739"/>
      <c r="I36" s="747">
        <v>0.98599999999999999</v>
      </c>
    </row>
    <row r="37" spans="1:9">
      <c r="B37" s="492"/>
      <c r="C37" s="739"/>
      <c r="D37" s="739"/>
      <c r="E37" s="739"/>
      <c r="F37" s="739"/>
      <c r="G37" s="739"/>
      <c r="I37" s="491" t="s">
        <v>742</v>
      </c>
    </row>
    <row r="38" spans="1:9">
      <c r="A38" s="492">
        <f>A36+1</f>
        <v>15</v>
      </c>
      <c r="B38" s="492"/>
      <c r="C38" s="739" t="s">
        <v>137</v>
      </c>
      <c r="D38" s="739"/>
      <c r="E38" s="739"/>
      <c r="F38" s="739"/>
      <c r="G38" s="739"/>
      <c r="I38" s="742">
        <f>ROUND(I34*I36,0)</f>
        <v>-6709111</v>
      </c>
    </row>
    <row r="39" spans="1:9">
      <c r="A39" s="492"/>
      <c r="B39" s="492"/>
      <c r="C39" s="739"/>
      <c r="D39" s="739"/>
      <c r="E39" s="739"/>
      <c r="F39" s="739"/>
      <c r="G39" s="739"/>
      <c r="I39" s="491" t="s">
        <v>754</v>
      </c>
    </row>
    <row r="40" spans="1:9">
      <c r="A40" s="492"/>
      <c r="B40" s="492"/>
      <c r="C40" s="739"/>
      <c r="D40" s="739"/>
      <c r="E40" s="739"/>
      <c r="F40" s="739"/>
      <c r="G40" s="739"/>
      <c r="I40" s="491"/>
    </row>
    <row r="41" spans="1:9">
      <c r="A41" s="492"/>
      <c r="B41" s="492"/>
      <c r="C41" s="739"/>
      <c r="D41" s="739"/>
      <c r="E41" s="739"/>
      <c r="F41" s="739"/>
      <c r="G41" s="739"/>
      <c r="I41" s="748"/>
    </row>
    <row r="42" spans="1:9">
      <c r="A42" s="492"/>
      <c r="B42" s="492"/>
      <c r="C42" s="739"/>
      <c r="D42" s="739"/>
      <c r="E42" s="739"/>
      <c r="F42" s="739"/>
      <c r="G42" s="739"/>
      <c r="I42" s="748"/>
    </row>
    <row r="43" spans="1:9">
      <c r="A43" s="492"/>
      <c r="B43" s="492"/>
      <c r="C43" s="743" t="s">
        <v>140</v>
      </c>
      <c r="I43" s="491"/>
    </row>
    <row r="44" spans="1:9">
      <c r="A44" s="492"/>
      <c r="B44" s="492"/>
      <c r="C44" s="492"/>
      <c r="D44" s="492"/>
      <c r="E44" s="492"/>
      <c r="F44" s="492"/>
      <c r="G44" s="492"/>
    </row>
    <row r="45" spans="1:9">
      <c r="A45" s="492"/>
      <c r="B45" s="492"/>
      <c r="I45" s="491"/>
    </row>
    <row r="46" spans="1:9">
      <c r="C46" s="739"/>
      <c r="D46" s="739"/>
      <c r="E46" s="739"/>
      <c r="F46" s="739"/>
      <c r="G46" s="739"/>
    </row>
    <row r="47" spans="1:9">
      <c r="A47" s="492"/>
      <c r="B47" s="492"/>
      <c r="C47" s="739"/>
      <c r="D47" s="739"/>
      <c r="E47" s="739"/>
      <c r="F47" s="739"/>
      <c r="G47" s="739"/>
      <c r="I47" s="738"/>
    </row>
    <row r="48" spans="1:9">
      <c r="A48" s="492"/>
      <c r="B48" s="492"/>
      <c r="C48" s="739"/>
      <c r="D48" s="739"/>
      <c r="E48" s="739"/>
      <c r="F48" s="739"/>
      <c r="G48" s="739"/>
      <c r="I48" s="738"/>
    </row>
    <row r="49" spans="1:9">
      <c r="A49" s="492"/>
      <c r="B49" s="492"/>
      <c r="C49" s="100"/>
      <c r="D49" s="739"/>
      <c r="E49" s="739"/>
      <c r="F49" s="739"/>
      <c r="G49" s="739"/>
      <c r="I49" s="750"/>
    </row>
    <row r="50" spans="1:9">
      <c r="C50" s="739"/>
      <c r="D50" s="739"/>
      <c r="E50" s="739"/>
      <c r="F50" s="739"/>
      <c r="G50" s="739"/>
      <c r="I50" s="491"/>
    </row>
    <row r="51" spans="1:9">
      <c r="A51" s="492"/>
      <c r="B51" s="492"/>
      <c r="C51" s="739"/>
      <c r="D51" s="739"/>
      <c r="E51" s="739"/>
      <c r="F51" s="739"/>
      <c r="G51" s="739"/>
      <c r="I51" s="738"/>
    </row>
    <row r="52" spans="1:9">
      <c r="C52" s="739"/>
      <c r="D52" s="739"/>
      <c r="E52" s="739"/>
      <c r="F52" s="739"/>
      <c r="G52" s="739"/>
      <c r="I52" s="738"/>
    </row>
    <row r="53" spans="1:9">
      <c r="A53" s="492"/>
      <c r="B53" s="492"/>
      <c r="C53" s="739"/>
      <c r="D53" s="739"/>
      <c r="E53" s="739"/>
      <c r="F53" s="739"/>
      <c r="G53" s="739"/>
      <c r="I53" s="746"/>
    </row>
    <row r="54" spans="1:9">
      <c r="C54" s="739"/>
      <c r="D54" s="739"/>
      <c r="E54" s="739"/>
      <c r="F54" s="739"/>
      <c r="G54" s="739"/>
      <c r="I54" s="491"/>
    </row>
    <row r="55" spans="1:9">
      <c r="A55" s="492"/>
      <c r="B55" s="492"/>
      <c r="C55" s="739"/>
      <c r="D55" s="739"/>
      <c r="E55" s="739"/>
      <c r="F55" s="739"/>
      <c r="G55" s="739"/>
      <c r="I55" s="738"/>
    </row>
    <row r="56" spans="1:9">
      <c r="C56" s="739"/>
      <c r="D56" s="739"/>
      <c r="E56" s="739"/>
      <c r="F56" s="739"/>
      <c r="G56" s="739"/>
      <c r="I56" s="491"/>
    </row>
    <row r="57" spans="1:9">
      <c r="A57" s="492"/>
      <c r="B57" s="492"/>
      <c r="C57" s="739"/>
      <c r="D57" s="739"/>
      <c r="E57" s="739"/>
      <c r="F57" s="739"/>
      <c r="G57" s="739"/>
      <c r="I57" s="738"/>
    </row>
    <row r="58" spans="1:9">
      <c r="C58" s="739"/>
      <c r="D58" s="739"/>
      <c r="E58" s="739"/>
      <c r="F58" s="739"/>
      <c r="G58" s="739"/>
      <c r="I58" s="491"/>
    </row>
    <row r="59" spans="1:9">
      <c r="A59" s="492"/>
      <c r="B59" s="492"/>
      <c r="C59" s="739"/>
      <c r="D59" s="739"/>
      <c r="E59" s="739"/>
      <c r="F59" s="739"/>
      <c r="G59" s="739"/>
      <c r="I59" s="738"/>
    </row>
    <row r="60" spans="1:9">
      <c r="C60" s="739"/>
      <c r="D60" s="739"/>
      <c r="E60" s="739"/>
      <c r="F60" s="739"/>
      <c r="G60" s="739"/>
      <c r="I60" s="738"/>
    </row>
    <row r="61" spans="1:9">
      <c r="A61" s="492"/>
      <c r="B61" s="492"/>
      <c r="C61" s="739"/>
      <c r="D61" s="739"/>
      <c r="E61" s="739"/>
      <c r="F61" s="739"/>
      <c r="G61" s="739"/>
      <c r="I61" s="746"/>
    </row>
    <row r="62" spans="1:9">
      <c r="C62" s="739"/>
      <c r="D62" s="739"/>
      <c r="E62" s="739"/>
      <c r="F62" s="739"/>
      <c r="G62" s="739"/>
      <c r="I62" s="491"/>
    </row>
    <row r="63" spans="1:9">
      <c r="A63" s="492"/>
      <c r="B63" s="492"/>
      <c r="C63" s="739"/>
      <c r="D63" s="739"/>
      <c r="E63" s="739"/>
      <c r="F63" s="739"/>
      <c r="G63" s="739"/>
      <c r="I63" s="738"/>
    </row>
    <row r="64" spans="1:9">
      <c r="C64" s="739"/>
      <c r="D64" s="739"/>
      <c r="E64" s="739"/>
      <c r="F64" s="739"/>
      <c r="G64" s="739"/>
      <c r="I64" s="491"/>
    </row>
    <row r="65" spans="3:9">
      <c r="C65" s="739"/>
      <c r="D65" s="739"/>
      <c r="E65" s="739"/>
      <c r="F65" s="739"/>
      <c r="G65" s="739"/>
      <c r="I65" s="738"/>
    </row>
    <row r="66" spans="3:9">
      <c r="C66" s="739"/>
      <c r="D66" s="739"/>
      <c r="E66" s="739"/>
      <c r="F66" s="739"/>
      <c r="G66" s="739"/>
      <c r="I66" s="738"/>
    </row>
    <row r="67" spans="3:9">
      <c r="C67" s="739"/>
      <c r="D67" s="739"/>
      <c r="E67" s="739"/>
      <c r="F67" s="739"/>
      <c r="G67" s="739"/>
      <c r="I67" s="738"/>
    </row>
    <row r="68" spans="3:9">
      <c r="C68" s="739"/>
      <c r="D68" s="739"/>
      <c r="E68" s="739"/>
      <c r="F68" s="739"/>
      <c r="G68" s="739"/>
      <c r="I68" s="738"/>
    </row>
    <row r="69" spans="3:9">
      <c r="C69" s="739"/>
      <c r="D69" s="739"/>
      <c r="E69" s="739"/>
      <c r="F69" s="739"/>
      <c r="G69" s="739"/>
      <c r="I69" s="738"/>
    </row>
    <row r="70" spans="3:9">
      <c r="C70" s="739"/>
      <c r="D70" s="739"/>
      <c r="E70" s="739"/>
      <c r="F70" s="739"/>
      <c r="G70" s="739"/>
      <c r="I70" s="738"/>
    </row>
    <row r="71" spans="3:9">
      <c r="C71" s="739"/>
      <c r="D71" s="739"/>
      <c r="E71" s="739"/>
      <c r="F71" s="739"/>
      <c r="G71" s="739"/>
      <c r="I71" s="738"/>
    </row>
    <row r="72" spans="3:9">
      <c r="C72" s="739"/>
      <c r="D72" s="739"/>
      <c r="E72" s="739"/>
      <c r="F72" s="739"/>
      <c r="G72" s="739"/>
      <c r="I72" s="738"/>
    </row>
    <row r="73" spans="3:9">
      <c r="C73" s="739"/>
      <c r="D73" s="739"/>
      <c r="E73" s="739"/>
      <c r="F73" s="739"/>
      <c r="G73" s="739"/>
      <c r="I73" s="738"/>
    </row>
    <row r="74" spans="3:9">
      <c r="C74" s="739"/>
      <c r="D74" s="739"/>
      <c r="E74" s="739"/>
      <c r="F74" s="739"/>
      <c r="G74" s="739"/>
      <c r="I74" s="738"/>
    </row>
    <row r="75" spans="3:9">
      <c r="C75" s="739"/>
      <c r="D75" s="739"/>
      <c r="E75" s="739"/>
      <c r="F75" s="739"/>
      <c r="G75" s="739"/>
      <c r="I75" s="738"/>
    </row>
    <row r="76" spans="3:9">
      <c r="C76" s="739"/>
      <c r="D76" s="739"/>
      <c r="E76" s="739"/>
      <c r="F76" s="739"/>
      <c r="G76" s="739"/>
      <c r="I76" s="738"/>
    </row>
    <row r="77" spans="3:9">
      <c r="C77" s="739"/>
      <c r="D77" s="739"/>
      <c r="E77" s="739"/>
      <c r="F77" s="739"/>
      <c r="G77" s="739"/>
      <c r="I77" s="738"/>
    </row>
    <row r="78" spans="3:9">
      <c r="C78" s="739"/>
      <c r="D78" s="739"/>
      <c r="E78" s="739"/>
      <c r="F78" s="739"/>
      <c r="G78" s="739"/>
      <c r="I78" s="738"/>
    </row>
    <row r="79" spans="3:9">
      <c r="C79" s="739"/>
      <c r="D79" s="739"/>
      <c r="E79" s="739"/>
      <c r="F79" s="739"/>
      <c r="G79" s="739"/>
      <c r="I79" s="738"/>
    </row>
    <row r="80" spans="3:9">
      <c r="C80" s="739"/>
      <c r="D80" s="739"/>
      <c r="E80" s="739"/>
      <c r="F80" s="739"/>
      <c r="G80" s="739"/>
      <c r="I80" s="738"/>
    </row>
    <row r="81" spans="3:9">
      <c r="C81" s="739"/>
      <c r="D81" s="739"/>
      <c r="E81" s="739"/>
      <c r="F81" s="739"/>
      <c r="G81" s="739"/>
      <c r="I81" s="738"/>
    </row>
    <row r="82" spans="3:9">
      <c r="C82" s="739"/>
      <c r="D82" s="739"/>
      <c r="E82" s="739"/>
      <c r="F82" s="739"/>
      <c r="G82" s="739"/>
      <c r="I82" s="738"/>
    </row>
    <row r="83" spans="3:9">
      <c r="C83" s="739"/>
      <c r="D83" s="739"/>
      <c r="E83" s="739"/>
      <c r="F83" s="739"/>
      <c r="G83" s="739"/>
      <c r="I83" s="738"/>
    </row>
    <row r="84" spans="3:9">
      <c r="C84" s="739"/>
      <c r="D84" s="739"/>
      <c r="E84" s="739"/>
      <c r="F84" s="739"/>
      <c r="G84" s="739"/>
      <c r="I84" s="738"/>
    </row>
    <row r="85" spans="3:9">
      <c r="C85" s="739"/>
      <c r="D85" s="739"/>
      <c r="E85" s="739"/>
      <c r="F85" s="739"/>
      <c r="G85" s="739"/>
      <c r="I85" s="738"/>
    </row>
    <row r="86" spans="3:9">
      <c r="C86" s="739"/>
      <c r="D86" s="739"/>
      <c r="E86" s="739"/>
      <c r="F86" s="739"/>
      <c r="G86" s="739"/>
      <c r="I86" s="738"/>
    </row>
    <row r="87" spans="3:9">
      <c r="C87" s="739"/>
      <c r="D87" s="739"/>
      <c r="E87" s="739"/>
      <c r="F87" s="739"/>
      <c r="G87" s="739"/>
      <c r="I87" s="738"/>
    </row>
    <row r="88" spans="3:9">
      <c r="C88" s="739"/>
      <c r="D88" s="739"/>
      <c r="E88" s="739"/>
      <c r="F88" s="739"/>
      <c r="G88" s="739"/>
      <c r="I88" s="738"/>
    </row>
    <row r="89" spans="3:9">
      <c r="C89" s="739"/>
      <c r="D89" s="739"/>
      <c r="E89" s="739"/>
      <c r="F89" s="739"/>
      <c r="G89" s="739"/>
      <c r="I89" s="738"/>
    </row>
    <row r="90" spans="3:9">
      <c r="C90" s="739"/>
      <c r="D90" s="739"/>
      <c r="E90" s="739"/>
      <c r="F90" s="739"/>
      <c r="G90" s="739"/>
      <c r="I90" s="738"/>
    </row>
    <row r="91" spans="3:9">
      <c r="C91" s="739"/>
      <c r="D91" s="739"/>
      <c r="E91" s="739"/>
      <c r="F91" s="739"/>
      <c r="G91" s="739"/>
      <c r="I91" s="738"/>
    </row>
    <row r="92" spans="3:9">
      <c r="C92" s="739"/>
      <c r="D92" s="739"/>
      <c r="E92" s="739"/>
      <c r="F92" s="739"/>
      <c r="G92" s="739"/>
      <c r="I92" s="738"/>
    </row>
    <row r="93" spans="3:9">
      <c r="C93" s="739"/>
      <c r="D93" s="739"/>
      <c r="E93" s="739"/>
      <c r="F93" s="739"/>
      <c r="G93" s="739"/>
      <c r="I93" s="738"/>
    </row>
    <row r="94" spans="3:9">
      <c r="C94" s="739"/>
      <c r="D94" s="739"/>
      <c r="E94" s="739"/>
      <c r="F94" s="739"/>
      <c r="G94" s="739"/>
      <c r="I94" s="738"/>
    </row>
    <row r="95" spans="3:9">
      <c r="C95" s="739"/>
      <c r="D95" s="739"/>
      <c r="E95" s="739"/>
      <c r="F95" s="739"/>
      <c r="G95" s="739"/>
      <c r="I95" s="738"/>
    </row>
    <row r="96" spans="3:9">
      <c r="C96" s="739"/>
      <c r="D96" s="739"/>
      <c r="E96" s="739"/>
      <c r="F96" s="739"/>
      <c r="G96" s="739"/>
      <c r="I96" s="738"/>
    </row>
    <row r="97" spans="3:9">
      <c r="C97" s="739"/>
      <c r="D97" s="739"/>
      <c r="E97" s="739"/>
      <c r="F97" s="739"/>
      <c r="G97" s="739"/>
      <c r="I97" s="738"/>
    </row>
    <row r="98" spans="3:9">
      <c r="C98" s="739"/>
      <c r="D98" s="739"/>
      <c r="E98" s="739"/>
      <c r="F98" s="739"/>
      <c r="G98" s="739"/>
      <c r="I98" s="738"/>
    </row>
    <row r="99" spans="3:9">
      <c r="C99" s="739"/>
      <c r="D99" s="739"/>
      <c r="E99" s="739"/>
      <c r="F99" s="739"/>
      <c r="G99" s="739"/>
      <c r="I99" s="738"/>
    </row>
    <row r="100" spans="3:9">
      <c r="C100" s="739"/>
      <c r="D100" s="739"/>
      <c r="E100" s="739"/>
      <c r="F100" s="739"/>
      <c r="G100" s="739"/>
      <c r="I100" s="738"/>
    </row>
    <row r="101" spans="3:9">
      <c r="C101" s="739"/>
      <c r="D101" s="739"/>
      <c r="E101" s="739"/>
      <c r="F101" s="739"/>
      <c r="G101" s="739"/>
      <c r="I101" s="738"/>
    </row>
    <row r="102" spans="3:9">
      <c r="C102" s="739"/>
      <c r="D102" s="739"/>
      <c r="E102" s="739"/>
      <c r="F102" s="739"/>
      <c r="G102" s="739"/>
      <c r="I102" s="738"/>
    </row>
    <row r="103" spans="3:9">
      <c r="C103" s="739"/>
      <c r="D103" s="739"/>
      <c r="E103" s="739"/>
      <c r="F103" s="739"/>
      <c r="G103" s="739"/>
      <c r="I103" s="738"/>
    </row>
    <row r="104" spans="3:9">
      <c r="C104" s="739"/>
      <c r="D104" s="739"/>
      <c r="E104" s="739"/>
      <c r="F104" s="739"/>
      <c r="G104" s="739"/>
      <c r="I104" s="738"/>
    </row>
    <row r="105" spans="3:9">
      <c r="C105" s="739"/>
      <c r="D105" s="739"/>
      <c r="E105" s="739"/>
      <c r="F105" s="739"/>
      <c r="G105" s="739"/>
      <c r="I105" s="738"/>
    </row>
    <row r="106" spans="3:9">
      <c r="C106" s="739"/>
      <c r="D106" s="739"/>
      <c r="E106" s="739"/>
      <c r="F106" s="739"/>
      <c r="G106" s="739"/>
      <c r="I106" s="738"/>
    </row>
    <row r="107" spans="3:9">
      <c r="C107" s="739"/>
      <c r="D107" s="739"/>
      <c r="E107" s="739"/>
      <c r="F107" s="739"/>
      <c r="G107" s="739"/>
      <c r="I107" s="738"/>
    </row>
    <row r="108" spans="3:9">
      <c r="C108" s="739"/>
      <c r="D108" s="739"/>
      <c r="E108" s="739"/>
      <c r="F108" s="739"/>
      <c r="G108" s="739"/>
      <c r="I108" s="738"/>
    </row>
    <row r="109" spans="3:9">
      <c r="C109" s="739"/>
      <c r="D109" s="739"/>
      <c r="E109" s="739"/>
      <c r="F109" s="739"/>
      <c r="G109" s="739"/>
      <c r="I109" s="738"/>
    </row>
    <row r="110" spans="3:9">
      <c r="C110" s="739"/>
      <c r="D110" s="739"/>
      <c r="E110" s="739"/>
      <c r="F110" s="739"/>
      <c r="G110" s="739"/>
      <c r="I110" s="738"/>
    </row>
    <row r="111" spans="3:9">
      <c r="I111" s="738"/>
    </row>
  </sheetData>
  <mergeCells count="5">
    <mergeCell ref="C1:G1"/>
    <mergeCell ref="C2:G2"/>
    <mergeCell ref="C3:G3"/>
    <mergeCell ref="C4:G4"/>
    <mergeCell ref="C5:G5"/>
  </mergeCells>
  <printOptions horizontalCentered="1"/>
  <pageMargins left="0" right="0" top="1" bottom="0.5" header="0" footer="0"/>
  <pageSetup scale="90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91"/>
  <sheetViews>
    <sheetView zoomScaleNormal="100" workbookViewId="0">
      <selection activeCell="C30" sqref="C30"/>
    </sheetView>
  </sheetViews>
  <sheetFormatPr defaultColWidth="8.85546875" defaultRowHeight="12.75"/>
  <cols>
    <col min="1" max="1" width="3.7109375" style="1" bestFit="1" customWidth="1"/>
    <col min="2" max="2" width="1.140625" style="4" customWidth="1"/>
    <col min="3" max="3" width="68.42578125" style="19" customWidth="1"/>
    <col min="4" max="4" width="10.85546875" style="4" customWidth="1"/>
    <col min="5" max="5" width="3" style="4" customWidth="1"/>
    <col min="6" max="256" width="8.85546875" style="4"/>
    <col min="257" max="257" width="3.7109375" style="4" bestFit="1" customWidth="1"/>
    <col min="258" max="258" width="1.140625" style="4" customWidth="1"/>
    <col min="259" max="259" width="78.140625" style="4" customWidth="1"/>
    <col min="260" max="260" width="10.85546875" style="4" customWidth="1"/>
    <col min="261" max="261" width="3" style="4" customWidth="1"/>
    <col min="262" max="512" width="8.85546875" style="4"/>
    <col min="513" max="513" width="3.7109375" style="4" bestFit="1" customWidth="1"/>
    <col min="514" max="514" width="1.140625" style="4" customWidth="1"/>
    <col min="515" max="515" width="78.140625" style="4" customWidth="1"/>
    <col min="516" max="516" width="10.85546875" style="4" customWidth="1"/>
    <col min="517" max="517" width="3" style="4" customWidth="1"/>
    <col min="518" max="768" width="8.85546875" style="4"/>
    <col min="769" max="769" width="3.7109375" style="4" bestFit="1" customWidth="1"/>
    <col min="770" max="770" width="1.140625" style="4" customWidth="1"/>
    <col min="771" max="771" width="78.140625" style="4" customWidth="1"/>
    <col min="772" max="772" width="10.85546875" style="4" customWidth="1"/>
    <col min="773" max="773" width="3" style="4" customWidth="1"/>
    <col min="774" max="1024" width="8.85546875" style="4"/>
    <col min="1025" max="1025" width="3.7109375" style="4" bestFit="1" customWidth="1"/>
    <col min="1026" max="1026" width="1.140625" style="4" customWidth="1"/>
    <col min="1027" max="1027" width="78.140625" style="4" customWidth="1"/>
    <col min="1028" max="1028" width="10.85546875" style="4" customWidth="1"/>
    <col min="1029" max="1029" width="3" style="4" customWidth="1"/>
    <col min="1030" max="1280" width="8.85546875" style="4"/>
    <col min="1281" max="1281" width="3.7109375" style="4" bestFit="1" customWidth="1"/>
    <col min="1282" max="1282" width="1.140625" style="4" customWidth="1"/>
    <col min="1283" max="1283" width="78.140625" style="4" customWidth="1"/>
    <col min="1284" max="1284" width="10.85546875" style="4" customWidth="1"/>
    <col min="1285" max="1285" width="3" style="4" customWidth="1"/>
    <col min="1286" max="1536" width="8.85546875" style="4"/>
    <col min="1537" max="1537" width="3.7109375" style="4" bestFit="1" customWidth="1"/>
    <col min="1538" max="1538" width="1.140625" style="4" customWidth="1"/>
    <col min="1539" max="1539" width="78.140625" style="4" customWidth="1"/>
    <col min="1540" max="1540" width="10.85546875" style="4" customWidth="1"/>
    <col min="1541" max="1541" width="3" style="4" customWidth="1"/>
    <col min="1542" max="1792" width="8.85546875" style="4"/>
    <col min="1793" max="1793" width="3.7109375" style="4" bestFit="1" customWidth="1"/>
    <col min="1794" max="1794" width="1.140625" style="4" customWidth="1"/>
    <col min="1795" max="1795" width="78.140625" style="4" customWidth="1"/>
    <col min="1796" max="1796" width="10.85546875" style="4" customWidth="1"/>
    <col min="1797" max="1797" width="3" style="4" customWidth="1"/>
    <col min="1798" max="2048" width="8.85546875" style="4"/>
    <col min="2049" max="2049" width="3.7109375" style="4" bestFit="1" customWidth="1"/>
    <col min="2050" max="2050" width="1.140625" style="4" customWidth="1"/>
    <col min="2051" max="2051" width="78.140625" style="4" customWidth="1"/>
    <col min="2052" max="2052" width="10.85546875" style="4" customWidth="1"/>
    <col min="2053" max="2053" width="3" style="4" customWidth="1"/>
    <col min="2054" max="2304" width="8.85546875" style="4"/>
    <col min="2305" max="2305" width="3.7109375" style="4" bestFit="1" customWidth="1"/>
    <col min="2306" max="2306" width="1.140625" style="4" customWidth="1"/>
    <col min="2307" max="2307" width="78.140625" style="4" customWidth="1"/>
    <col min="2308" max="2308" width="10.85546875" style="4" customWidth="1"/>
    <col min="2309" max="2309" width="3" style="4" customWidth="1"/>
    <col min="2310" max="2560" width="8.85546875" style="4"/>
    <col min="2561" max="2561" width="3.7109375" style="4" bestFit="1" customWidth="1"/>
    <col min="2562" max="2562" width="1.140625" style="4" customWidth="1"/>
    <col min="2563" max="2563" width="78.140625" style="4" customWidth="1"/>
    <col min="2564" max="2564" width="10.85546875" style="4" customWidth="1"/>
    <col min="2565" max="2565" width="3" style="4" customWidth="1"/>
    <col min="2566" max="2816" width="8.85546875" style="4"/>
    <col min="2817" max="2817" width="3.7109375" style="4" bestFit="1" customWidth="1"/>
    <col min="2818" max="2818" width="1.140625" style="4" customWidth="1"/>
    <col min="2819" max="2819" width="78.140625" style="4" customWidth="1"/>
    <col min="2820" max="2820" width="10.85546875" style="4" customWidth="1"/>
    <col min="2821" max="2821" width="3" style="4" customWidth="1"/>
    <col min="2822" max="3072" width="8.85546875" style="4"/>
    <col min="3073" max="3073" width="3.7109375" style="4" bestFit="1" customWidth="1"/>
    <col min="3074" max="3074" width="1.140625" style="4" customWidth="1"/>
    <col min="3075" max="3075" width="78.140625" style="4" customWidth="1"/>
    <col min="3076" max="3076" width="10.85546875" style="4" customWidth="1"/>
    <col min="3077" max="3077" width="3" style="4" customWidth="1"/>
    <col min="3078" max="3328" width="8.85546875" style="4"/>
    <col min="3329" max="3329" width="3.7109375" style="4" bestFit="1" customWidth="1"/>
    <col min="3330" max="3330" width="1.140625" style="4" customWidth="1"/>
    <col min="3331" max="3331" width="78.140625" style="4" customWidth="1"/>
    <col min="3332" max="3332" width="10.85546875" style="4" customWidth="1"/>
    <col min="3333" max="3333" width="3" style="4" customWidth="1"/>
    <col min="3334" max="3584" width="8.85546875" style="4"/>
    <col min="3585" max="3585" width="3.7109375" style="4" bestFit="1" customWidth="1"/>
    <col min="3586" max="3586" width="1.140625" style="4" customWidth="1"/>
    <col min="3587" max="3587" width="78.140625" style="4" customWidth="1"/>
    <col min="3588" max="3588" width="10.85546875" style="4" customWidth="1"/>
    <col min="3589" max="3589" width="3" style="4" customWidth="1"/>
    <col min="3590" max="3840" width="8.85546875" style="4"/>
    <col min="3841" max="3841" width="3.7109375" style="4" bestFit="1" customWidth="1"/>
    <col min="3842" max="3842" width="1.140625" style="4" customWidth="1"/>
    <col min="3843" max="3843" width="78.140625" style="4" customWidth="1"/>
    <col min="3844" max="3844" width="10.85546875" style="4" customWidth="1"/>
    <col min="3845" max="3845" width="3" style="4" customWidth="1"/>
    <col min="3846" max="4096" width="8.85546875" style="4"/>
    <col min="4097" max="4097" width="3.7109375" style="4" bestFit="1" customWidth="1"/>
    <col min="4098" max="4098" width="1.140625" style="4" customWidth="1"/>
    <col min="4099" max="4099" width="78.140625" style="4" customWidth="1"/>
    <col min="4100" max="4100" width="10.85546875" style="4" customWidth="1"/>
    <col min="4101" max="4101" width="3" style="4" customWidth="1"/>
    <col min="4102" max="4352" width="8.85546875" style="4"/>
    <col min="4353" max="4353" width="3.7109375" style="4" bestFit="1" customWidth="1"/>
    <col min="4354" max="4354" width="1.140625" style="4" customWidth="1"/>
    <col min="4355" max="4355" width="78.140625" style="4" customWidth="1"/>
    <col min="4356" max="4356" width="10.85546875" style="4" customWidth="1"/>
    <col min="4357" max="4357" width="3" style="4" customWidth="1"/>
    <col min="4358" max="4608" width="8.85546875" style="4"/>
    <col min="4609" max="4609" width="3.7109375" style="4" bestFit="1" customWidth="1"/>
    <col min="4610" max="4610" width="1.140625" style="4" customWidth="1"/>
    <col min="4611" max="4611" width="78.140625" style="4" customWidth="1"/>
    <col min="4612" max="4612" width="10.85546875" style="4" customWidth="1"/>
    <col min="4613" max="4613" width="3" style="4" customWidth="1"/>
    <col min="4614" max="4864" width="8.85546875" style="4"/>
    <col min="4865" max="4865" width="3.7109375" style="4" bestFit="1" customWidth="1"/>
    <col min="4866" max="4866" width="1.140625" style="4" customWidth="1"/>
    <col min="4867" max="4867" width="78.140625" style="4" customWidth="1"/>
    <col min="4868" max="4868" width="10.85546875" style="4" customWidth="1"/>
    <col min="4869" max="4869" width="3" style="4" customWidth="1"/>
    <col min="4870" max="5120" width="8.85546875" style="4"/>
    <col min="5121" max="5121" width="3.7109375" style="4" bestFit="1" customWidth="1"/>
    <col min="5122" max="5122" width="1.140625" style="4" customWidth="1"/>
    <col min="5123" max="5123" width="78.140625" style="4" customWidth="1"/>
    <col min="5124" max="5124" width="10.85546875" style="4" customWidth="1"/>
    <col min="5125" max="5125" width="3" style="4" customWidth="1"/>
    <col min="5126" max="5376" width="8.85546875" style="4"/>
    <col min="5377" max="5377" width="3.7109375" style="4" bestFit="1" customWidth="1"/>
    <col min="5378" max="5378" width="1.140625" style="4" customWidth="1"/>
    <col min="5379" max="5379" width="78.140625" style="4" customWidth="1"/>
    <col min="5380" max="5380" width="10.85546875" style="4" customWidth="1"/>
    <col min="5381" max="5381" width="3" style="4" customWidth="1"/>
    <col min="5382" max="5632" width="8.85546875" style="4"/>
    <col min="5633" max="5633" width="3.7109375" style="4" bestFit="1" customWidth="1"/>
    <col min="5634" max="5634" width="1.140625" style="4" customWidth="1"/>
    <col min="5635" max="5635" width="78.140625" style="4" customWidth="1"/>
    <col min="5636" max="5636" width="10.85546875" style="4" customWidth="1"/>
    <col min="5637" max="5637" width="3" style="4" customWidth="1"/>
    <col min="5638" max="5888" width="8.85546875" style="4"/>
    <col min="5889" max="5889" width="3.7109375" style="4" bestFit="1" customWidth="1"/>
    <col min="5890" max="5890" width="1.140625" style="4" customWidth="1"/>
    <col min="5891" max="5891" width="78.140625" style="4" customWidth="1"/>
    <col min="5892" max="5892" width="10.85546875" style="4" customWidth="1"/>
    <col min="5893" max="5893" width="3" style="4" customWidth="1"/>
    <col min="5894" max="6144" width="8.85546875" style="4"/>
    <col min="6145" max="6145" width="3.7109375" style="4" bestFit="1" customWidth="1"/>
    <col min="6146" max="6146" width="1.140625" style="4" customWidth="1"/>
    <col min="6147" max="6147" width="78.140625" style="4" customWidth="1"/>
    <col min="6148" max="6148" width="10.85546875" style="4" customWidth="1"/>
    <col min="6149" max="6149" width="3" style="4" customWidth="1"/>
    <col min="6150" max="6400" width="8.85546875" style="4"/>
    <col min="6401" max="6401" width="3.7109375" style="4" bestFit="1" customWidth="1"/>
    <col min="6402" max="6402" width="1.140625" style="4" customWidth="1"/>
    <col min="6403" max="6403" width="78.140625" style="4" customWidth="1"/>
    <col min="6404" max="6404" width="10.85546875" style="4" customWidth="1"/>
    <col min="6405" max="6405" width="3" style="4" customWidth="1"/>
    <col min="6406" max="6656" width="8.85546875" style="4"/>
    <col min="6657" max="6657" width="3.7109375" style="4" bestFit="1" customWidth="1"/>
    <col min="6658" max="6658" width="1.140625" style="4" customWidth="1"/>
    <col min="6659" max="6659" width="78.140625" style="4" customWidth="1"/>
    <col min="6660" max="6660" width="10.85546875" style="4" customWidth="1"/>
    <col min="6661" max="6661" width="3" style="4" customWidth="1"/>
    <col min="6662" max="6912" width="8.85546875" style="4"/>
    <col min="6913" max="6913" width="3.7109375" style="4" bestFit="1" customWidth="1"/>
    <col min="6914" max="6914" width="1.140625" style="4" customWidth="1"/>
    <col min="6915" max="6915" width="78.140625" style="4" customWidth="1"/>
    <col min="6916" max="6916" width="10.85546875" style="4" customWidth="1"/>
    <col min="6917" max="6917" width="3" style="4" customWidth="1"/>
    <col min="6918" max="7168" width="8.85546875" style="4"/>
    <col min="7169" max="7169" width="3.7109375" style="4" bestFit="1" customWidth="1"/>
    <col min="7170" max="7170" width="1.140625" style="4" customWidth="1"/>
    <col min="7171" max="7171" width="78.140625" style="4" customWidth="1"/>
    <col min="7172" max="7172" width="10.85546875" style="4" customWidth="1"/>
    <col min="7173" max="7173" width="3" style="4" customWidth="1"/>
    <col min="7174" max="7424" width="8.85546875" style="4"/>
    <col min="7425" max="7425" width="3.7109375" style="4" bestFit="1" customWidth="1"/>
    <col min="7426" max="7426" width="1.140625" style="4" customWidth="1"/>
    <col min="7427" max="7427" width="78.140625" style="4" customWidth="1"/>
    <col min="7428" max="7428" width="10.85546875" style="4" customWidth="1"/>
    <col min="7429" max="7429" width="3" style="4" customWidth="1"/>
    <col min="7430" max="7680" width="8.85546875" style="4"/>
    <col min="7681" max="7681" width="3.7109375" style="4" bestFit="1" customWidth="1"/>
    <col min="7682" max="7682" width="1.140625" style="4" customWidth="1"/>
    <col min="7683" max="7683" width="78.140625" style="4" customWidth="1"/>
    <col min="7684" max="7684" width="10.85546875" style="4" customWidth="1"/>
    <col min="7685" max="7685" width="3" style="4" customWidth="1"/>
    <col min="7686" max="7936" width="8.85546875" style="4"/>
    <col min="7937" max="7937" width="3.7109375" style="4" bestFit="1" customWidth="1"/>
    <col min="7938" max="7938" width="1.140625" style="4" customWidth="1"/>
    <col min="7939" max="7939" width="78.140625" style="4" customWidth="1"/>
    <col min="7940" max="7940" width="10.85546875" style="4" customWidth="1"/>
    <col min="7941" max="7941" width="3" style="4" customWidth="1"/>
    <col min="7942" max="8192" width="8.85546875" style="4"/>
    <col min="8193" max="8193" width="3.7109375" style="4" bestFit="1" customWidth="1"/>
    <col min="8194" max="8194" width="1.140625" style="4" customWidth="1"/>
    <col min="8195" max="8195" width="78.140625" style="4" customWidth="1"/>
    <col min="8196" max="8196" width="10.85546875" style="4" customWidth="1"/>
    <col min="8197" max="8197" width="3" style="4" customWidth="1"/>
    <col min="8198" max="8448" width="8.85546875" style="4"/>
    <col min="8449" max="8449" width="3.7109375" style="4" bestFit="1" customWidth="1"/>
    <col min="8450" max="8450" width="1.140625" style="4" customWidth="1"/>
    <col min="8451" max="8451" width="78.140625" style="4" customWidth="1"/>
    <col min="8452" max="8452" width="10.85546875" style="4" customWidth="1"/>
    <col min="8453" max="8453" width="3" style="4" customWidth="1"/>
    <col min="8454" max="8704" width="8.85546875" style="4"/>
    <col min="8705" max="8705" width="3.7109375" style="4" bestFit="1" customWidth="1"/>
    <col min="8706" max="8706" width="1.140625" style="4" customWidth="1"/>
    <col min="8707" max="8707" width="78.140625" style="4" customWidth="1"/>
    <col min="8708" max="8708" width="10.85546875" style="4" customWidth="1"/>
    <col min="8709" max="8709" width="3" style="4" customWidth="1"/>
    <col min="8710" max="8960" width="8.85546875" style="4"/>
    <col min="8961" max="8961" width="3.7109375" style="4" bestFit="1" customWidth="1"/>
    <col min="8962" max="8962" width="1.140625" style="4" customWidth="1"/>
    <col min="8963" max="8963" width="78.140625" style="4" customWidth="1"/>
    <col min="8964" max="8964" width="10.85546875" style="4" customWidth="1"/>
    <col min="8965" max="8965" width="3" style="4" customWidth="1"/>
    <col min="8966" max="9216" width="8.85546875" style="4"/>
    <col min="9217" max="9217" width="3.7109375" style="4" bestFit="1" customWidth="1"/>
    <col min="9218" max="9218" width="1.140625" style="4" customWidth="1"/>
    <col min="9219" max="9219" width="78.140625" style="4" customWidth="1"/>
    <col min="9220" max="9220" width="10.85546875" style="4" customWidth="1"/>
    <col min="9221" max="9221" width="3" style="4" customWidth="1"/>
    <col min="9222" max="9472" width="8.85546875" style="4"/>
    <col min="9473" max="9473" width="3.7109375" style="4" bestFit="1" customWidth="1"/>
    <col min="9474" max="9474" width="1.140625" style="4" customWidth="1"/>
    <col min="9475" max="9475" width="78.140625" style="4" customWidth="1"/>
    <col min="9476" max="9476" width="10.85546875" style="4" customWidth="1"/>
    <col min="9477" max="9477" width="3" style="4" customWidth="1"/>
    <col min="9478" max="9728" width="8.85546875" style="4"/>
    <col min="9729" max="9729" width="3.7109375" style="4" bestFit="1" customWidth="1"/>
    <col min="9730" max="9730" width="1.140625" style="4" customWidth="1"/>
    <col min="9731" max="9731" width="78.140625" style="4" customWidth="1"/>
    <col min="9732" max="9732" width="10.85546875" style="4" customWidth="1"/>
    <col min="9733" max="9733" width="3" style="4" customWidth="1"/>
    <col min="9734" max="9984" width="8.85546875" style="4"/>
    <col min="9985" max="9985" width="3.7109375" style="4" bestFit="1" customWidth="1"/>
    <col min="9986" max="9986" width="1.140625" style="4" customWidth="1"/>
    <col min="9987" max="9987" width="78.140625" style="4" customWidth="1"/>
    <col min="9988" max="9988" width="10.85546875" style="4" customWidth="1"/>
    <col min="9989" max="9989" width="3" style="4" customWidth="1"/>
    <col min="9990" max="10240" width="8.85546875" style="4"/>
    <col min="10241" max="10241" width="3.7109375" style="4" bestFit="1" customWidth="1"/>
    <col min="10242" max="10242" width="1.140625" style="4" customWidth="1"/>
    <col min="10243" max="10243" width="78.140625" style="4" customWidth="1"/>
    <col min="10244" max="10244" width="10.85546875" style="4" customWidth="1"/>
    <col min="10245" max="10245" width="3" style="4" customWidth="1"/>
    <col min="10246" max="10496" width="8.85546875" style="4"/>
    <col min="10497" max="10497" width="3.7109375" style="4" bestFit="1" customWidth="1"/>
    <col min="10498" max="10498" width="1.140625" style="4" customWidth="1"/>
    <col min="10499" max="10499" width="78.140625" style="4" customWidth="1"/>
    <col min="10500" max="10500" width="10.85546875" style="4" customWidth="1"/>
    <col min="10501" max="10501" width="3" style="4" customWidth="1"/>
    <col min="10502" max="10752" width="8.85546875" style="4"/>
    <col min="10753" max="10753" width="3.7109375" style="4" bestFit="1" customWidth="1"/>
    <col min="10754" max="10754" width="1.140625" style="4" customWidth="1"/>
    <col min="10755" max="10755" width="78.140625" style="4" customWidth="1"/>
    <col min="10756" max="10756" width="10.85546875" style="4" customWidth="1"/>
    <col min="10757" max="10757" width="3" style="4" customWidth="1"/>
    <col min="10758" max="11008" width="8.85546875" style="4"/>
    <col min="11009" max="11009" width="3.7109375" style="4" bestFit="1" customWidth="1"/>
    <col min="11010" max="11010" width="1.140625" style="4" customWidth="1"/>
    <col min="11011" max="11011" width="78.140625" style="4" customWidth="1"/>
    <col min="11012" max="11012" width="10.85546875" style="4" customWidth="1"/>
    <col min="11013" max="11013" width="3" style="4" customWidth="1"/>
    <col min="11014" max="11264" width="8.85546875" style="4"/>
    <col min="11265" max="11265" width="3.7109375" style="4" bestFit="1" customWidth="1"/>
    <col min="11266" max="11266" width="1.140625" style="4" customWidth="1"/>
    <col min="11267" max="11267" width="78.140625" style="4" customWidth="1"/>
    <col min="11268" max="11268" width="10.85546875" style="4" customWidth="1"/>
    <col min="11269" max="11269" width="3" style="4" customWidth="1"/>
    <col min="11270" max="11520" width="8.85546875" style="4"/>
    <col min="11521" max="11521" width="3.7109375" style="4" bestFit="1" customWidth="1"/>
    <col min="11522" max="11522" width="1.140625" style="4" customWidth="1"/>
    <col min="11523" max="11523" width="78.140625" style="4" customWidth="1"/>
    <col min="11524" max="11524" width="10.85546875" style="4" customWidth="1"/>
    <col min="11525" max="11525" width="3" style="4" customWidth="1"/>
    <col min="11526" max="11776" width="8.85546875" style="4"/>
    <col min="11777" max="11777" width="3.7109375" style="4" bestFit="1" customWidth="1"/>
    <col min="11778" max="11778" width="1.140625" style="4" customWidth="1"/>
    <col min="11779" max="11779" width="78.140625" style="4" customWidth="1"/>
    <col min="11780" max="11780" width="10.85546875" style="4" customWidth="1"/>
    <col min="11781" max="11781" width="3" style="4" customWidth="1"/>
    <col min="11782" max="12032" width="8.85546875" style="4"/>
    <col min="12033" max="12033" width="3.7109375" style="4" bestFit="1" customWidth="1"/>
    <col min="12034" max="12034" width="1.140625" style="4" customWidth="1"/>
    <col min="12035" max="12035" width="78.140625" style="4" customWidth="1"/>
    <col min="12036" max="12036" width="10.85546875" style="4" customWidth="1"/>
    <col min="12037" max="12037" width="3" style="4" customWidth="1"/>
    <col min="12038" max="12288" width="8.85546875" style="4"/>
    <col min="12289" max="12289" width="3.7109375" style="4" bestFit="1" customWidth="1"/>
    <col min="12290" max="12290" width="1.140625" style="4" customWidth="1"/>
    <col min="12291" max="12291" width="78.140625" style="4" customWidth="1"/>
    <col min="12292" max="12292" width="10.85546875" style="4" customWidth="1"/>
    <col min="12293" max="12293" width="3" style="4" customWidth="1"/>
    <col min="12294" max="12544" width="8.85546875" style="4"/>
    <col min="12545" max="12545" width="3.7109375" style="4" bestFit="1" customWidth="1"/>
    <col min="12546" max="12546" width="1.140625" style="4" customWidth="1"/>
    <col min="12547" max="12547" width="78.140625" style="4" customWidth="1"/>
    <col min="12548" max="12548" width="10.85546875" style="4" customWidth="1"/>
    <col min="12549" max="12549" width="3" style="4" customWidth="1"/>
    <col min="12550" max="12800" width="8.85546875" style="4"/>
    <col min="12801" max="12801" width="3.7109375" style="4" bestFit="1" customWidth="1"/>
    <col min="12802" max="12802" width="1.140625" style="4" customWidth="1"/>
    <col min="12803" max="12803" width="78.140625" style="4" customWidth="1"/>
    <col min="12804" max="12804" width="10.85546875" style="4" customWidth="1"/>
    <col min="12805" max="12805" width="3" style="4" customWidth="1"/>
    <col min="12806" max="13056" width="8.85546875" style="4"/>
    <col min="13057" max="13057" width="3.7109375" style="4" bestFit="1" customWidth="1"/>
    <col min="13058" max="13058" width="1.140625" style="4" customWidth="1"/>
    <col min="13059" max="13059" width="78.140625" style="4" customWidth="1"/>
    <col min="13060" max="13060" width="10.85546875" style="4" customWidth="1"/>
    <col min="13061" max="13061" width="3" style="4" customWidth="1"/>
    <col min="13062" max="13312" width="8.85546875" style="4"/>
    <col min="13313" max="13313" width="3.7109375" style="4" bestFit="1" customWidth="1"/>
    <col min="13314" max="13314" width="1.140625" style="4" customWidth="1"/>
    <col min="13315" max="13315" width="78.140625" style="4" customWidth="1"/>
    <col min="13316" max="13316" width="10.85546875" style="4" customWidth="1"/>
    <col min="13317" max="13317" width="3" style="4" customWidth="1"/>
    <col min="13318" max="13568" width="8.85546875" style="4"/>
    <col min="13569" max="13569" width="3.7109375" style="4" bestFit="1" customWidth="1"/>
    <col min="13570" max="13570" width="1.140625" style="4" customWidth="1"/>
    <col min="13571" max="13571" width="78.140625" style="4" customWidth="1"/>
    <col min="13572" max="13572" width="10.85546875" style="4" customWidth="1"/>
    <col min="13573" max="13573" width="3" style="4" customWidth="1"/>
    <col min="13574" max="13824" width="8.85546875" style="4"/>
    <col min="13825" max="13825" width="3.7109375" style="4" bestFit="1" customWidth="1"/>
    <col min="13826" max="13826" width="1.140625" style="4" customWidth="1"/>
    <col min="13827" max="13827" width="78.140625" style="4" customWidth="1"/>
    <col min="13828" max="13828" width="10.85546875" style="4" customWidth="1"/>
    <col min="13829" max="13829" width="3" style="4" customWidth="1"/>
    <col min="13830" max="14080" width="8.85546875" style="4"/>
    <col min="14081" max="14081" width="3.7109375" style="4" bestFit="1" customWidth="1"/>
    <col min="14082" max="14082" width="1.140625" style="4" customWidth="1"/>
    <col min="14083" max="14083" width="78.140625" style="4" customWidth="1"/>
    <col min="14084" max="14084" width="10.85546875" style="4" customWidth="1"/>
    <col min="14085" max="14085" width="3" style="4" customWidth="1"/>
    <col min="14086" max="14336" width="8.85546875" style="4"/>
    <col min="14337" max="14337" width="3.7109375" style="4" bestFit="1" customWidth="1"/>
    <col min="14338" max="14338" width="1.140625" style="4" customWidth="1"/>
    <col min="14339" max="14339" width="78.140625" style="4" customWidth="1"/>
    <col min="14340" max="14340" width="10.85546875" style="4" customWidth="1"/>
    <col min="14341" max="14341" width="3" style="4" customWidth="1"/>
    <col min="14342" max="14592" width="8.85546875" style="4"/>
    <col min="14593" max="14593" width="3.7109375" style="4" bestFit="1" customWidth="1"/>
    <col min="14594" max="14594" width="1.140625" style="4" customWidth="1"/>
    <col min="14595" max="14595" width="78.140625" style="4" customWidth="1"/>
    <col min="14596" max="14596" width="10.85546875" style="4" customWidth="1"/>
    <col min="14597" max="14597" width="3" style="4" customWidth="1"/>
    <col min="14598" max="14848" width="8.85546875" style="4"/>
    <col min="14849" max="14849" width="3.7109375" style="4" bestFit="1" customWidth="1"/>
    <col min="14850" max="14850" width="1.140625" style="4" customWidth="1"/>
    <col min="14851" max="14851" width="78.140625" style="4" customWidth="1"/>
    <col min="14852" max="14852" width="10.85546875" style="4" customWidth="1"/>
    <col min="14853" max="14853" width="3" style="4" customWidth="1"/>
    <col min="14854" max="15104" width="8.85546875" style="4"/>
    <col min="15105" max="15105" width="3.7109375" style="4" bestFit="1" customWidth="1"/>
    <col min="15106" max="15106" width="1.140625" style="4" customWidth="1"/>
    <col min="15107" max="15107" width="78.140625" style="4" customWidth="1"/>
    <col min="15108" max="15108" width="10.85546875" style="4" customWidth="1"/>
    <col min="15109" max="15109" width="3" style="4" customWidth="1"/>
    <col min="15110" max="15360" width="8.85546875" style="4"/>
    <col min="15361" max="15361" width="3.7109375" style="4" bestFit="1" customWidth="1"/>
    <col min="15362" max="15362" width="1.140625" style="4" customWidth="1"/>
    <col min="15363" max="15363" width="78.140625" style="4" customWidth="1"/>
    <col min="15364" max="15364" width="10.85546875" style="4" customWidth="1"/>
    <col min="15365" max="15365" width="3" style="4" customWidth="1"/>
    <col min="15366" max="15616" width="8.85546875" style="4"/>
    <col min="15617" max="15617" width="3.7109375" style="4" bestFit="1" customWidth="1"/>
    <col min="15618" max="15618" width="1.140625" style="4" customWidth="1"/>
    <col min="15619" max="15619" width="78.140625" style="4" customWidth="1"/>
    <col min="15620" max="15620" width="10.85546875" style="4" customWidth="1"/>
    <col min="15621" max="15621" width="3" style="4" customWidth="1"/>
    <col min="15622" max="15872" width="8.85546875" style="4"/>
    <col min="15873" max="15873" width="3.7109375" style="4" bestFit="1" customWidth="1"/>
    <col min="15874" max="15874" width="1.140625" style="4" customWidth="1"/>
    <col min="15875" max="15875" width="78.140625" style="4" customWidth="1"/>
    <col min="15876" max="15876" width="10.85546875" style="4" customWidth="1"/>
    <col min="15877" max="15877" width="3" style="4" customWidth="1"/>
    <col min="15878" max="16128" width="8.85546875" style="4"/>
    <col min="16129" max="16129" width="3.7109375" style="4" bestFit="1" customWidth="1"/>
    <col min="16130" max="16130" width="1.140625" style="4" customWidth="1"/>
    <col min="16131" max="16131" width="78.140625" style="4" customWidth="1"/>
    <col min="16132" max="16132" width="10.85546875" style="4" customWidth="1"/>
    <col min="16133" max="16133" width="3" style="4" customWidth="1"/>
    <col min="16134" max="16384" width="8.85546875" style="4"/>
  </cols>
  <sheetData>
    <row r="1" spans="1:8">
      <c r="D1" s="436" t="s">
        <v>78</v>
      </c>
      <c r="E1" s="436" t="s">
        <v>78</v>
      </c>
    </row>
    <row r="2" spans="1:8">
      <c r="B2" s="2"/>
      <c r="C2" s="9" t="s">
        <v>37</v>
      </c>
      <c r="D2" s="1214" t="s">
        <v>78</v>
      </c>
      <c r="E2" s="1214" t="s">
        <v>78</v>
      </c>
    </row>
    <row r="3" spans="1:8" ht="13.5" customHeight="1">
      <c r="B3" s="2"/>
      <c r="C3" s="228" t="s">
        <v>755</v>
      </c>
      <c r="D3" s="1214" t="s">
        <v>78</v>
      </c>
      <c r="E3" s="1214" t="s">
        <v>78</v>
      </c>
    </row>
    <row r="4" spans="1:8">
      <c r="B4" s="2"/>
      <c r="C4" s="228" t="s">
        <v>178</v>
      </c>
      <c r="E4" s="1214" t="s">
        <v>78</v>
      </c>
    </row>
    <row r="5" spans="1:8">
      <c r="C5" s="1216" t="s">
        <v>905</v>
      </c>
    </row>
    <row r="7" spans="1:8" ht="36.75">
      <c r="A7" s="10" t="s">
        <v>156</v>
      </c>
      <c r="B7" s="11"/>
      <c r="C7" s="11" t="s">
        <v>42</v>
      </c>
      <c r="D7" s="751" t="s">
        <v>43</v>
      </c>
    </row>
    <row r="8" spans="1:8" s="14" customFormat="1" ht="12">
      <c r="A8" s="13"/>
      <c r="B8" s="13"/>
      <c r="C8" s="13" t="s">
        <v>48</v>
      </c>
      <c r="D8" s="13" t="s">
        <v>49</v>
      </c>
    </row>
    <row r="9" spans="1:8" s="184" customFormat="1">
      <c r="A9" s="181"/>
      <c r="B9" s="182"/>
      <c r="C9" s="23"/>
      <c r="D9" s="183"/>
    </row>
    <row r="10" spans="1:8">
      <c r="A10" s="17">
        <v>1</v>
      </c>
      <c r="B10" s="18"/>
      <c r="C10" s="185" t="s">
        <v>756</v>
      </c>
      <c r="D10" s="20">
        <v>172767</v>
      </c>
      <c r="H10" s="4" t="s">
        <v>757</v>
      </c>
    </row>
    <row r="11" spans="1:8" s="190" customFormat="1" ht="12">
      <c r="A11" s="17"/>
      <c r="B11" s="187"/>
      <c r="C11" s="188"/>
      <c r="D11" s="189"/>
    </row>
    <row r="12" spans="1:8" ht="15">
      <c r="A12" s="17">
        <v>2</v>
      </c>
      <c r="B12" s="18"/>
      <c r="C12" s="752" t="s">
        <v>201</v>
      </c>
      <c r="D12" s="236">
        <v>0.999</v>
      </c>
    </row>
    <row r="13" spans="1:8" s="190" customFormat="1" ht="12">
      <c r="A13" s="17"/>
      <c r="B13" s="187"/>
      <c r="C13" s="188"/>
      <c r="D13" s="189"/>
    </row>
    <row r="14" spans="1:8" ht="13.5" thickBot="1">
      <c r="A14" s="17">
        <f>+A12+1</f>
        <v>3</v>
      </c>
      <c r="B14" s="18"/>
      <c r="C14" s="28" t="s">
        <v>129</v>
      </c>
      <c r="D14" s="192">
        <f>D10*D12</f>
        <v>172594.23300000001</v>
      </c>
    </row>
    <row r="15" spans="1:8" ht="13.5" thickTop="1">
      <c r="A15" s="17"/>
      <c r="B15" s="18"/>
      <c r="C15" s="28"/>
    </row>
    <row r="16" spans="1:8">
      <c r="A16" s="17"/>
      <c r="B16" s="18"/>
      <c r="C16" s="185" t="s">
        <v>78</v>
      </c>
    </row>
    <row r="17" spans="1:3">
      <c r="A17" s="39"/>
      <c r="B17" s="40"/>
    </row>
    <row r="18" spans="1:3">
      <c r="A18" s="17"/>
      <c r="B18" s="18"/>
      <c r="C18" s="25"/>
    </row>
    <row r="19" spans="1:3">
      <c r="A19" s="17"/>
      <c r="B19" s="18"/>
      <c r="C19" s="25"/>
    </row>
    <row r="20" spans="1:3">
      <c r="A20" s="17"/>
      <c r="B20" s="18"/>
      <c r="C20" s="25" t="s">
        <v>758</v>
      </c>
    </row>
    <row r="21" spans="1:3">
      <c r="A21" s="17"/>
      <c r="B21" s="18"/>
      <c r="C21" s="25"/>
    </row>
    <row r="22" spans="1:3">
      <c r="A22" s="39"/>
      <c r="B22" s="40"/>
      <c r="C22" s="41"/>
    </row>
    <row r="23" spans="1:3">
      <c r="A23" s="39"/>
      <c r="B23" s="40"/>
      <c r="C23" s="41"/>
    </row>
    <row r="24" spans="1:3">
      <c r="A24" s="39"/>
      <c r="B24" s="40"/>
    </row>
    <row r="25" spans="1:3">
      <c r="A25" s="39"/>
      <c r="B25" s="40"/>
      <c r="C25" s="40"/>
    </row>
    <row r="26" spans="1:3">
      <c r="A26" s="39"/>
      <c r="B26" s="40"/>
    </row>
    <row r="27" spans="1:3">
      <c r="C27" s="41"/>
    </row>
    <row r="28" spans="1:3">
      <c r="A28" s="39"/>
      <c r="B28" s="40"/>
      <c r="C28" s="41"/>
    </row>
    <row r="29" spans="1:3">
      <c r="A29" s="39"/>
      <c r="B29" s="40"/>
      <c r="C29" s="41"/>
    </row>
    <row r="30" spans="1:3">
      <c r="A30" s="39"/>
      <c r="B30" s="40"/>
      <c r="C30" s="41"/>
    </row>
    <row r="31" spans="1:3">
      <c r="C31" s="41"/>
    </row>
    <row r="32" spans="1:3">
      <c r="A32" s="39"/>
      <c r="B32" s="40"/>
      <c r="C32" s="41"/>
    </row>
    <row r="33" spans="1:3">
      <c r="C33" s="41"/>
    </row>
    <row r="34" spans="1:3">
      <c r="A34" s="39"/>
      <c r="B34" s="40"/>
      <c r="C34" s="41"/>
    </row>
    <row r="35" spans="1:3">
      <c r="C35" s="41"/>
    </row>
    <row r="36" spans="1:3">
      <c r="A36" s="39"/>
      <c r="B36" s="40"/>
      <c r="C36" s="41"/>
    </row>
    <row r="37" spans="1:3">
      <c r="C37" s="41"/>
    </row>
    <row r="38" spans="1:3">
      <c r="A38" s="39"/>
      <c r="B38" s="40"/>
      <c r="C38" s="41"/>
    </row>
    <row r="39" spans="1:3">
      <c r="C39" s="41"/>
    </row>
    <row r="40" spans="1:3">
      <c r="A40" s="39"/>
      <c r="B40" s="40"/>
      <c r="C40" s="41"/>
    </row>
    <row r="41" spans="1:3">
      <c r="C41" s="41"/>
    </row>
    <row r="42" spans="1:3">
      <c r="A42" s="39"/>
      <c r="B42" s="40"/>
      <c r="C42" s="41"/>
    </row>
    <row r="43" spans="1:3">
      <c r="C43" s="41"/>
    </row>
    <row r="44" spans="1:3">
      <c r="A44" s="39"/>
      <c r="B44" s="40"/>
      <c r="C44" s="41"/>
    </row>
    <row r="45" spans="1:3">
      <c r="C45" s="41"/>
    </row>
    <row r="46" spans="1:3">
      <c r="C46" s="41"/>
    </row>
    <row r="47" spans="1:3">
      <c r="C47" s="41"/>
    </row>
    <row r="48" spans="1:3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</sheetData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"/>
  <sheetViews>
    <sheetView zoomScaleNormal="100" workbookViewId="0">
      <selection activeCell="E28" sqref="E28"/>
    </sheetView>
  </sheetViews>
  <sheetFormatPr defaultColWidth="9.140625" defaultRowHeight="12.75"/>
  <cols>
    <col min="1" max="1" width="5.85546875" style="1119" bestFit="1" customWidth="1"/>
    <col min="2" max="2" width="1.140625" style="782" customWidth="1"/>
    <col min="3" max="3" width="4.5703125" style="782" customWidth="1"/>
    <col min="4" max="4" width="68.140625" style="782" customWidth="1"/>
    <col min="5" max="5" width="16.5703125" style="782" customWidth="1"/>
    <col min="6" max="7" width="9.140625" style="782"/>
    <col min="8" max="8" width="17.28515625" style="782" customWidth="1"/>
    <col min="9" max="9" width="8.85546875" style="782" bestFit="1" customWidth="1"/>
    <col min="10" max="16384" width="9.140625" style="782"/>
  </cols>
  <sheetData>
    <row r="1" spans="1:8">
      <c r="C1" s="1408" t="s">
        <v>37</v>
      </c>
      <c r="D1" s="1408"/>
      <c r="E1" s="1408"/>
      <c r="F1" s="1408"/>
      <c r="G1" s="1408"/>
      <c r="H1" s="1120" t="s">
        <v>78</v>
      </c>
    </row>
    <row r="2" spans="1:8">
      <c r="C2" s="1408" t="s">
        <v>759</v>
      </c>
      <c r="D2" s="1408"/>
      <c r="E2" s="1408"/>
      <c r="F2" s="1408"/>
      <c r="G2" s="1408"/>
      <c r="H2" s="1120" t="s">
        <v>78</v>
      </c>
    </row>
    <row r="3" spans="1:8">
      <c r="C3" s="1408" t="s">
        <v>40</v>
      </c>
      <c r="D3" s="1408"/>
      <c r="E3" s="1408"/>
      <c r="F3" s="1408"/>
      <c r="G3" s="1408"/>
      <c r="H3" s="1120" t="s">
        <v>78</v>
      </c>
    </row>
    <row r="4" spans="1:8" ht="15" customHeight="1">
      <c r="C4" s="1343" t="s">
        <v>906</v>
      </c>
      <c r="D4" s="1343"/>
      <c r="E4" s="1343"/>
      <c r="F4" s="1343"/>
      <c r="G4" s="1343"/>
    </row>
    <row r="5" spans="1:8">
      <c r="A5" s="1121"/>
      <c r="B5" s="1122"/>
      <c r="C5" s="1122"/>
      <c r="D5" s="1122"/>
      <c r="E5" s="1122"/>
      <c r="F5" s="1122"/>
      <c r="G5" s="1122"/>
      <c r="H5" s="1123"/>
    </row>
    <row r="6" spans="1:8" ht="38.25">
      <c r="A6" s="1124" t="s">
        <v>156</v>
      </c>
      <c r="B6" s="1406" t="s">
        <v>42</v>
      </c>
      <c r="C6" s="1406"/>
      <c r="D6" s="1406"/>
      <c r="E6" s="1125" t="s">
        <v>760</v>
      </c>
      <c r="F6" s="1125" t="s">
        <v>761</v>
      </c>
      <c r="G6" s="1125" t="s">
        <v>762</v>
      </c>
      <c r="H6" s="1125" t="s">
        <v>763</v>
      </c>
    </row>
    <row r="7" spans="1:8">
      <c r="A7" s="1126"/>
      <c r="B7" s="1407" t="s">
        <v>48</v>
      </c>
      <c r="C7" s="1407"/>
      <c r="D7" s="1407"/>
      <c r="E7" s="1127" t="s">
        <v>49</v>
      </c>
      <c r="F7" s="1127" t="s">
        <v>50</v>
      </c>
      <c r="G7" s="1127" t="s">
        <v>51</v>
      </c>
      <c r="H7" s="1127" t="s">
        <v>306</v>
      </c>
    </row>
    <row r="8" spans="1:8">
      <c r="A8" s="1128"/>
      <c r="B8" s="1129"/>
      <c r="C8" s="1129"/>
      <c r="D8" s="1129"/>
      <c r="E8" s="1130"/>
      <c r="F8" s="1129"/>
      <c r="G8" s="1129"/>
      <c r="H8" s="1129"/>
    </row>
    <row r="9" spans="1:8">
      <c r="A9" s="1131">
        <v>1</v>
      </c>
      <c r="B9" s="1132"/>
      <c r="C9" s="1132" t="s">
        <v>764</v>
      </c>
      <c r="D9" s="1134"/>
      <c r="E9" s="1139">
        <v>82681209</v>
      </c>
      <c r="F9" s="1133" t="s">
        <v>58</v>
      </c>
      <c r="G9" s="1135">
        <v>0.98499999999999999</v>
      </c>
      <c r="H9" s="1140">
        <f t="shared" ref="H9" si="0">G9*E9</f>
        <v>81440990.864999995</v>
      </c>
    </row>
    <row r="10" spans="1:8">
      <c r="A10" s="1131"/>
      <c r="B10" s="1132"/>
      <c r="C10" s="1132"/>
      <c r="D10" s="1134"/>
      <c r="E10" s="1139"/>
      <c r="F10" s="1133"/>
      <c r="G10" s="1135"/>
      <c r="H10" s="1140"/>
    </row>
    <row r="11" spans="1:8" ht="13.5" thickBot="1">
      <c r="A11" s="1131">
        <f t="shared" ref="A11" si="1">1+A9</f>
        <v>2</v>
      </c>
      <c r="B11" s="1132"/>
      <c r="C11" s="1132" t="s">
        <v>765</v>
      </c>
      <c r="E11" s="1136">
        <f>SUM(E9:E9)</f>
        <v>82681209</v>
      </c>
      <c r="F11" s="1132" t="s">
        <v>78</v>
      </c>
      <c r="G11" s="1132" t="s">
        <v>78</v>
      </c>
      <c r="H11" s="1136">
        <f>SUM(H9:H9)</f>
        <v>81440990.864999995</v>
      </c>
    </row>
    <row r="12" spans="1:8" ht="13.5" thickTop="1">
      <c r="A12" s="1128"/>
      <c r="B12" s="1129"/>
      <c r="C12" s="1129"/>
      <c r="D12" s="1129"/>
      <c r="E12" s="1123"/>
      <c r="F12" s="1129"/>
      <c r="G12" s="1129"/>
      <c r="H12" s="1123"/>
    </row>
    <row r="13" spans="1:8">
      <c r="A13" s="1128"/>
      <c r="B13" s="1129"/>
      <c r="C13" s="1129"/>
      <c r="D13" s="1129"/>
      <c r="E13" s="1129"/>
      <c r="F13" s="1129"/>
      <c r="G13" s="1129"/>
      <c r="H13" s="1129"/>
    </row>
    <row r="14" spans="1:8">
      <c r="A14" s="1128"/>
      <c r="B14" s="1129"/>
      <c r="C14" s="1129"/>
      <c r="D14" s="1129"/>
      <c r="E14" s="1138"/>
      <c r="F14" s="1129"/>
      <c r="G14" s="1129"/>
      <c r="H14" s="1129"/>
    </row>
    <row r="15" spans="1:8">
      <c r="A15" s="1128"/>
      <c r="C15" s="1129"/>
      <c r="D15" s="1137" t="s">
        <v>75</v>
      </c>
      <c r="E15" s="1129"/>
      <c r="F15" s="1129"/>
      <c r="G15" s="1129"/>
      <c r="H15" s="1129"/>
    </row>
  </sheetData>
  <mergeCells count="6">
    <mergeCell ref="B6:D6"/>
    <mergeCell ref="B7:D7"/>
    <mergeCell ref="C1:G1"/>
    <mergeCell ref="C2:G2"/>
    <mergeCell ref="C3:G3"/>
    <mergeCell ref="C4:G4"/>
  </mergeCells>
  <pageMargins left="0.5" right="0.5" top="0.5" bottom="0.5" header="0.3" footer="0.3"/>
  <pageSetup scale="96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K15"/>
  <sheetViews>
    <sheetView zoomScale="85" zoomScaleNormal="85" workbookViewId="0">
      <selection activeCell="T52" sqref="T52"/>
    </sheetView>
  </sheetViews>
  <sheetFormatPr defaultColWidth="9.140625" defaultRowHeight="15"/>
  <cols>
    <col min="1" max="2" width="9.140625" style="201"/>
    <col min="3" max="3" width="30.5703125" style="201" bestFit="1" customWidth="1"/>
    <col min="4" max="4" width="9.140625" style="201"/>
    <col min="5" max="5" width="13.7109375" style="201" customWidth="1"/>
    <col min="6" max="6" width="9.140625" style="201"/>
    <col min="7" max="7" width="13.28515625" style="201" customWidth="1"/>
    <col min="8" max="8" width="13" style="201" customWidth="1"/>
    <col min="9" max="9" width="18.7109375" style="201" customWidth="1"/>
    <col min="10" max="10" width="9.140625" style="201"/>
    <col min="11" max="11" width="14" style="201" customWidth="1"/>
    <col min="12" max="16384" width="9.140625" style="201"/>
  </cols>
  <sheetData>
    <row r="1" spans="1:11">
      <c r="A1" s="150"/>
      <c r="B1" s="150"/>
      <c r="C1" s="150"/>
      <c r="D1" s="150"/>
      <c r="E1" s="151"/>
      <c r="F1" s="151"/>
      <c r="G1" s="151"/>
      <c r="H1" s="151"/>
      <c r="I1" s="151"/>
      <c r="J1" s="151"/>
      <c r="K1" s="436" t="s">
        <v>78</v>
      </c>
    </row>
    <row r="2" spans="1:11">
      <c r="A2" s="150"/>
      <c r="B2" s="1337" t="s">
        <v>37</v>
      </c>
      <c r="C2" s="1337"/>
      <c r="D2" s="1337"/>
      <c r="E2" s="1337"/>
      <c r="F2" s="1337"/>
      <c r="G2" s="1337"/>
      <c r="H2" s="1337"/>
      <c r="I2" s="151"/>
      <c r="J2" s="151"/>
      <c r="K2" s="1214" t="s">
        <v>78</v>
      </c>
    </row>
    <row r="3" spans="1:11" ht="15" customHeight="1">
      <c r="A3" s="150"/>
      <c r="B3" s="1338" t="s">
        <v>766</v>
      </c>
      <c r="C3" s="1338"/>
      <c r="D3" s="1338"/>
      <c r="E3" s="1338"/>
      <c r="F3" s="1338"/>
      <c r="G3" s="1338"/>
      <c r="H3" s="1338"/>
      <c r="I3" s="151"/>
      <c r="J3" s="151"/>
      <c r="K3" s="1214" t="s">
        <v>78</v>
      </c>
    </row>
    <row r="4" spans="1:11">
      <c r="A4" s="150"/>
      <c r="B4" s="1337" t="s">
        <v>382</v>
      </c>
      <c r="C4" s="1337"/>
      <c r="D4" s="1337"/>
      <c r="E4" s="1337"/>
      <c r="F4" s="1337"/>
      <c r="G4" s="1337"/>
      <c r="H4" s="1337"/>
      <c r="I4" s="150"/>
      <c r="J4" s="150"/>
    </row>
    <row r="5" spans="1:11">
      <c r="B5" s="1335" t="s">
        <v>907</v>
      </c>
      <c r="C5" s="1335"/>
      <c r="D5" s="1335"/>
      <c r="E5" s="1335"/>
      <c r="F5" s="1335"/>
      <c r="G5" s="1335"/>
      <c r="H5" s="1335"/>
    </row>
    <row r="7" spans="1:11" ht="51">
      <c r="A7" s="154" t="s">
        <v>34</v>
      </c>
      <c r="B7" s="1283" t="s">
        <v>33</v>
      </c>
      <c r="C7" s="1283"/>
      <c r="D7" s="1283"/>
      <c r="E7" s="154" t="s">
        <v>32</v>
      </c>
      <c r="F7" s="154"/>
      <c r="G7" s="154" t="s">
        <v>31</v>
      </c>
      <c r="H7" s="154" t="s">
        <v>30</v>
      </c>
      <c r="I7" s="146" t="s">
        <v>29</v>
      </c>
      <c r="J7" s="150"/>
    </row>
    <row r="8" spans="1:11">
      <c r="A8" s="155"/>
      <c r="B8" s="155"/>
      <c r="C8" s="155"/>
      <c r="D8" s="150"/>
      <c r="E8" s="156"/>
      <c r="F8" s="157"/>
      <c r="G8" s="157"/>
      <c r="H8" s="157"/>
      <c r="I8" s="147"/>
      <c r="J8" s="150"/>
    </row>
    <row r="9" spans="1:11">
      <c r="A9" s="150"/>
      <c r="B9" s="150"/>
      <c r="C9" s="150"/>
      <c r="D9" s="150"/>
      <c r="E9" s="158"/>
      <c r="F9" s="150"/>
      <c r="G9" s="150"/>
      <c r="H9" s="150"/>
      <c r="I9" s="148"/>
      <c r="J9" s="150"/>
    </row>
    <row r="10" spans="1:11">
      <c r="A10" s="150"/>
      <c r="B10" s="159" t="s">
        <v>142</v>
      </c>
      <c r="C10" s="159"/>
      <c r="D10" s="150"/>
      <c r="G10" s="150"/>
      <c r="H10" s="150"/>
      <c r="I10" s="149"/>
      <c r="J10" s="150"/>
    </row>
    <row r="11" spans="1:11">
      <c r="A11" s="155">
        <v>1</v>
      </c>
      <c r="B11" s="150" t="s">
        <v>28</v>
      </c>
      <c r="C11" s="150" t="s">
        <v>27</v>
      </c>
      <c r="D11" s="150"/>
      <c r="E11" s="202">
        <v>-62588.090000000928</v>
      </c>
      <c r="G11" s="150" t="s">
        <v>26</v>
      </c>
      <c r="H11" s="203">
        <v>1</v>
      </c>
      <c r="I11" s="149">
        <f>E11</f>
        <v>-62588.090000000928</v>
      </c>
      <c r="J11" s="453" t="s">
        <v>25</v>
      </c>
    </row>
    <row r="12" spans="1:11">
      <c r="J12" s="201" t="s">
        <v>767</v>
      </c>
    </row>
    <row r="15" spans="1:11">
      <c r="A15" s="1198" t="s">
        <v>853</v>
      </c>
    </row>
  </sheetData>
  <mergeCells count="5">
    <mergeCell ref="B2:H2"/>
    <mergeCell ref="B3:H3"/>
    <mergeCell ref="B7:D7"/>
    <mergeCell ref="B4:H4"/>
    <mergeCell ref="B5:H5"/>
  </mergeCells>
  <pageMargins left="0.7" right="0.7" top="0.75" bottom="0.75" header="0.3" footer="0.3"/>
  <pageSetup scale="82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46"/>
  <sheetViews>
    <sheetView tabSelected="1" zoomScaleNormal="100" workbookViewId="0">
      <selection activeCell="M24" sqref="M24"/>
    </sheetView>
  </sheetViews>
  <sheetFormatPr defaultRowHeight="15"/>
  <cols>
    <col min="1" max="1" width="1.7109375" style="1145" customWidth="1"/>
    <col min="2" max="2" width="0.85546875" style="1145" customWidth="1"/>
    <col min="3" max="3" width="47.42578125" style="1145" bestFit="1" customWidth="1"/>
    <col min="4" max="8" width="0.85546875" style="1145" customWidth="1"/>
    <col min="9" max="9" width="12.42578125" style="1144" bestFit="1" customWidth="1"/>
    <col min="10" max="10" width="0.85546875" style="1145" customWidth="1"/>
    <col min="11" max="11" width="3" style="1144" customWidth="1"/>
    <col min="12" max="12" width="2.140625" style="1145" customWidth="1"/>
    <col min="13" max="13" width="11.28515625" style="1144" bestFit="1" customWidth="1"/>
    <col min="14" max="15" width="0.85546875" style="1145" customWidth="1"/>
    <col min="16" max="256" width="9.140625" style="1145"/>
    <col min="257" max="257" width="1.7109375" style="1145" customWidth="1"/>
    <col min="258" max="258" width="0.85546875" style="1145" customWidth="1"/>
    <col min="259" max="259" width="35.7109375" style="1145" customWidth="1"/>
    <col min="260" max="264" width="0.85546875" style="1145" customWidth="1"/>
    <col min="265" max="265" width="14.7109375" style="1145" customWidth="1"/>
    <col min="266" max="266" width="0.85546875" style="1145" customWidth="1"/>
    <col min="267" max="267" width="14.7109375" style="1145" customWidth="1"/>
    <col min="268" max="268" width="0.85546875" style="1145" customWidth="1"/>
    <col min="269" max="269" width="14.7109375" style="1145" customWidth="1"/>
    <col min="270" max="271" width="0.85546875" style="1145" customWidth="1"/>
    <col min="272" max="512" width="9.140625" style="1145"/>
    <col min="513" max="513" width="1.7109375" style="1145" customWidth="1"/>
    <col min="514" max="514" width="0.85546875" style="1145" customWidth="1"/>
    <col min="515" max="515" width="35.7109375" style="1145" customWidth="1"/>
    <col min="516" max="520" width="0.85546875" style="1145" customWidth="1"/>
    <col min="521" max="521" width="14.7109375" style="1145" customWidth="1"/>
    <col min="522" max="522" width="0.85546875" style="1145" customWidth="1"/>
    <col min="523" max="523" width="14.7109375" style="1145" customWidth="1"/>
    <col min="524" max="524" width="0.85546875" style="1145" customWidth="1"/>
    <col min="525" max="525" width="14.7109375" style="1145" customWidth="1"/>
    <col min="526" max="527" width="0.85546875" style="1145" customWidth="1"/>
    <col min="528" max="768" width="9.140625" style="1145"/>
    <col min="769" max="769" width="1.7109375" style="1145" customWidth="1"/>
    <col min="770" max="770" width="0.85546875" style="1145" customWidth="1"/>
    <col min="771" max="771" width="35.7109375" style="1145" customWidth="1"/>
    <col min="772" max="776" width="0.85546875" style="1145" customWidth="1"/>
    <col min="777" max="777" width="14.7109375" style="1145" customWidth="1"/>
    <col min="778" max="778" width="0.85546875" style="1145" customWidth="1"/>
    <col min="779" max="779" width="14.7109375" style="1145" customWidth="1"/>
    <col min="780" max="780" width="0.85546875" style="1145" customWidth="1"/>
    <col min="781" max="781" width="14.7109375" style="1145" customWidth="1"/>
    <col min="782" max="783" width="0.85546875" style="1145" customWidth="1"/>
    <col min="784" max="1024" width="9.140625" style="1145"/>
    <col min="1025" max="1025" width="1.7109375" style="1145" customWidth="1"/>
    <col min="1026" max="1026" width="0.85546875" style="1145" customWidth="1"/>
    <col min="1027" max="1027" width="35.7109375" style="1145" customWidth="1"/>
    <col min="1028" max="1032" width="0.85546875" style="1145" customWidth="1"/>
    <col min="1033" max="1033" width="14.7109375" style="1145" customWidth="1"/>
    <col min="1034" max="1034" width="0.85546875" style="1145" customWidth="1"/>
    <col min="1035" max="1035" width="14.7109375" style="1145" customWidth="1"/>
    <col min="1036" max="1036" width="0.85546875" style="1145" customWidth="1"/>
    <col min="1037" max="1037" width="14.7109375" style="1145" customWidth="1"/>
    <col min="1038" max="1039" width="0.85546875" style="1145" customWidth="1"/>
    <col min="1040" max="1280" width="9.140625" style="1145"/>
    <col min="1281" max="1281" width="1.7109375" style="1145" customWidth="1"/>
    <col min="1282" max="1282" width="0.85546875" style="1145" customWidth="1"/>
    <col min="1283" max="1283" width="35.7109375" style="1145" customWidth="1"/>
    <col min="1284" max="1288" width="0.85546875" style="1145" customWidth="1"/>
    <col min="1289" max="1289" width="14.7109375" style="1145" customWidth="1"/>
    <col min="1290" max="1290" width="0.85546875" style="1145" customWidth="1"/>
    <col min="1291" max="1291" width="14.7109375" style="1145" customWidth="1"/>
    <col min="1292" max="1292" width="0.85546875" style="1145" customWidth="1"/>
    <col min="1293" max="1293" width="14.7109375" style="1145" customWidth="1"/>
    <col min="1294" max="1295" width="0.85546875" style="1145" customWidth="1"/>
    <col min="1296" max="1536" width="9.140625" style="1145"/>
    <col min="1537" max="1537" width="1.7109375" style="1145" customWidth="1"/>
    <col min="1538" max="1538" width="0.85546875" style="1145" customWidth="1"/>
    <col min="1539" max="1539" width="35.7109375" style="1145" customWidth="1"/>
    <col min="1540" max="1544" width="0.85546875" style="1145" customWidth="1"/>
    <col min="1545" max="1545" width="14.7109375" style="1145" customWidth="1"/>
    <col min="1546" max="1546" width="0.85546875" style="1145" customWidth="1"/>
    <col min="1547" max="1547" width="14.7109375" style="1145" customWidth="1"/>
    <col min="1548" max="1548" width="0.85546875" style="1145" customWidth="1"/>
    <col min="1549" max="1549" width="14.7109375" style="1145" customWidth="1"/>
    <col min="1550" max="1551" width="0.85546875" style="1145" customWidth="1"/>
    <col min="1552" max="1792" width="9.140625" style="1145"/>
    <col min="1793" max="1793" width="1.7109375" style="1145" customWidth="1"/>
    <col min="1794" max="1794" width="0.85546875" style="1145" customWidth="1"/>
    <col min="1795" max="1795" width="35.7109375" style="1145" customWidth="1"/>
    <col min="1796" max="1800" width="0.85546875" style="1145" customWidth="1"/>
    <col min="1801" max="1801" width="14.7109375" style="1145" customWidth="1"/>
    <col min="1802" max="1802" width="0.85546875" style="1145" customWidth="1"/>
    <col min="1803" max="1803" width="14.7109375" style="1145" customWidth="1"/>
    <col min="1804" max="1804" width="0.85546875" style="1145" customWidth="1"/>
    <col min="1805" max="1805" width="14.7109375" style="1145" customWidth="1"/>
    <col min="1806" max="1807" width="0.85546875" style="1145" customWidth="1"/>
    <col min="1808" max="2048" width="9.140625" style="1145"/>
    <col min="2049" max="2049" width="1.7109375" style="1145" customWidth="1"/>
    <col min="2050" max="2050" width="0.85546875" style="1145" customWidth="1"/>
    <col min="2051" max="2051" width="35.7109375" style="1145" customWidth="1"/>
    <col min="2052" max="2056" width="0.85546875" style="1145" customWidth="1"/>
    <col min="2057" max="2057" width="14.7109375" style="1145" customWidth="1"/>
    <col min="2058" max="2058" width="0.85546875" style="1145" customWidth="1"/>
    <col min="2059" max="2059" width="14.7109375" style="1145" customWidth="1"/>
    <col min="2060" max="2060" width="0.85546875" style="1145" customWidth="1"/>
    <col min="2061" max="2061" width="14.7109375" style="1145" customWidth="1"/>
    <col min="2062" max="2063" width="0.85546875" style="1145" customWidth="1"/>
    <col min="2064" max="2304" width="9.140625" style="1145"/>
    <col min="2305" max="2305" width="1.7109375" style="1145" customWidth="1"/>
    <col min="2306" max="2306" width="0.85546875" style="1145" customWidth="1"/>
    <col min="2307" max="2307" width="35.7109375" style="1145" customWidth="1"/>
    <col min="2308" max="2312" width="0.85546875" style="1145" customWidth="1"/>
    <col min="2313" max="2313" width="14.7109375" style="1145" customWidth="1"/>
    <col min="2314" max="2314" width="0.85546875" style="1145" customWidth="1"/>
    <col min="2315" max="2315" width="14.7109375" style="1145" customWidth="1"/>
    <col min="2316" max="2316" width="0.85546875" style="1145" customWidth="1"/>
    <col min="2317" max="2317" width="14.7109375" style="1145" customWidth="1"/>
    <col min="2318" max="2319" width="0.85546875" style="1145" customWidth="1"/>
    <col min="2320" max="2560" width="9.140625" style="1145"/>
    <col min="2561" max="2561" width="1.7109375" style="1145" customWidth="1"/>
    <col min="2562" max="2562" width="0.85546875" style="1145" customWidth="1"/>
    <col min="2563" max="2563" width="35.7109375" style="1145" customWidth="1"/>
    <col min="2564" max="2568" width="0.85546875" style="1145" customWidth="1"/>
    <col min="2569" max="2569" width="14.7109375" style="1145" customWidth="1"/>
    <col min="2570" max="2570" width="0.85546875" style="1145" customWidth="1"/>
    <col min="2571" max="2571" width="14.7109375" style="1145" customWidth="1"/>
    <col min="2572" max="2572" width="0.85546875" style="1145" customWidth="1"/>
    <col min="2573" max="2573" width="14.7109375" style="1145" customWidth="1"/>
    <col min="2574" max="2575" width="0.85546875" style="1145" customWidth="1"/>
    <col min="2576" max="2816" width="9.140625" style="1145"/>
    <col min="2817" max="2817" width="1.7109375" style="1145" customWidth="1"/>
    <col min="2818" max="2818" width="0.85546875" style="1145" customWidth="1"/>
    <col min="2819" max="2819" width="35.7109375" style="1145" customWidth="1"/>
    <col min="2820" max="2824" width="0.85546875" style="1145" customWidth="1"/>
    <col min="2825" max="2825" width="14.7109375" style="1145" customWidth="1"/>
    <col min="2826" max="2826" width="0.85546875" style="1145" customWidth="1"/>
    <col min="2827" max="2827" width="14.7109375" style="1145" customWidth="1"/>
    <col min="2828" max="2828" width="0.85546875" style="1145" customWidth="1"/>
    <col min="2829" max="2829" width="14.7109375" style="1145" customWidth="1"/>
    <col min="2830" max="2831" width="0.85546875" style="1145" customWidth="1"/>
    <col min="2832" max="3072" width="9.140625" style="1145"/>
    <col min="3073" max="3073" width="1.7109375" style="1145" customWidth="1"/>
    <col min="3074" max="3074" width="0.85546875" style="1145" customWidth="1"/>
    <col min="3075" max="3075" width="35.7109375" style="1145" customWidth="1"/>
    <col min="3076" max="3080" width="0.85546875" style="1145" customWidth="1"/>
    <col min="3081" max="3081" width="14.7109375" style="1145" customWidth="1"/>
    <col min="3082" max="3082" width="0.85546875" style="1145" customWidth="1"/>
    <col min="3083" max="3083" width="14.7109375" style="1145" customWidth="1"/>
    <col min="3084" max="3084" width="0.85546875" style="1145" customWidth="1"/>
    <col min="3085" max="3085" width="14.7109375" style="1145" customWidth="1"/>
    <col min="3086" max="3087" width="0.85546875" style="1145" customWidth="1"/>
    <col min="3088" max="3328" width="9.140625" style="1145"/>
    <col min="3329" max="3329" width="1.7109375" style="1145" customWidth="1"/>
    <col min="3330" max="3330" width="0.85546875" style="1145" customWidth="1"/>
    <col min="3331" max="3331" width="35.7109375" style="1145" customWidth="1"/>
    <col min="3332" max="3336" width="0.85546875" style="1145" customWidth="1"/>
    <col min="3337" max="3337" width="14.7109375" style="1145" customWidth="1"/>
    <col min="3338" max="3338" width="0.85546875" style="1145" customWidth="1"/>
    <col min="3339" max="3339" width="14.7109375" style="1145" customWidth="1"/>
    <col min="3340" max="3340" width="0.85546875" style="1145" customWidth="1"/>
    <col min="3341" max="3341" width="14.7109375" style="1145" customWidth="1"/>
    <col min="3342" max="3343" width="0.85546875" style="1145" customWidth="1"/>
    <col min="3344" max="3584" width="9.140625" style="1145"/>
    <col min="3585" max="3585" width="1.7109375" style="1145" customWidth="1"/>
    <col min="3586" max="3586" width="0.85546875" style="1145" customWidth="1"/>
    <col min="3587" max="3587" width="35.7109375" style="1145" customWidth="1"/>
    <col min="3588" max="3592" width="0.85546875" style="1145" customWidth="1"/>
    <col min="3593" max="3593" width="14.7109375" style="1145" customWidth="1"/>
    <col min="3594" max="3594" width="0.85546875" style="1145" customWidth="1"/>
    <col min="3595" max="3595" width="14.7109375" style="1145" customWidth="1"/>
    <col min="3596" max="3596" width="0.85546875" style="1145" customWidth="1"/>
    <col min="3597" max="3597" width="14.7109375" style="1145" customWidth="1"/>
    <col min="3598" max="3599" width="0.85546875" style="1145" customWidth="1"/>
    <col min="3600" max="3840" width="9.140625" style="1145"/>
    <col min="3841" max="3841" width="1.7109375" style="1145" customWidth="1"/>
    <col min="3842" max="3842" width="0.85546875" style="1145" customWidth="1"/>
    <col min="3843" max="3843" width="35.7109375" style="1145" customWidth="1"/>
    <col min="3844" max="3848" width="0.85546875" style="1145" customWidth="1"/>
    <col min="3849" max="3849" width="14.7109375" style="1145" customWidth="1"/>
    <col min="3850" max="3850" width="0.85546875" style="1145" customWidth="1"/>
    <col min="3851" max="3851" width="14.7109375" style="1145" customWidth="1"/>
    <col min="3852" max="3852" width="0.85546875" style="1145" customWidth="1"/>
    <col min="3853" max="3853" width="14.7109375" style="1145" customWidth="1"/>
    <col min="3854" max="3855" width="0.85546875" style="1145" customWidth="1"/>
    <col min="3856" max="4096" width="9.140625" style="1145"/>
    <col min="4097" max="4097" width="1.7109375" style="1145" customWidth="1"/>
    <col min="4098" max="4098" width="0.85546875" style="1145" customWidth="1"/>
    <col min="4099" max="4099" width="35.7109375" style="1145" customWidth="1"/>
    <col min="4100" max="4104" width="0.85546875" style="1145" customWidth="1"/>
    <col min="4105" max="4105" width="14.7109375" style="1145" customWidth="1"/>
    <col min="4106" max="4106" width="0.85546875" style="1145" customWidth="1"/>
    <col min="4107" max="4107" width="14.7109375" style="1145" customWidth="1"/>
    <col min="4108" max="4108" width="0.85546875" style="1145" customWidth="1"/>
    <col min="4109" max="4109" width="14.7109375" style="1145" customWidth="1"/>
    <col min="4110" max="4111" width="0.85546875" style="1145" customWidth="1"/>
    <col min="4112" max="4352" width="9.140625" style="1145"/>
    <col min="4353" max="4353" width="1.7109375" style="1145" customWidth="1"/>
    <col min="4354" max="4354" width="0.85546875" style="1145" customWidth="1"/>
    <col min="4355" max="4355" width="35.7109375" style="1145" customWidth="1"/>
    <col min="4356" max="4360" width="0.85546875" style="1145" customWidth="1"/>
    <col min="4361" max="4361" width="14.7109375" style="1145" customWidth="1"/>
    <col min="4362" max="4362" width="0.85546875" style="1145" customWidth="1"/>
    <col min="4363" max="4363" width="14.7109375" style="1145" customWidth="1"/>
    <col min="4364" max="4364" width="0.85546875" style="1145" customWidth="1"/>
    <col min="4365" max="4365" width="14.7109375" style="1145" customWidth="1"/>
    <col min="4366" max="4367" width="0.85546875" style="1145" customWidth="1"/>
    <col min="4368" max="4608" width="9.140625" style="1145"/>
    <col min="4609" max="4609" width="1.7109375" style="1145" customWidth="1"/>
    <col min="4610" max="4610" width="0.85546875" style="1145" customWidth="1"/>
    <col min="4611" max="4611" width="35.7109375" style="1145" customWidth="1"/>
    <col min="4612" max="4616" width="0.85546875" style="1145" customWidth="1"/>
    <col min="4617" max="4617" width="14.7109375" style="1145" customWidth="1"/>
    <col min="4618" max="4618" width="0.85546875" style="1145" customWidth="1"/>
    <col min="4619" max="4619" width="14.7109375" style="1145" customWidth="1"/>
    <col min="4620" max="4620" width="0.85546875" style="1145" customWidth="1"/>
    <col min="4621" max="4621" width="14.7109375" style="1145" customWidth="1"/>
    <col min="4622" max="4623" width="0.85546875" style="1145" customWidth="1"/>
    <col min="4624" max="4864" width="9.140625" style="1145"/>
    <col min="4865" max="4865" width="1.7109375" style="1145" customWidth="1"/>
    <col min="4866" max="4866" width="0.85546875" style="1145" customWidth="1"/>
    <col min="4867" max="4867" width="35.7109375" style="1145" customWidth="1"/>
    <col min="4868" max="4872" width="0.85546875" style="1145" customWidth="1"/>
    <col min="4873" max="4873" width="14.7109375" style="1145" customWidth="1"/>
    <col min="4874" max="4874" width="0.85546875" style="1145" customWidth="1"/>
    <col min="4875" max="4875" width="14.7109375" style="1145" customWidth="1"/>
    <col min="4876" max="4876" width="0.85546875" style="1145" customWidth="1"/>
    <col min="4877" max="4877" width="14.7109375" style="1145" customWidth="1"/>
    <col min="4878" max="4879" width="0.85546875" style="1145" customWidth="1"/>
    <col min="4880" max="5120" width="9.140625" style="1145"/>
    <col min="5121" max="5121" width="1.7109375" style="1145" customWidth="1"/>
    <col min="5122" max="5122" width="0.85546875" style="1145" customWidth="1"/>
    <col min="5123" max="5123" width="35.7109375" style="1145" customWidth="1"/>
    <col min="5124" max="5128" width="0.85546875" style="1145" customWidth="1"/>
    <col min="5129" max="5129" width="14.7109375" style="1145" customWidth="1"/>
    <col min="5130" max="5130" width="0.85546875" style="1145" customWidth="1"/>
    <col min="5131" max="5131" width="14.7109375" style="1145" customWidth="1"/>
    <col min="5132" max="5132" width="0.85546875" style="1145" customWidth="1"/>
    <col min="5133" max="5133" width="14.7109375" style="1145" customWidth="1"/>
    <col min="5134" max="5135" width="0.85546875" style="1145" customWidth="1"/>
    <col min="5136" max="5376" width="9.140625" style="1145"/>
    <col min="5377" max="5377" width="1.7109375" style="1145" customWidth="1"/>
    <col min="5378" max="5378" width="0.85546875" style="1145" customWidth="1"/>
    <col min="5379" max="5379" width="35.7109375" style="1145" customWidth="1"/>
    <col min="5380" max="5384" width="0.85546875" style="1145" customWidth="1"/>
    <col min="5385" max="5385" width="14.7109375" style="1145" customWidth="1"/>
    <col min="5386" max="5386" width="0.85546875" style="1145" customWidth="1"/>
    <col min="5387" max="5387" width="14.7109375" style="1145" customWidth="1"/>
    <col min="5388" max="5388" width="0.85546875" style="1145" customWidth="1"/>
    <col min="5389" max="5389" width="14.7109375" style="1145" customWidth="1"/>
    <col min="5390" max="5391" width="0.85546875" style="1145" customWidth="1"/>
    <col min="5392" max="5632" width="9.140625" style="1145"/>
    <col min="5633" max="5633" width="1.7109375" style="1145" customWidth="1"/>
    <col min="5634" max="5634" width="0.85546875" style="1145" customWidth="1"/>
    <col min="5635" max="5635" width="35.7109375" style="1145" customWidth="1"/>
    <col min="5636" max="5640" width="0.85546875" style="1145" customWidth="1"/>
    <col min="5641" max="5641" width="14.7109375" style="1145" customWidth="1"/>
    <col min="5642" max="5642" width="0.85546875" style="1145" customWidth="1"/>
    <col min="5643" max="5643" width="14.7109375" style="1145" customWidth="1"/>
    <col min="5644" max="5644" width="0.85546875" style="1145" customWidth="1"/>
    <col min="5645" max="5645" width="14.7109375" style="1145" customWidth="1"/>
    <col min="5646" max="5647" width="0.85546875" style="1145" customWidth="1"/>
    <col min="5648" max="5888" width="9.140625" style="1145"/>
    <col min="5889" max="5889" width="1.7109375" style="1145" customWidth="1"/>
    <col min="5890" max="5890" width="0.85546875" style="1145" customWidth="1"/>
    <col min="5891" max="5891" width="35.7109375" style="1145" customWidth="1"/>
    <col min="5892" max="5896" width="0.85546875" style="1145" customWidth="1"/>
    <col min="5897" max="5897" width="14.7109375" style="1145" customWidth="1"/>
    <col min="5898" max="5898" width="0.85546875" style="1145" customWidth="1"/>
    <col min="5899" max="5899" width="14.7109375" style="1145" customWidth="1"/>
    <col min="5900" max="5900" width="0.85546875" style="1145" customWidth="1"/>
    <col min="5901" max="5901" width="14.7109375" style="1145" customWidth="1"/>
    <col min="5902" max="5903" width="0.85546875" style="1145" customWidth="1"/>
    <col min="5904" max="6144" width="9.140625" style="1145"/>
    <col min="6145" max="6145" width="1.7109375" style="1145" customWidth="1"/>
    <col min="6146" max="6146" width="0.85546875" style="1145" customWidth="1"/>
    <col min="6147" max="6147" width="35.7109375" style="1145" customWidth="1"/>
    <col min="6148" max="6152" width="0.85546875" style="1145" customWidth="1"/>
    <col min="6153" max="6153" width="14.7109375" style="1145" customWidth="1"/>
    <col min="6154" max="6154" width="0.85546875" style="1145" customWidth="1"/>
    <col min="6155" max="6155" width="14.7109375" style="1145" customWidth="1"/>
    <col min="6156" max="6156" width="0.85546875" style="1145" customWidth="1"/>
    <col min="6157" max="6157" width="14.7109375" style="1145" customWidth="1"/>
    <col min="6158" max="6159" width="0.85546875" style="1145" customWidth="1"/>
    <col min="6160" max="6400" width="9.140625" style="1145"/>
    <col min="6401" max="6401" width="1.7109375" style="1145" customWidth="1"/>
    <col min="6402" max="6402" width="0.85546875" style="1145" customWidth="1"/>
    <col min="6403" max="6403" width="35.7109375" style="1145" customWidth="1"/>
    <col min="6404" max="6408" width="0.85546875" style="1145" customWidth="1"/>
    <col min="6409" max="6409" width="14.7109375" style="1145" customWidth="1"/>
    <col min="6410" max="6410" width="0.85546875" style="1145" customWidth="1"/>
    <col min="6411" max="6411" width="14.7109375" style="1145" customWidth="1"/>
    <col min="6412" max="6412" width="0.85546875" style="1145" customWidth="1"/>
    <col min="6413" max="6413" width="14.7109375" style="1145" customWidth="1"/>
    <col min="6414" max="6415" width="0.85546875" style="1145" customWidth="1"/>
    <col min="6416" max="6656" width="9.140625" style="1145"/>
    <col min="6657" max="6657" width="1.7109375" style="1145" customWidth="1"/>
    <col min="6658" max="6658" width="0.85546875" style="1145" customWidth="1"/>
    <col min="6659" max="6659" width="35.7109375" style="1145" customWidth="1"/>
    <col min="6660" max="6664" width="0.85546875" style="1145" customWidth="1"/>
    <col min="6665" max="6665" width="14.7109375" style="1145" customWidth="1"/>
    <col min="6666" max="6666" width="0.85546875" style="1145" customWidth="1"/>
    <col min="6667" max="6667" width="14.7109375" style="1145" customWidth="1"/>
    <col min="6668" max="6668" width="0.85546875" style="1145" customWidth="1"/>
    <col min="6669" max="6669" width="14.7109375" style="1145" customWidth="1"/>
    <col min="6670" max="6671" width="0.85546875" style="1145" customWidth="1"/>
    <col min="6672" max="6912" width="9.140625" style="1145"/>
    <col min="6913" max="6913" width="1.7109375" style="1145" customWidth="1"/>
    <col min="6914" max="6914" width="0.85546875" style="1145" customWidth="1"/>
    <col min="6915" max="6915" width="35.7109375" style="1145" customWidth="1"/>
    <col min="6916" max="6920" width="0.85546875" style="1145" customWidth="1"/>
    <col min="6921" max="6921" width="14.7109375" style="1145" customWidth="1"/>
    <col min="6922" max="6922" width="0.85546875" style="1145" customWidth="1"/>
    <col min="6923" max="6923" width="14.7109375" style="1145" customWidth="1"/>
    <col min="6924" max="6924" width="0.85546875" style="1145" customWidth="1"/>
    <col min="6925" max="6925" width="14.7109375" style="1145" customWidth="1"/>
    <col min="6926" max="6927" width="0.85546875" style="1145" customWidth="1"/>
    <col min="6928" max="7168" width="9.140625" style="1145"/>
    <col min="7169" max="7169" width="1.7109375" style="1145" customWidth="1"/>
    <col min="7170" max="7170" width="0.85546875" style="1145" customWidth="1"/>
    <col min="7171" max="7171" width="35.7109375" style="1145" customWidth="1"/>
    <col min="7172" max="7176" width="0.85546875" style="1145" customWidth="1"/>
    <col min="7177" max="7177" width="14.7109375" style="1145" customWidth="1"/>
    <col min="7178" max="7178" width="0.85546875" style="1145" customWidth="1"/>
    <col min="7179" max="7179" width="14.7109375" style="1145" customWidth="1"/>
    <col min="7180" max="7180" width="0.85546875" style="1145" customWidth="1"/>
    <col min="7181" max="7181" width="14.7109375" style="1145" customWidth="1"/>
    <col min="7182" max="7183" width="0.85546875" style="1145" customWidth="1"/>
    <col min="7184" max="7424" width="9.140625" style="1145"/>
    <col min="7425" max="7425" width="1.7109375" style="1145" customWidth="1"/>
    <col min="7426" max="7426" width="0.85546875" style="1145" customWidth="1"/>
    <col min="7427" max="7427" width="35.7109375" style="1145" customWidth="1"/>
    <col min="7428" max="7432" width="0.85546875" style="1145" customWidth="1"/>
    <col min="7433" max="7433" width="14.7109375" style="1145" customWidth="1"/>
    <col min="7434" max="7434" width="0.85546875" style="1145" customWidth="1"/>
    <col min="7435" max="7435" width="14.7109375" style="1145" customWidth="1"/>
    <col min="7436" max="7436" width="0.85546875" style="1145" customWidth="1"/>
    <col min="7437" max="7437" width="14.7109375" style="1145" customWidth="1"/>
    <col min="7438" max="7439" width="0.85546875" style="1145" customWidth="1"/>
    <col min="7440" max="7680" width="9.140625" style="1145"/>
    <col min="7681" max="7681" width="1.7109375" style="1145" customWidth="1"/>
    <col min="7682" max="7682" width="0.85546875" style="1145" customWidth="1"/>
    <col min="7683" max="7683" width="35.7109375" style="1145" customWidth="1"/>
    <col min="7684" max="7688" width="0.85546875" style="1145" customWidth="1"/>
    <col min="7689" max="7689" width="14.7109375" style="1145" customWidth="1"/>
    <col min="7690" max="7690" width="0.85546875" style="1145" customWidth="1"/>
    <col min="7691" max="7691" width="14.7109375" style="1145" customWidth="1"/>
    <col min="7692" max="7692" width="0.85546875" style="1145" customWidth="1"/>
    <col min="7693" max="7693" width="14.7109375" style="1145" customWidth="1"/>
    <col min="7694" max="7695" width="0.85546875" style="1145" customWidth="1"/>
    <col min="7696" max="7936" width="9.140625" style="1145"/>
    <col min="7937" max="7937" width="1.7109375" style="1145" customWidth="1"/>
    <col min="7938" max="7938" width="0.85546875" style="1145" customWidth="1"/>
    <col min="7939" max="7939" width="35.7109375" style="1145" customWidth="1"/>
    <col min="7940" max="7944" width="0.85546875" style="1145" customWidth="1"/>
    <col min="7945" max="7945" width="14.7109375" style="1145" customWidth="1"/>
    <col min="7946" max="7946" width="0.85546875" style="1145" customWidth="1"/>
    <col min="7947" max="7947" width="14.7109375" style="1145" customWidth="1"/>
    <col min="7948" max="7948" width="0.85546875" style="1145" customWidth="1"/>
    <col min="7949" max="7949" width="14.7109375" style="1145" customWidth="1"/>
    <col min="7950" max="7951" width="0.85546875" style="1145" customWidth="1"/>
    <col min="7952" max="8192" width="9.140625" style="1145"/>
    <col min="8193" max="8193" width="1.7109375" style="1145" customWidth="1"/>
    <col min="8194" max="8194" width="0.85546875" style="1145" customWidth="1"/>
    <col min="8195" max="8195" width="35.7109375" style="1145" customWidth="1"/>
    <col min="8196" max="8200" width="0.85546875" style="1145" customWidth="1"/>
    <col min="8201" max="8201" width="14.7109375" style="1145" customWidth="1"/>
    <col min="8202" max="8202" width="0.85546875" style="1145" customWidth="1"/>
    <col min="8203" max="8203" width="14.7109375" style="1145" customWidth="1"/>
    <col min="8204" max="8204" width="0.85546875" style="1145" customWidth="1"/>
    <col min="8205" max="8205" width="14.7109375" style="1145" customWidth="1"/>
    <col min="8206" max="8207" width="0.85546875" style="1145" customWidth="1"/>
    <col min="8208" max="8448" width="9.140625" style="1145"/>
    <col min="8449" max="8449" width="1.7109375" style="1145" customWidth="1"/>
    <col min="8450" max="8450" width="0.85546875" style="1145" customWidth="1"/>
    <col min="8451" max="8451" width="35.7109375" style="1145" customWidth="1"/>
    <col min="8452" max="8456" width="0.85546875" style="1145" customWidth="1"/>
    <col min="8457" max="8457" width="14.7109375" style="1145" customWidth="1"/>
    <col min="8458" max="8458" width="0.85546875" style="1145" customWidth="1"/>
    <col min="8459" max="8459" width="14.7109375" style="1145" customWidth="1"/>
    <col min="8460" max="8460" width="0.85546875" style="1145" customWidth="1"/>
    <col min="8461" max="8461" width="14.7109375" style="1145" customWidth="1"/>
    <col min="8462" max="8463" width="0.85546875" style="1145" customWidth="1"/>
    <col min="8464" max="8704" width="9.140625" style="1145"/>
    <col min="8705" max="8705" width="1.7109375" style="1145" customWidth="1"/>
    <col min="8706" max="8706" width="0.85546875" style="1145" customWidth="1"/>
    <col min="8707" max="8707" width="35.7109375" style="1145" customWidth="1"/>
    <col min="8708" max="8712" width="0.85546875" style="1145" customWidth="1"/>
    <col min="8713" max="8713" width="14.7109375" style="1145" customWidth="1"/>
    <col min="8714" max="8714" width="0.85546875" style="1145" customWidth="1"/>
    <col min="8715" max="8715" width="14.7109375" style="1145" customWidth="1"/>
    <col min="8716" max="8716" width="0.85546875" style="1145" customWidth="1"/>
    <col min="8717" max="8717" width="14.7109375" style="1145" customWidth="1"/>
    <col min="8718" max="8719" width="0.85546875" style="1145" customWidth="1"/>
    <col min="8720" max="8960" width="9.140625" style="1145"/>
    <col min="8961" max="8961" width="1.7109375" style="1145" customWidth="1"/>
    <col min="8962" max="8962" width="0.85546875" style="1145" customWidth="1"/>
    <col min="8963" max="8963" width="35.7109375" style="1145" customWidth="1"/>
    <col min="8964" max="8968" width="0.85546875" style="1145" customWidth="1"/>
    <col min="8969" max="8969" width="14.7109375" style="1145" customWidth="1"/>
    <col min="8970" max="8970" width="0.85546875" style="1145" customWidth="1"/>
    <col min="8971" max="8971" width="14.7109375" style="1145" customWidth="1"/>
    <col min="8972" max="8972" width="0.85546875" style="1145" customWidth="1"/>
    <col min="8973" max="8973" width="14.7109375" style="1145" customWidth="1"/>
    <col min="8974" max="8975" width="0.85546875" style="1145" customWidth="1"/>
    <col min="8976" max="9216" width="9.140625" style="1145"/>
    <col min="9217" max="9217" width="1.7109375" style="1145" customWidth="1"/>
    <col min="9218" max="9218" width="0.85546875" style="1145" customWidth="1"/>
    <col min="9219" max="9219" width="35.7109375" style="1145" customWidth="1"/>
    <col min="9220" max="9224" width="0.85546875" style="1145" customWidth="1"/>
    <col min="9225" max="9225" width="14.7109375" style="1145" customWidth="1"/>
    <col min="9226" max="9226" width="0.85546875" style="1145" customWidth="1"/>
    <col min="9227" max="9227" width="14.7109375" style="1145" customWidth="1"/>
    <col min="9228" max="9228" width="0.85546875" style="1145" customWidth="1"/>
    <col min="9229" max="9229" width="14.7109375" style="1145" customWidth="1"/>
    <col min="9230" max="9231" width="0.85546875" style="1145" customWidth="1"/>
    <col min="9232" max="9472" width="9.140625" style="1145"/>
    <col min="9473" max="9473" width="1.7109375" style="1145" customWidth="1"/>
    <col min="9474" max="9474" width="0.85546875" style="1145" customWidth="1"/>
    <col min="9475" max="9475" width="35.7109375" style="1145" customWidth="1"/>
    <col min="9476" max="9480" width="0.85546875" style="1145" customWidth="1"/>
    <col min="9481" max="9481" width="14.7109375" style="1145" customWidth="1"/>
    <col min="9482" max="9482" width="0.85546875" style="1145" customWidth="1"/>
    <col min="9483" max="9483" width="14.7109375" style="1145" customWidth="1"/>
    <col min="9484" max="9484" width="0.85546875" style="1145" customWidth="1"/>
    <col min="9485" max="9485" width="14.7109375" style="1145" customWidth="1"/>
    <col min="9486" max="9487" width="0.85546875" style="1145" customWidth="1"/>
    <col min="9488" max="9728" width="9.140625" style="1145"/>
    <col min="9729" max="9729" width="1.7109375" style="1145" customWidth="1"/>
    <col min="9730" max="9730" width="0.85546875" style="1145" customWidth="1"/>
    <col min="9731" max="9731" width="35.7109375" style="1145" customWidth="1"/>
    <col min="9732" max="9736" width="0.85546875" style="1145" customWidth="1"/>
    <col min="9737" max="9737" width="14.7109375" style="1145" customWidth="1"/>
    <col min="9738" max="9738" width="0.85546875" style="1145" customWidth="1"/>
    <col min="9739" max="9739" width="14.7109375" style="1145" customWidth="1"/>
    <col min="9740" max="9740" width="0.85546875" style="1145" customWidth="1"/>
    <col min="9741" max="9741" width="14.7109375" style="1145" customWidth="1"/>
    <col min="9742" max="9743" width="0.85546875" style="1145" customWidth="1"/>
    <col min="9744" max="9984" width="9.140625" style="1145"/>
    <col min="9985" max="9985" width="1.7109375" style="1145" customWidth="1"/>
    <col min="9986" max="9986" width="0.85546875" style="1145" customWidth="1"/>
    <col min="9987" max="9987" width="35.7109375" style="1145" customWidth="1"/>
    <col min="9988" max="9992" width="0.85546875" style="1145" customWidth="1"/>
    <col min="9993" max="9993" width="14.7109375" style="1145" customWidth="1"/>
    <col min="9994" max="9994" width="0.85546875" style="1145" customWidth="1"/>
    <col min="9995" max="9995" width="14.7109375" style="1145" customWidth="1"/>
    <col min="9996" max="9996" width="0.85546875" style="1145" customWidth="1"/>
    <col min="9997" max="9997" width="14.7109375" style="1145" customWidth="1"/>
    <col min="9998" max="9999" width="0.85546875" style="1145" customWidth="1"/>
    <col min="10000" max="10240" width="9.140625" style="1145"/>
    <col min="10241" max="10241" width="1.7109375" style="1145" customWidth="1"/>
    <col min="10242" max="10242" width="0.85546875" style="1145" customWidth="1"/>
    <col min="10243" max="10243" width="35.7109375" style="1145" customWidth="1"/>
    <col min="10244" max="10248" width="0.85546875" style="1145" customWidth="1"/>
    <col min="10249" max="10249" width="14.7109375" style="1145" customWidth="1"/>
    <col min="10250" max="10250" width="0.85546875" style="1145" customWidth="1"/>
    <col min="10251" max="10251" width="14.7109375" style="1145" customWidth="1"/>
    <col min="10252" max="10252" width="0.85546875" style="1145" customWidth="1"/>
    <col min="10253" max="10253" width="14.7109375" style="1145" customWidth="1"/>
    <col min="10254" max="10255" width="0.85546875" style="1145" customWidth="1"/>
    <col min="10256" max="10496" width="9.140625" style="1145"/>
    <col min="10497" max="10497" width="1.7109375" style="1145" customWidth="1"/>
    <col min="10498" max="10498" width="0.85546875" style="1145" customWidth="1"/>
    <col min="10499" max="10499" width="35.7109375" style="1145" customWidth="1"/>
    <col min="10500" max="10504" width="0.85546875" style="1145" customWidth="1"/>
    <col min="10505" max="10505" width="14.7109375" style="1145" customWidth="1"/>
    <col min="10506" max="10506" width="0.85546875" style="1145" customWidth="1"/>
    <col min="10507" max="10507" width="14.7109375" style="1145" customWidth="1"/>
    <col min="10508" max="10508" width="0.85546875" style="1145" customWidth="1"/>
    <col min="10509" max="10509" width="14.7109375" style="1145" customWidth="1"/>
    <col min="10510" max="10511" width="0.85546875" style="1145" customWidth="1"/>
    <col min="10512" max="10752" width="9.140625" style="1145"/>
    <col min="10753" max="10753" width="1.7109375" style="1145" customWidth="1"/>
    <col min="10754" max="10754" width="0.85546875" style="1145" customWidth="1"/>
    <col min="10755" max="10755" width="35.7109375" style="1145" customWidth="1"/>
    <col min="10756" max="10760" width="0.85546875" style="1145" customWidth="1"/>
    <col min="10761" max="10761" width="14.7109375" style="1145" customWidth="1"/>
    <col min="10762" max="10762" width="0.85546875" style="1145" customWidth="1"/>
    <col min="10763" max="10763" width="14.7109375" style="1145" customWidth="1"/>
    <col min="10764" max="10764" width="0.85546875" style="1145" customWidth="1"/>
    <col min="10765" max="10765" width="14.7109375" style="1145" customWidth="1"/>
    <col min="10766" max="10767" width="0.85546875" style="1145" customWidth="1"/>
    <col min="10768" max="11008" width="9.140625" style="1145"/>
    <col min="11009" max="11009" width="1.7109375" style="1145" customWidth="1"/>
    <col min="11010" max="11010" width="0.85546875" style="1145" customWidth="1"/>
    <col min="11011" max="11011" width="35.7109375" style="1145" customWidth="1"/>
    <col min="11012" max="11016" width="0.85546875" style="1145" customWidth="1"/>
    <col min="11017" max="11017" width="14.7109375" style="1145" customWidth="1"/>
    <col min="11018" max="11018" width="0.85546875" style="1145" customWidth="1"/>
    <col min="11019" max="11019" width="14.7109375" style="1145" customWidth="1"/>
    <col min="11020" max="11020" width="0.85546875" style="1145" customWidth="1"/>
    <col min="11021" max="11021" width="14.7109375" style="1145" customWidth="1"/>
    <col min="11022" max="11023" width="0.85546875" style="1145" customWidth="1"/>
    <col min="11024" max="11264" width="9.140625" style="1145"/>
    <col min="11265" max="11265" width="1.7109375" style="1145" customWidth="1"/>
    <col min="11266" max="11266" width="0.85546875" style="1145" customWidth="1"/>
    <col min="11267" max="11267" width="35.7109375" style="1145" customWidth="1"/>
    <col min="11268" max="11272" width="0.85546875" style="1145" customWidth="1"/>
    <col min="11273" max="11273" width="14.7109375" style="1145" customWidth="1"/>
    <col min="11274" max="11274" width="0.85546875" style="1145" customWidth="1"/>
    <col min="11275" max="11275" width="14.7109375" style="1145" customWidth="1"/>
    <col min="11276" max="11276" width="0.85546875" style="1145" customWidth="1"/>
    <col min="11277" max="11277" width="14.7109375" style="1145" customWidth="1"/>
    <col min="11278" max="11279" width="0.85546875" style="1145" customWidth="1"/>
    <col min="11280" max="11520" width="9.140625" style="1145"/>
    <col min="11521" max="11521" width="1.7109375" style="1145" customWidth="1"/>
    <col min="11522" max="11522" width="0.85546875" style="1145" customWidth="1"/>
    <col min="11523" max="11523" width="35.7109375" style="1145" customWidth="1"/>
    <col min="11524" max="11528" width="0.85546875" style="1145" customWidth="1"/>
    <col min="11529" max="11529" width="14.7109375" style="1145" customWidth="1"/>
    <col min="11530" max="11530" width="0.85546875" style="1145" customWidth="1"/>
    <col min="11531" max="11531" width="14.7109375" style="1145" customWidth="1"/>
    <col min="11532" max="11532" width="0.85546875" style="1145" customWidth="1"/>
    <col min="11533" max="11533" width="14.7109375" style="1145" customWidth="1"/>
    <col min="11534" max="11535" width="0.85546875" style="1145" customWidth="1"/>
    <col min="11536" max="11776" width="9.140625" style="1145"/>
    <col min="11777" max="11777" width="1.7109375" style="1145" customWidth="1"/>
    <col min="11778" max="11778" width="0.85546875" style="1145" customWidth="1"/>
    <col min="11779" max="11779" width="35.7109375" style="1145" customWidth="1"/>
    <col min="11780" max="11784" width="0.85546875" style="1145" customWidth="1"/>
    <col min="11785" max="11785" width="14.7109375" style="1145" customWidth="1"/>
    <col min="11786" max="11786" width="0.85546875" style="1145" customWidth="1"/>
    <col min="11787" max="11787" width="14.7109375" style="1145" customWidth="1"/>
    <col min="11788" max="11788" width="0.85546875" style="1145" customWidth="1"/>
    <col min="11789" max="11789" width="14.7109375" style="1145" customWidth="1"/>
    <col min="11790" max="11791" width="0.85546875" style="1145" customWidth="1"/>
    <col min="11792" max="12032" width="9.140625" style="1145"/>
    <col min="12033" max="12033" width="1.7109375" style="1145" customWidth="1"/>
    <col min="12034" max="12034" width="0.85546875" style="1145" customWidth="1"/>
    <col min="12035" max="12035" width="35.7109375" style="1145" customWidth="1"/>
    <col min="12036" max="12040" width="0.85546875" style="1145" customWidth="1"/>
    <col min="12041" max="12041" width="14.7109375" style="1145" customWidth="1"/>
    <col min="12042" max="12042" width="0.85546875" style="1145" customWidth="1"/>
    <col min="12043" max="12043" width="14.7109375" style="1145" customWidth="1"/>
    <col min="12044" max="12044" width="0.85546875" style="1145" customWidth="1"/>
    <col min="12045" max="12045" width="14.7109375" style="1145" customWidth="1"/>
    <col min="12046" max="12047" width="0.85546875" style="1145" customWidth="1"/>
    <col min="12048" max="12288" width="9.140625" style="1145"/>
    <col min="12289" max="12289" width="1.7109375" style="1145" customWidth="1"/>
    <col min="12290" max="12290" width="0.85546875" style="1145" customWidth="1"/>
    <col min="12291" max="12291" width="35.7109375" style="1145" customWidth="1"/>
    <col min="12292" max="12296" width="0.85546875" style="1145" customWidth="1"/>
    <col min="12297" max="12297" width="14.7109375" style="1145" customWidth="1"/>
    <col min="12298" max="12298" width="0.85546875" style="1145" customWidth="1"/>
    <col min="12299" max="12299" width="14.7109375" style="1145" customWidth="1"/>
    <col min="12300" max="12300" width="0.85546875" style="1145" customWidth="1"/>
    <col min="12301" max="12301" width="14.7109375" style="1145" customWidth="1"/>
    <col min="12302" max="12303" width="0.85546875" style="1145" customWidth="1"/>
    <col min="12304" max="12544" width="9.140625" style="1145"/>
    <col min="12545" max="12545" width="1.7109375" style="1145" customWidth="1"/>
    <col min="12546" max="12546" width="0.85546875" style="1145" customWidth="1"/>
    <col min="12547" max="12547" width="35.7109375" style="1145" customWidth="1"/>
    <col min="12548" max="12552" width="0.85546875" style="1145" customWidth="1"/>
    <col min="12553" max="12553" width="14.7109375" style="1145" customWidth="1"/>
    <col min="12554" max="12554" width="0.85546875" style="1145" customWidth="1"/>
    <col min="12555" max="12555" width="14.7109375" style="1145" customWidth="1"/>
    <col min="12556" max="12556" width="0.85546875" style="1145" customWidth="1"/>
    <col min="12557" max="12557" width="14.7109375" style="1145" customWidth="1"/>
    <col min="12558" max="12559" width="0.85546875" style="1145" customWidth="1"/>
    <col min="12560" max="12800" width="9.140625" style="1145"/>
    <col min="12801" max="12801" width="1.7109375" style="1145" customWidth="1"/>
    <col min="12802" max="12802" width="0.85546875" style="1145" customWidth="1"/>
    <col min="12803" max="12803" width="35.7109375" style="1145" customWidth="1"/>
    <col min="12804" max="12808" width="0.85546875" style="1145" customWidth="1"/>
    <col min="12809" max="12809" width="14.7109375" style="1145" customWidth="1"/>
    <col min="12810" max="12810" width="0.85546875" style="1145" customWidth="1"/>
    <col min="12811" max="12811" width="14.7109375" style="1145" customWidth="1"/>
    <col min="12812" max="12812" width="0.85546875" style="1145" customWidth="1"/>
    <col min="12813" max="12813" width="14.7109375" style="1145" customWidth="1"/>
    <col min="12814" max="12815" width="0.85546875" style="1145" customWidth="1"/>
    <col min="12816" max="13056" width="9.140625" style="1145"/>
    <col min="13057" max="13057" width="1.7109375" style="1145" customWidth="1"/>
    <col min="13058" max="13058" width="0.85546875" style="1145" customWidth="1"/>
    <col min="13059" max="13059" width="35.7109375" style="1145" customWidth="1"/>
    <col min="13060" max="13064" width="0.85546875" style="1145" customWidth="1"/>
    <col min="13065" max="13065" width="14.7109375" style="1145" customWidth="1"/>
    <col min="13066" max="13066" width="0.85546875" style="1145" customWidth="1"/>
    <col min="13067" max="13067" width="14.7109375" style="1145" customWidth="1"/>
    <col min="13068" max="13068" width="0.85546875" style="1145" customWidth="1"/>
    <col min="13069" max="13069" width="14.7109375" style="1145" customWidth="1"/>
    <col min="13070" max="13071" width="0.85546875" style="1145" customWidth="1"/>
    <col min="13072" max="13312" width="9.140625" style="1145"/>
    <col min="13313" max="13313" width="1.7109375" style="1145" customWidth="1"/>
    <col min="13314" max="13314" width="0.85546875" style="1145" customWidth="1"/>
    <col min="13315" max="13315" width="35.7109375" style="1145" customWidth="1"/>
    <col min="13316" max="13320" width="0.85546875" style="1145" customWidth="1"/>
    <col min="13321" max="13321" width="14.7109375" style="1145" customWidth="1"/>
    <col min="13322" max="13322" width="0.85546875" style="1145" customWidth="1"/>
    <col min="13323" max="13323" width="14.7109375" style="1145" customWidth="1"/>
    <col min="13324" max="13324" width="0.85546875" style="1145" customWidth="1"/>
    <col min="13325" max="13325" width="14.7109375" style="1145" customWidth="1"/>
    <col min="13326" max="13327" width="0.85546875" style="1145" customWidth="1"/>
    <col min="13328" max="13568" width="9.140625" style="1145"/>
    <col min="13569" max="13569" width="1.7109375" style="1145" customWidth="1"/>
    <col min="13570" max="13570" width="0.85546875" style="1145" customWidth="1"/>
    <col min="13571" max="13571" width="35.7109375" style="1145" customWidth="1"/>
    <col min="13572" max="13576" width="0.85546875" style="1145" customWidth="1"/>
    <col min="13577" max="13577" width="14.7109375" style="1145" customWidth="1"/>
    <col min="13578" max="13578" width="0.85546875" style="1145" customWidth="1"/>
    <col min="13579" max="13579" width="14.7109375" style="1145" customWidth="1"/>
    <col min="13580" max="13580" width="0.85546875" style="1145" customWidth="1"/>
    <col min="13581" max="13581" width="14.7109375" style="1145" customWidth="1"/>
    <col min="13582" max="13583" width="0.85546875" style="1145" customWidth="1"/>
    <col min="13584" max="13824" width="9.140625" style="1145"/>
    <col min="13825" max="13825" width="1.7109375" style="1145" customWidth="1"/>
    <col min="13826" max="13826" width="0.85546875" style="1145" customWidth="1"/>
    <col min="13827" max="13827" width="35.7109375" style="1145" customWidth="1"/>
    <col min="13828" max="13832" width="0.85546875" style="1145" customWidth="1"/>
    <col min="13833" max="13833" width="14.7109375" style="1145" customWidth="1"/>
    <col min="13834" max="13834" width="0.85546875" style="1145" customWidth="1"/>
    <col min="13835" max="13835" width="14.7109375" style="1145" customWidth="1"/>
    <col min="13836" max="13836" width="0.85546875" style="1145" customWidth="1"/>
    <col min="13837" max="13837" width="14.7109375" style="1145" customWidth="1"/>
    <col min="13838" max="13839" width="0.85546875" style="1145" customWidth="1"/>
    <col min="13840" max="14080" width="9.140625" style="1145"/>
    <col min="14081" max="14081" width="1.7109375" style="1145" customWidth="1"/>
    <col min="14082" max="14082" width="0.85546875" style="1145" customWidth="1"/>
    <col min="14083" max="14083" width="35.7109375" style="1145" customWidth="1"/>
    <col min="14084" max="14088" width="0.85546875" style="1145" customWidth="1"/>
    <col min="14089" max="14089" width="14.7109375" style="1145" customWidth="1"/>
    <col min="14090" max="14090" width="0.85546875" style="1145" customWidth="1"/>
    <col min="14091" max="14091" width="14.7109375" style="1145" customWidth="1"/>
    <col min="14092" max="14092" width="0.85546875" style="1145" customWidth="1"/>
    <col min="14093" max="14093" width="14.7109375" style="1145" customWidth="1"/>
    <col min="14094" max="14095" width="0.85546875" style="1145" customWidth="1"/>
    <col min="14096" max="14336" width="9.140625" style="1145"/>
    <col min="14337" max="14337" width="1.7109375" style="1145" customWidth="1"/>
    <col min="14338" max="14338" width="0.85546875" style="1145" customWidth="1"/>
    <col min="14339" max="14339" width="35.7109375" style="1145" customWidth="1"/>
    <col min="14340" max="14344" width="0.85546875" style="1145" customWidth="1"/>
    <col min="14345" max="14345" width="14.7109375" style="1145" customWidth="1"/>
    <col min="14346" max="14346" width="0.85546875" style="1145" customWidth="1"/>
    <col min="14347" max="14347" width="14.7109375" style="1145" customWidth="1"/>
    <col min="14348" max="14348" width="0.85546875" style="1145" customWidth="1"/>
    <col min="14349" max="14349" width="14.7109375" style="1145" customWidth="1"/>
    <col min="14350" max="14351" width="0.85546875" style="1145" customWidth="1"/>
    <col min="14352" max="14592" width="9.140625" style="1145"/>
    <col min="14593" max="14593" width="1.7109375" style="1145" customWidth="1"/>
    <col min="14594" max="14594" width="0.85546875" style="1145" customWidth="1"/>
    <col min="14595" max="14595" width="35.7109375" style="1145" customWidth="1"/>
    <col min="14596" max="14600" width="0.85546875" style="1145" customWidth="1"/>
    <col min="14601" max="14601" width="14.7109375" style="1145" customWidth="1"/>
    <col min="14602" max="14602" width="0.85546875" style="1145" customWidth="1"/>
    <col min="14603" max="14603" width="14.7109375" style="1145" customWidth="1"/>
    <col min="14604" max="14604" width="0.85546875" style="1145" customWidth="1"/>
    <col min="14605" max="14605" width="14.7109375" style="1145" customWidth="1"/>
    <col min="14606" max="14607" width="0.85546875" style="1145" customWidth="1"/>
    <col min="14608" max="14848" width="9.140625" style="1145"/>
    <col min="14849" max="14849" width="1.7109375" style="1145" customWidth="1"/>
    <col min="14850" max="14850" width="0.85546875" style="1145" customWidth="1"/>
    <col min="14851" max="14851" width="35.7109375" style="1145" customWidth="1"/>
    <col min="14852" max="14856" width="0.85546875" style="1145" customWidth="1"/>
    <col min="14857" max="14857" width="14.7109375" style="1145" customWidth="1"/>
    <col min="14858" max="14858" width="0.85546875" style="1145" customWidth="1"/>
    <col min="14859" max="14859" width="14.7109375" style="1145" customWidth="1"/>
    <col min="14860" max="14860" width="0.85546875" style="1145" customWidth="1"/>
    <col min="14861" max="14861" width="14.7109375" style="1145" customWidth="1"/>
    <col min="14862" max="14863" width="0.85546875" style="1145" customWidth="1"/>
    <col min="14864" max="15104" width="9.140625" style="1145"/>
    <col min="15105" max="15105" width="1.7109375" style="1145" customWidth="1"/>
    <col min="15106" max="15106" width="0.85546875" style="1145" customWidth="1"/>
    <col min="15107" max="15107" width="35.7109375" style="1145" customWidth="1"/>
    <col min="15108" max="15112" width="0.85546875" style="1145" customWidth="1"/>
    <col min="15113" max="15113" width="14.7109375" style="1145" customWidth="1"/>
    <col min="15114" max="15114" width="0.85546875" style="1145" customWidth="1"/>
    <col min="15115" max="15115" width="14.7109375" style="1145" customWidth="1"/>
    <col min="15116" max="15116" width="0.85546875" style="1145" customWidth="1"/>
    <col min="15117" max="15117" width="14.7109375" style="1145" customWidth="1"/>
    <col min="15118" max="15119" width="0.85546875" style="1145" customWidth="1"/>
    <col min="15120" max="15360" width="9.140625" style="1145"/>
    <col min="15361" max="15361" width="1.7109375" style="1145" customWidth="1"/>
    <col min="15362" max="15362" width="0.85546875" style="1145" customWidth="1"/>
    <col min="15363" max="15363" width="35.7109375" style="1145" customWidth="1"/>
    <col min="15364" max="15368" width="0.85546875" style="1145" customWidth="1"/>
    <col min="15369" max="15369" width="14.7109375" style="1145" customWidth="1"/>
    <col min="15370" max="15370" width="0.85546875" style="1145" customWidth="1"/>
    <col min="15371" max="15371" width="14.7109375" style="1145" customWidth="1"/>
    <col min="15372" max="15372" width="0.85546875" style="1145" customWidth="1"/>
    <col min="15373" max="15373" width="14.7109375" style="1145" customWidth="1"/>
    <col min="15374" max="15375" width="0.85546875" style="1145" customWidth="1"/>
    <col min="15376" max="15616" width="9.140625" style="1145"/>
    <col min="15617" max="15617" width="1.7109375" style="1145" customWidth="1"/>
    <col min="15618" max="15618" width="0.85546875" style="1145" customWidth="1"/>
    <col min="15619" max="15619" width="35.7109375" style="1145" customWidth="1"/>
    <col min="15620" max="15624" width="0.85546875" style="1145" customWidth="1"/>
    <col min="15625" max="15625" width="14.7109375" style="1145" customWidth="1"/>
    <col min="15626" max="15626" width="0.85546875" style="1145" customWidth="1"/>
    <col min="15627" max="15627" width="14.7109375" style="1145" customWidth="1"/>
    <col min="15628" max="15628" width="0.85546875" style="1145" customWidth="1"/>
    <col min="15629" max="15629" width="14.7109375" style="1145" customWidth="1"/>
    <col min="15630" max="15631" width="0.85546875" style="1145" customWidth="1"/>
    <col min="15632" max="15872" width="9.140625" style="1145"/>
    <col min="15873" max="15873" width="1.7109375" style="1145" customWidth="1"/>
    <col min="15874" max="15874" width="0.85546875" style="1145" customWidth="1"/>
    <col min="15875" max="15875" width="35.7109375" style="1145" customWidth="1"/>
    <col min="15876" max="15880" width="0.85546875" style="1145" customWidth="1"/>
    <col min="15881" max="15881" width="14.7109375" style="1145" customWidth="1"/>
    <col min="15882" max="15882" width="0.85546875" style="1145" customWidth="1"/>
    <col min="15883" max="15883" width="14.7109375" style="1145" customWidth="1"/>
    <col min="15884" max="15884" width="0.85546875" style="1145" customWidth="1"/>
    <col min="15885" max="15885" width="14.7109375" style="1145" customWidth="1"/>
    <col min="15886" max="15887" width="0.85546875" style="1145" customWidth="1"/>
    <col min="15888" max="16128" width="9.140625" style="1145"/>
    <col min="16129" max="16129" width="1.7109375" style="1145" customWidth="1"/>
    <col min="16130" max="16130" width="0.85546875" style="1145" customWidth="1"/>
    <col min="16131" max="16131" width="35.7109375" style="1145" customWidth="1"/>
    <col min="16132" max="16136" width="0.85546875" style="1145" customWidth="1"/>
    <col min="16137" max="16137" width="14.7109375" style="1145" customWidth="1"/>
    <col min="16138" max="16138" width="0.85546875" style="1145" customWidth="1"/>
    <col min="16139" max="16139" width="14.7109375" style="1145" customWidth="1"/>
    <col min="16140" max="16140" width="0.85546875" style="1145" customWidth="1"/>
    <col min="16141" max="16141" width="14.7109375" style="1145" customWidth="1"/>
    <col min="16142" max="16143" width="0.85546875" style="1145" customWidth="1"/>
    <col min="16144" max="16384" width="9.140625" style="1145"/>
  </cols>
  <sheetData>
    <row r="1" spans="1:14" ht="15" customHeight="1">
      <c r="A1" s="1337" t="s">
        <v>768</v>
      </c>
      <c r="B1" s="1337"/>
      <c r="C1" s="1337"/>
      <c r="D1" s="1337"/>
      <c r="E1" s="1337"/>
      <c r="F1" s="1337"/>
      <c r="G1" s="1337"/>
      <c r="H1" s="1337"/>
      <c r="I1" s="1337"/>
      <c r="J1" s="1337"/>
      <c r="K1" s="1337"/>
      <c r="L1" s="1337"/>
      <c r="M1" s="1337"/>
    </row>
    <row r="2" spans="1:14" ht="15" customHeight="1">
      <c r="A2" s="1338" t="s">
        <v>769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</row>
    <row r="3" spans="1:14" ht="15" customHeight="1">
      <c r="A3" s="1337" t="s">
        <v>692</v>
      </c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</row>
    <row r="4" spans="1:14" ht="15.75" customHeight="1">
      <c r="A4" s="1335" t="s">
        <v>908</v>
      </c>
      <c r="B4" s="1335"/>
      <c r="C4" s="1335"/>
      <c r="D4" s="1335"/>
      <c r="E4" s="1335"/>
      <c r="F4" s="1335"/>
      <c r="G4" s="1335"/>
      <c r="H4" s="1335"/>
      <c r="I4" s="1335"/>
      <c r="J4" s="1335"/>
      <c r="K4" s="1335"/>
      <c r="L4" s="1335"/>
      <c r="M4" s="1335"/>
    </row>
    <row r="5" spans="1:14" ht="15.75">
      <c r="A5" s="1146"/>
      <c r="B5" s="1146"/>
    </row>
    <row r="6" spans="1:14" ht="15.75">
      <c r="A6" s="1146"/>
      <c r="B6" s="1146"/>
    </row>
    <row r="7" spans="1:14" ht="15.75">
      <c r="A7" s="1146"/>
      <c r="B7" s="1146"/>
    </row>
    <row r="8" spans="1:14" ht="15.75">
      <c r="A8" s="1146"/>
      <c r="B8" s="1146"/>
    </row>
    <row r="10" spans="1:14">
      <c r="H10" s="1147"/>
      <c r="J10" s="1144"/>
      <c r="M10" s="1148"/>
      <c r="N10" s="1147"/>
    </row>
    <row r="11" spans="1:14">
      <c r="J11" s="1144"/>
    </row>
    <row r="12" spans="1:14">
      <c r="A12" s="1149"/>
      <c r="B12" s="1149"/>
      <c r="C12" s="1142" t="s">
        <v>826</v>
      </c>
      <c r="H12" s="1150"/>
      <c r="J12" s="1144"/>
      <c r="M12" s="1141">
        <f>M42</f>
        <v>-787325</v>
      </c>
      <c r="N12" s="1150"/>
    </row>
    <row r="13" spans="1:14">
      <c r="A13" s="1149"/>
      <c r="B13" s="1149"/>
      <c r="C13" s="1142"/>
      <c r="H13" s="1150"/>
      <c r="J13" s="1144"/>
      <c r="M13" s="1151"/>
      <c r="N13" s="1150"/>
    </row>
    <row r="14" spans="1:14">
      <c r="B14" s="1152"/>
      <c r="C14" s="1153" t="s">
        <v>770</v>
      </c>
      <c r="D14" s="1152"/>
      <c r="E14" s="1152"/>
      <c r="F14" s="1152"/>
      <c r="G14" s="1152"/>
      <c r="H14" s="1152"/>
      <c r="I14" s="1154"/>
      <c r="J14" s="1152"/>
      <c r="K14" s="1154"/>
      <c r="L14" s="1152"/>
      <c r="M14" s="1155">
        <v>3</v>
      </c>
      <c r="N14" s="1152"/>
    </row>
    <row r="15" spans="1:14">
      <c r="B15" s="1152"/>
      <c r="C15" s="1153"/>
      <c r="D15" s="1152"/>
      <c r="E15" s="1152"/>
      <c r="F15" s="1152"/>
      <c r="G15" s="1152"/>
      <c r="H15" s="1152"/>
      <c r="I15" s="1154"/>
      <c r="J15" s="1152"/>
      <c r="K15" s="1154"/>
      <c r="L15" s="1152"/>
      <c r="M15" s="1154"/>
      <c r="N15" s="1152"/>
    </row>
    <row r="16" spans="1:14">
      <c r="B16" s="1152"/>
      <c r="C16" s="1153" t="s">
        <v>771</v>
      </c>
      <c r="D16" s="1152"/>
      <c r="E16" s="1152"/>
      <c r="F16" s="1152"/>
      <c r="G16" s="1152"/>
      <c r="H16" s="1152"/>
      <c r="I16" s="1154"/>
      <c r="J16" s="1152"/>
      <c r="K16" s="1154"/>
      <c r="L16" s="1152"/>
      <c r="M16" s="1141">
        <f>ROUND(M12/M14,0)</f>
        <v>-262442</v>
      </c>
      <c r="N16" s="1152"/>
    </row>
    <row r="17" spans="2:14">
      <c r="B17" s="1152"/>
      <c r="C17" s="1153"/>
      <c r="D17" s="1152"/>
      <c r="E17" s="1152"/>
      <c r="F17" s="1152"/>
      <c r="G17" s="1152"/>
      <c r="H17" s="1152"/>
      <c r="I17" s="1154"/>
      <c r="J17" s="1152"/>
      <c r="K17" s="1154"/>
      <c r="L17" s="1152"/>
      <c r="M17" s="1154"/>
      <c r="N17" s="1152"/>
    </row>
    <row r="18" spans="2:14">
      <c r="B18" s="1152"/>
      <c r="C18" s="1153" t="s">
        <v>772</v>
      </c>
      <c r="D18" s="1152"/>
      <c r="E18" s="1152"/>
      <c r="F18" s="1152"/>
      <c r="G18" s="1152"/>
      <c r="H18" s="1152"/>
      <c r="I18" s="1156" t="s">
        <v>773</v>
      </c>
      <c r="J18" s="1152"/>
      <c r="K18" s="1154"/>
      <c r="L18" s="1152"/>
      <c r="M18" s="1157">
        <v>-1574616</v>
      </c>
      <c r="N18" s="1152"/>
    </row>
    <row r="19" spans="2:14">
      <c r="B19" s="1152"/>
      <c r="C19" s="1153"/>
      <c r="D19" s="1152"/>
      <c r="E19" s="1152"/>
      <c r="F19" s="1152"/>
      <c r="G19" s="1152"/>
      <c r="H19" s="1152"/>
      <c r="I19" s="1154"/>
      <c r="J19" s="1152"/>
      <c r="K19" s="1154"/>
      <c r="L19" s="1152"/>
      <c r="M19" s="1158"/>
      <c r="N19" s="1152"/>
    </row>
    <row r="20" spans="2:14">
      <c r="B20" s="1152"/>
      <c r="C20" s="1142" t="s">
        <v>698</v>
      </c>
      <c r="D20" s="1152"/>
      <c r="E20" s="1152"/>
      <c r="F20" s="1152"/>
      <c r="G20" s="1152"/>
      <c r="H20" s="1152"/>
      <c r="I20" s="1154"/>
      <c r="J20" s="1152"/>
      <c r="K20" s="1154"/>
      <c r="L20" s="1152"/>
      <c r="M20" s="1151">
        <f>M16-M18</f>
        <v>1312174</v>
      </c>
      <c r="N20" s="1152"/>
    </row>
    <row r="21" spans="2:14">
      <c r="B21" s="1152"/>
      <c r="C21" s="1142"/>
      <c r="D21" s="1152"/>
      <c r="E21" s="1152"/>
      <c r="F21" s="1152"/>
      <c r="G21" s="1152"/>
      <c r="H21" s="1152"/>
      <c r="I21" s="1154"/>
      <c r="J21" s="1152"/>
      <c r="K21" s="1154"/>
      <c r="L21" s="1152"/>
      <c r="N21" s="1152"/>
    </row>
    <row r="22" spans="2:14">
      <c r="B22" s="1152"/>
      <c r="C22" s="1142" t="s">
        <v>774</v>
      </c>
      <c r="D22" s="1152"/>
      <c r="E22" s="1152"/>
      <c r="F22" s="1152"/>
      <c r="G22" s="1152"/>
      <c r="H22" s="1152"/>
      <c r="I22" s="1154"/>
      <c r="J22" s="1152"/>
      <c r="K22" s="1154"/>
      <c r="L22" s="1152"/>
      <c r="M22" s="1143">
        <v>0.98499999999999999</v>
      </c>
      <c r="N22" s="1152"/>
    </row>
    <row r="23" spans="2:14">
      <c r="B23" s="1152"/>
      <c r="C23" s="1142"/>
      <c r="D23" s="1152"/>
      <c r="E23" s="1152"/>
      <c r="F23" s="1152"/>
      <c r="G23" s="1152"/>
      <c r="H23" s="1152"/>
      <c r="I23" s="1154"/>
      <c r="J23" s="1152"/>
      <c r="K23" s="1154"/>
      <c r="L23" s="1152"/>
      <c r="M23" s="1158"/>
      <c r="N23" s="1152"/>
    </row>
    <row r="24" spans="2:14" ht="15.75" thickBot="1">
      <c r="C24" s="1142" t="s">
        <v>775</v>
      </c>
      <c r="I24" s="1156" t="s">
        <v>773</v>
      </c>
      <c r="M24" s="1159">
        <f>ROUND(M20*M22,0)</f>
        <v>1292491</v>
      </c>
    </row>
    <row r="25" spans="2:14" ht="15.75" thickTop="1"/>
    <row r="31" spans="2:14" ht="12.75">
      <c r="B31" s="1160"/>
      <c r="C31" s="1161"/>
      <c r="D31" s="1161"/>
      <c r="E31" s="1161"/>
      <c r="F31" s="1161"/>
      <c r="G31" s="1161"/>
      <c r="H31" s="1161"/>
      <c r="I31" s="1162"/>
      <c r="J31" s="1161"/>
      <c r="K31" s="1162"/>
      <c r="L31" s="1161"/>
      <c r="M31" s="1162"/>
      <c r="N31" s="1163"/>
    </row>
    <row r="32" spans="2:14" ht="12.75">
      <c r="B32" s="1164"/>
      <c r="C32" s="1153" t="s">
        <v>827</v>
      </c>
      <c r="D32" s="1152"/>
      <c r="E32" s="1152"/>
      <c r="F32" s="1152"/>
      <c r="G32" s="1152"/>
      <c r="H32" s="1152"/>
      <c r="I32" s="1165"/>
      <c r="J32" s="1152"/>
      <c r="K32" s="1165"/>
      <c r="L32" s="1152"/>
      <c r="M32" s="1141">
        <v>-4723865</v>
      </c>
      <c r="N32" s="1166"/>
    </row>
    <row r="33" spans="2:14" ht="12.75">
      <c r="B33" s="1164"/>
      <c r="C33" s="1152"/>
      <c r="D33" s="1152"/>
      <c r="E33" s="1152"/>
      <c r="F33" s="1152"/>
      <c r="G33" s="1152"/>
      <c r="H33" s="1152"/>
      <c r="I33" s="1165"/>
      <c r="J33" s="1152"/>
      <c r="K33" s="1165"/>
      <c r="L33" s="1152"/>
      <c r="M33" s="1165"/>
      <c r="N33" s="1166"/>
    </row>
    <row r="34" spans="2:14" ht="12.75">
      <c r="B34" s="1164"/>
      <c r="C34" s="1153" t="s">
        <v>828</v>
      </c>
      <c r="D34" s="1152"/>
      <c r="E34" s="1152"/>
      <c r="F34" s="1152"/>
      <c r="G34" s="1152"/>
      <c r="H34" s="1152"/>
      <c r="I34" s="1165"/>
      <c r="J34" s="1152"/>
      <c r="K34" s="1165"/>
      <c r="L34" s="1152"/>
      <c r="M34" s="1167">
        <v>36</v>
      </c>
      <c r="N34" s="1166"/>
    </row>
    <row r="35" spans="2:14" ht="12.75">
      <c r="B35" s="1164"/>
      <c r="C35" s="1153"/>
      <c r="D35" s="1152"/>
      <c r="E35" s="1152"/>
      <c r="F35" s="1152"/>
      <c r="G35" s="1152"/>
      <c r="H35" s="1152"/>
      <c r="I35" s="1165"/>
      <c r="J35" s="1152"/>
      <c r="K35" s="1165"/>
      <c r="L35" s="1152"/>
      <c r="M35" s="1165"/>
      <c r="N35" s="1166"/>
    </row>
    <row r="36" spans="2:14" ht="12.75">
      <c r="B36" s="1164"/>
      <c r="C36" s="1153" t="s">
        <v>829</v>
      </c>
      <c r="D36" s="1152"/>
      <c r="E36" s="1152"/>
      <c r="F36" s="1152"/>
      <c r="G36" s="1152"/>
      <c r="H36" s="1152"/>
      <c r="I36" s="1165"/>
      <c r="J36" s="1152"/>
      <c r="K36" s="1165"/>
      <c r="L36" s="1152"/>
      <c r="M36" s="1141">
        <f>ROUND(M32/M34,0)</f>
        <v>-131218</v>
      </c>
      <c r="N36" s="1166"/>
    </row>
    <row r="37" spans="2:14" ht="12.75">
      <c r="B37" s="1164"/>
      <c r="C37" s="1153"/>
      <c r="D37" s="1152"/>
      <c r="E37" s="1152"/>
      <c r="F37" s="1152"/>
      <c r="G37" s="1152"/>
      <c r="H37" s="1152"/>
      <c r="I37" s="1165"/>
      <c r="J37" s="1152"/>
      <c r="K37" s="1165"/>
      <c r="L37" s="1152"/>
      <c r="M37" s="1165"/>
      <c r="N37" s="1166"/>
    </row>
    <row r="38" spans="2:14" ht="12.75">
      <c r="B38" s="1164"/>
      <c r="C38" s="1153" t="s">
        <v>830</v>
      </c>
      <c r="D38" s="1152"/>
      <c r="E38" s="1152"/>
      <c r="F38" s="1152"/>
      <c r="G38" s="1152"/>
      <c r="H38" s="1152"/>
      <c r="I38" s="1165"/>
      <c r="J38" s="1152"/>
      <c r="K38" s="1165"/>
      <c r="L38" s="1152"/>
      <c r="M38" s="1168">
        <v>30</v>
      </c>
      <c r="N38" s="1166"/>
    </row>
    <row r="39" spans="2:14" ht="12.75">
      <c r="B39" s="1164"/>
      <c r="C39" s="1153"/>
      <c r="D39" s="1152"/>
      <c r="E39" s="1152"/>
      <c r="F39" s="1152"/>
      <c r="G39" s="1152"/>
      <c r="H39" s="1152"/>
      <c r="I39" s="1165"/>
      <c r="J39" s="1152"/>
      <c r="K39" s="1165"/>
      <c r="L39" s="1152"/>
      <c r="M39" s="1165"/>
      <c r="N39" s="1166"/>
    </row>
    <row r="40" spans="2:14" ht="12.75">
      <c r="B40" s="1164"/>
      <c r="C40" s="1153" t="s">
        <v>831</v>
      </c>
      <c r="D40" s="1152"/>
      <c r="E40" s="1152"/>
      <c r="F40" s="1152"/>
      <c r="G40" s="1152"/>
      <c r="H40" s="1152"/>
      <c r="I40" s="1165"/>
      <c r="J40" s="1152"/>
      <c r="K40" s="1165"/>
      <c r="L40" s="1152"/>
      <c r="M40" s="1168">
        <f>ROUND(M36*M38*-1,0)</f>
        <v>3936540</v>
      </c>
      <c r="N40" s="1166"/>
    </row>
    <row r="41" spans="2:14" ht="12.75">
      <c r="B41" s="1164"/>
      <c r="C41" s="1152"/>
      <c r="D41" s="1152"/>
      <c r="E41" s="1152"/>
      <c r="F41" s="1152"/>
      <c r="G41" s="1152"/>
      <c r="H41" s="1152"/>
      <c r="I41" s="1165"/>
      <c r="J41" s="1152"/>
      <c r="K41" s="1165"/>
      <c r="L41" s="1152"/>
      <c r="M41" s="1165"/>
      <c r="N41" s="1166"/>
    </row>
    <row r="42" spans="2:14" ht="13.5" thickBot="1">
      <c r="B42" s="1164"/>
      <c r="C42" s="1153" t="s">
        <v>826</v>
      </c>
      <c r="D42" s="1152"/>
      <c r="E42" s="1152"/>
      <c r="F42" s="1152"/>
      <c r="G42" s="1152"/>
      <c r="H42" s="1152"/>
      <c r="I42" s="1156" t="s">
        <v>832</v>
      </c>
      <c r="J42" s="1152"/>
      <c r="K42" s="1165"/>
      <c r="L42" s="1152"/>
      <c r="M42" s="1169">
        <f>M32+M40</f>
        <v>-787325</v>
      </c>
      <c r="N42" s="1166"/>
    </row>
    <row r="43" spans="2:14" ht="13.5" thickTop="1">
      <c r="B43" s="1170"/>
      <c r="C43" s="1171"/>
      <c r="D43" s="1171"/>
      <c r="E43" s="1171"/>
      <c r="F43" s="1171"/>
      <c r="G43" s="1171"/>
      <c r="H43" s="1171"/>
      <c r="I43" s="1172"/>
      <c r="J43" s="1171"/>
      <c r="K43" s="1172"/>
      <c r="L43" s="1171"/>
      <c r="M43" s="1172"/>
      <c r="N43" s="1173"/>
    </row>
    <row r="46" spans="2:14">
      <c r="C46" s="100" t="s">
        <v>782</v>
      </c>
    </row>
  </sheetData>
  <mergeCells count="4">
    <mergeCell ref="A1:M1"/>
    <mergeCell ref="A2:M2"/>
    <mergeCell ref="A3:M3"/>
    <mergeCell ref="A4:M4"/>
  </mergeCells>
  <pageMargins left="0.75" right="0.25" top="0.75" bottom="0.5" header="0.5" footer="0.5"/>
  <pageSetup scale="90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F95"/>
  <sheetViews>
    <sheetView zoomScaleNormal="100" workbookViewId="0"/>
  </sheetViews>
  <sheetFormatPr defaultColWidth="8.85546875" defaultRowHeight="12.75"/>
  <cols>
    <col min="1" max="1" width="3.7109375" style="1" bestFit="1" customWidth="1"/>
    <col min="2" max="2" width="1.140625" style="4" customWidth="1"/>
    <col min="3" max="3" width="78.140625" style="19" customWidth="1"/>
    <col min="4" max="4" width="12.28515625" style="4" bestFit="1" customWidth="1"/>
    <col min="5" max="5" width="3" style="4" customWidth="1"/>
    <col min="6" max="256" width="8.85546875" style="4"/>
    <col min="257" max="257" width="3.7109375" style="4" bestFit="1" customWidth="1"/>
    <col min="258" max="258" width="1.140625" style="4" customWidth="1"/>
    <col min="259" max="259" width="78.140625" style="4" customWidth="1"/>
    <col min="260" max="260" width="12.28515625" style="4" bestFit="1" customWidth="1"/>
    <col min="261" max="261" width="3" style="4" customWidth="1"/>
    <col min="262" max="512" width="8.85546875" style="4"/>
    <col min="513" max="513" width="3.7109375" style="4" bestFit="1" customWidth="1"/>
    <col min="514" max="514" width="1.140625" style="4" customWidth="1"/>
    <col min="515" max="515" width="78.140625" style="4" customWidth="1"/>
    <col min="516" max="516" width="12.28515625" style="4" bestFit="1" customWidth="1"/>
    <col min="517" max="517" width="3" style="4" customWidth="1"/>
    <col min="518" max="768" width="8.85546875" style="4"/>
    <col min="769" max="769" width="3.7109375" style="4" bestFit="1" customWidth="1"/>
    <col min="770" max="770" width="1.140625" style="4" customWidth="1"/>
    <col min="771" max="771" width="78.140625" style="4" customWidth="1"/>
    <col min="772" max="772" width="12.28515625" style="4" bestFit="1" customWidth="1"/>
    <col min="773" max="773" width="3" style="4" customWidth="1"/>
    <col min="774" max="1024" width="8.85546875" style="4"/>
    <col min="1025" max="1025" width="3.7109375" style="4" bestFit="1" customWidth="1"/>
    <col min="1026" max="1026" width="1.140625" style="4" customWidth="1"/>
    <col min="1027" max="1027" width="78.140625" style="4" customWidth="1"/>
    <col min="1028" max="1028" width="12.28515625" style="4" bestFit="1" customWidth="1"/>
    <col min="1029" max="1029" width="3" style="4" customWidth="1"/>
    <col min="1030" max="1280" width="8.85546875" style="4"/>
    <col min="1281" max="1281" width="3.7109375" style="4" bestFit="1" customWidth="1"/>
    <col min="1282" max="1282" width="1.140625" style="4" customWidth="1"/>
    <col min="1283" max="1283" width="78.140625" style="4" customWidth="1"/>
    <col min="1284" max="1284" width="12.28515625" style="4" bestFit="1" customWidth="1"/>
    <col min="1285" max="1285" width="3" style="4" customWidth="1"/>
    <col min="1286" max="1536" width="8.85546875" style="4"/>
    <col min="1537" max="1537" width="3.7109375" style="4" bestFit="1" customWidth="1"/>
    <col min="1538" max="1538" width="1.140625" style="4" customWidth="1"/>
    <col min="1539" max="1539" width="78.140625" style="4" customWidth="1"/>
    <col min="1540" max="1540" width="12.28515625" style="4" bestFit="1" customWidth="1"/>
    <col min="1541" max="1541" width="3" style="4" customWidth="1"/>
    <col min="1542" max="1792" width="8.85546875" style="4"/>
    <col min="1793" max="1793" width="3.7109375" style="4" bestFit="1" customWidth="1"/>
    <col min="1794" max="1794" width="1.140625" style="4" customWidth="1"/>
    <col min="1795" max="1795" width="78.140625" style="4" customWidth="1"/>
    <col min="1796" max="1796" width="12.28515625" style="4" bestFit="1" customWidth="1"/>
    <col min="1797" max="1797" width="3" style="4" customWidth="1"/>
    <col min="1798" max="2048" width="8.85546875" style="4"/>
    <col min="2049" max="2049" width="3.7109375" style="4" bestFit="1" customWidth="1"/>
    <col min="2050" max="2050" width="1.140625" style="4" customWidth="1"/>
    <col min="2051" max="2051" width="78.140625" style="4" customWidth="1"/>
    <col min="2052" max="2052" width="12.28515625" style="4" bestFit="1" customWidth="1"/>
    <col min="2053" max="2053" width="3" style="4" customWidth="1"/>
    <col min="2054" max="2304" width="8.85546875" style="4"/>
    <col min="2305" max="2305" width="3.7109375" style="4" bestFit="1" customWidth="1"/>
    <col min="2306" max="2306" width="1.140625" style="4" customWidth="1"/>
    <col min="2307" max="2307" width="78.140625" style="4" customWidth="1"/>
    <col min="2308" max="2308" width="12.28515625" style="4" bestFit="1" customWidth="1"/>
    <col min="2309" max="2309" width="3" style="4" customWidth="1"/>
    <col min="2310" max="2560" width="8.85546875" style="4"/>
    <col min="2561" max="2561" width="3.7109375" style="4" bestFit="1" customWidth="1"/>
    <col min="2562" max="2562" width="1.140625" style="4" customWidth="1"/>
    <col min="2563" max="2563" width="78.140625" style="4" customWidth="1"/>
    <col min="2564" max="2564" width="12.28515625" style="4" bestFit="1" customWidth="1"/>
    <col min="2565" max="2565" width="3" style="4" customWidth="1"/>
    <col min="2566" max="2816" width="8.85546875" style="4"/>
    <col min="2817" max="2817" width="3.7109375" style="4" bestFit="1" customWidth="1"/>
    <col min="2818" max="2818" width="1.140625" style="4" customWidth="1"/>
    <col min="2819" max="2819" width="78.140625" style="4" customWidth="1"/>
    <col min="2820" max="2820" width="12.28515625" style="4" bestFit="1" customWidth="1"/>
    <col min="2821" max="2821" width="3" style="4" customWidth="1"/>
    <col min="2822" max="3072" width="8.85546875" style="4"/>
    <col min="3073" max="3073" width="3.7109375" style="4" bestFit="1" customWidth="1"/>
    <col min="3074" max="3074" width="1.140625" style="4" customWidth="1"/>
    <col min="3075" max="3075" width="78.140625" style="4" customWidth="1"/>
    <col min="3076" max="3076" width="12.28515625" style="4" bestFit="1" customWidth="1"/>
    <col min="3077" max="3077" width="3" style="4" customWidth="1"/>
    <col min="3078" max="3328" width="8.85546875" style="4"/>
    <col min="3329" max="3329" width="3.7109375" style="4" bestFit="1" customWidth="1"/>
    <col min="3330" max="3330" width="1.140625" style="4" customWidth="1"/>
    <col min="3331" max="3331" width="78.140625" style="4" customWidth="1"/>
    <col min="3332" max="3332" width="12.28515625" style="4" bestFit="1" customWidth="1"/>
    <col min="3333" max="3333" width="3" style="4" customWidth="1"/>
    <col min="3334" max="3584" width="8.85546875" style="4"/>
    <col min="3585" max="3585" width="3.7109375" style="4" bestFit="1" customWidth="1"/>
    <col min="3586" max="3586" width="1.140625" style="4" customWidth="1"/>
    <col min="3587" max="3587" width="78.140625" style="4" customWidth="1"/>
    <col min="3588" max="3588" width="12.28515625" style="4" bestFit="1" customWidth="1"/>
    <col min="3589" max="3589" width="3" style="4" customWidth="1"/>
    <col min="3590" max="3840" width="8.85546875" style="4"/>
    <col min="3841" max="3841" width="3.7109375" style="4" bestFit="1" customWidth="1"/>
    <col min="3842" max="3842" width="1.140625" style="4" customWidth="1"/>
    <col min="3843" max="3843" width="78.140625" style="4" customWidth="1"/>
    <col min="3844" max="3844" width="12.28515625" style="4" bestFit="1" customWidth="1"/>
    <col min="3845" max="3845" width="3" style="4" customWidth="1"/>
    <col min="3846" max="4096" width="8.85546875" style="4"/>
    <col min="4097" max="4097" width="3.7109375" style="4" bestFit="1" customWidth="1"/>
    <col min="4098" max="4098" width="1.140625" style="4" customWidth="1"/>
    <col min="4099" max="4099" width="78.140625" style="4" customWidth="1"/>
    <col min="4100" max="4100" width="12.28515625" style="4" bestFit="1" customWidth="1"/>
    <col min="4101" max="4101" width="3" style="4" customWidth="1"/>
    <col min="4102" max="4352" width="8.85546875" style="4"/>
    <col min="4353" max="4353" width="3.7109375" style="4" bestFit="1" customWidth="1"/>
    <col min="4354" max="4354" width="1.140625" style="4" customWidth="1"/>
    <col min="4355" max="4355" width="78.140625" style="4" customWidth="1"/>
    <col min="4356" max="4356" width="12.28515625" style="4" bestFit="1" customWidth="1"/>
    <col min="4357" max="4357" width="3" style="4" customWidth="1"/>
    <col min="4358" max="4608" width="8.85546875" style="4"/>
    <col min="4609" max="4609" width="3.7109375" style="4" bestFit="1" customWidth="1"/>
    <col min="4610" max="4610" width="1.140625" style="4" customWidth="1"/>
    <col min="4611" max="4611" width="78.140625" style="4" customWidth="1"/>
    <col min="4612" max="4612" width="12.28515625" style="4" bestFit="1" customWidth="1"/>
    <col min="4613" max="4613" width="3" style="4" customWidth="1"/>
    <col min="4614" max="4864" width="8.85546875" style="4"/>
    <col min="4865" max="4865" width="3.7109375" style="4" bestFit="1" customWidth="1"/>
    <col min="4866" max="4866" width="1.140625" style="4" customWidth="1"/>
    <col min="4867" max="4867" width="78.140625" style="4" customWidth="1"/>
    <col min="4868" max="4868" width="12.28515625" style="4" bestFit="1" customWidth="1"/>
    <col min="4869" max="4869" width="3" style="4" customWidth="1"/>
    <col min="4870" max="5120" width="8.85546875" style="4"/>
    <col min="5121" max="5121" width="3.7109375" style="4" bestFit="1" customWidth="1"/>
    <col min="5122" max="5122" width="1.140625" style="4" customWidth="1"/>
    <col min="5123" max="5123" width="78.140625" style="4" customWidth="1"/>
    <col min="5124" max="5124" width="12.28515625" style="4" bestFit="1" customWidth="1"/>
    <col min="5125" max="5125" width="3" style="4" customWidth="1"/>
    <col min="5126" max="5376" width="8.85546875" style="4"/>
    <col min="5377" max="5377" width="3.7109375" style="4" bestFit="1" customWidth="1"/>
    <col min="5378" max="5378" width="1.140625" style="4" customWidth="1"/>
    <col min="5379" max="5379" width="78.140625" style="4" customWidth="1"/>
    <col min="5380" max="5380" width="12.28515625" style="4" bestFit="1" customWidth="1"/>
    <col min="5381" max="5381" width="3" style="4" customWidth="1"/>
    <col min="5382" max="5632" width="8.85546875" style="4"/>
    <col min="5633" max="5633" width="3.7109375" style="4" bestFit="1" customWidth="1"/>
    <col min="5634" max="5634" width="1.140625" style="4" customWidth="1"/>
    <col min="5635" max="5635" width="78.140625" style="4" customWidth="1"/>
    <col min="5636" max="5636" width="12.28515625" style="4" bestFit="1" customWidth="1"/>
    <col min="5637" max="5637" width="3" style="4" customWidth="1"/>
    <col min="5638" max="5888" width="8.85546875" style="4"/>
    <col min="5889" max="5889" width="3.7109375" style="4" bestFit="1" customWidth="1"/>
    <col min="5890" max="5890" width="1.140625" style="4" customWidth="1"/>
    <col min="5891" max="5891" width="78.140625" style="4" customWidth="1"/>
    <col min="5892" max="5892" width="12.28515625" style="4" bestFit="1" customWidth="1"/>
    <col min="5893" max="5893" width="3" style="4" customWidth="1"/>
    <col min="5894" max="6144" width="8.85546875" style="4"/>
    <col min="6145" max="6145" width="3.7109375" style="4" bestFit="1" customWidth="1"/>
    <col min="6146" max="6146" width="1.140625" style="4" customWidth="1"/>
    <col min="6147" max="6147" width="78.140625" style="4" customWidth="1"/>
    <col min="6148" max="6148" width="12.28515625" style="4" bestFit="1" customWidth="1"/>
    <col min="6149" max="6149" width="3" style="4" customWidth="1"/>
    <col min="6150" max="6400" width="8.85546875" style="4"/>
    <col min="6401" max="6401" width="3.7109375" style="4" bestFit="1" customWidth="1"/>
    <col min="6402" max="6402" width="1.140625" style="4" customWidth="1"/>
    <col min="6403" max="6403" width="78.140625" style="4" customWidth="1"/>
    <col min="6404" max="6404" width="12.28515625" style="4" bestFit="1" customWidth="1"/>
    <col min="6405" max="6405" width="3" style="4" customWidth="1"/>
    <col min="6406" max="6656" width="8.85546875" style="4"/>
    <col min="6657" max="6657" width="3.7109375" style="4" bestFit="1" customWidth="1"/>
    <col min="6658" max="6658" width="1.140625" style="4" customWidth="1"/>
    <col min="6659" max="6659" width="78.140625" style="4" customWidth="1"/>
    <col min="6660" max="6660" width="12.28515625" style="4" bestFit="1" customWidth="1"/>
    <col min="6661" max="6661" width="3" style="4" customWidth="1"/>
    <col min="6662" max="6912" width="8.85546875" style="4"/>
    <col min="6913" max="6913" width="3.7109375" style="4" bestFit="1" customWidth="1"/>
    <col min="6914" max="6914" width="1.140625" style="4" customWidth="1"/>
    <col min="6915" max="6915" width="78.140625" style="4" customWidth="1"/>
    <col min="6916" max="6916" width="12.28515625" style="4" bestFit="1" customWidth="1"/>
    <col min="6917" max="6917" width="3" style="4" customWidth="1"/>
    <col min="6918" max="7168" width="8.85546875" style="4"/>
    <col min="7169" max="7169" width="3.7109375" style="4" bestFit="1" customWidth="1"/>
    <col min="7170" max="7170" width="1.140625" style="4" customWidth="1"/>
    <col min="7171" max="7171" width="78.140625" style="4" customWidth="1"/>
    <col min="7172" max="7172" width="12.28515625" style="4" bestFit="1" customWidth="1"/>
    <col min="7173" max="7173" width="3" style="4" customWidth="1"/>
    <col min="7174" max="7424" width="8.85546875" style="4"/>
    <col min="7425" max="7425" width="3.7109375" style="4" bestFit="1" customWidth="1"/>
    <col min="7426" max="7426" width="1.140625" style="4" customWidth="1"/>
    <col min="7427" max="7427" width="78.140625" style="4" customWidth="1"/>
    <col min="7428" max="7428" width="12.28515625" style="4" bestFit="1" customWidth="1"/>
    <col min="7429" max="7429" width="3" style="4" customWidth="1"/>
    <col min="7430" max="7680" width="8.85546875" style="4"/>
    <col min="7681" max="7681" width="3.7109375" style="4" bestFit="1" customWidth="1"/>
    <col min="7682" max="7682" width="1.140625" style="4" customWidth="1"/>
    <col min="7683" max="7683" width="78.140625" style="4" customWidth="1"/>
    <col min="7684" max="7684" width="12.28515625" style="4" bestFit="1" customWidth="1"/>
    <col min="7685" max="7685" width="3" style="4" customWidth="1"/>
    <col min="7686" max="7936" width="8.85546875" style="4"/>
    <col min="7937" max="7937" width="3.7109375" style="4" bestFit="1" customWidth="1"/>
    <col min="7938" max="7938" width="1.140625" style="4" customWidth="1"/>
    <col min="7939" max="7939" width="78.140625" style="4" customWidth="1"/>
    <col min="7940" max="7940" width="12.28515625" style="4" bestFit="1" customWidth="1"/>
    <col min="7941" max="7941" width="3" style="4" customWidth="1"/>
    <col min="7942" max="8192" width="8.85546875" style="4"/>
    <col min="8193" max="8193" width="3.7109375" style="4" bestFit="1" customWidth="1"/>
    <col min="8194" max="8194" width="1.140625" style="4" customWidth="1"/>
    <col min="8195" max="8195" width="78.140625" style="4" customWidth="1"/>
    <col min="8196" max="8196" width="12.28515625" style="4" bestFit="1" customWidth="1"/>
    <col min="8197" max="8197" width="3" style="4" customWidth="1"/>
    <col min="8198" max="8448" width="8.85546875" style="4"/>
    <col min="8449" max="8449" width="3.7109375" style="4" bestFit="1" customWidth="1"/>
    <col min="8450" max="8450" width="1.140625" style="4" customWidth="1"/>
    <col min="8451" max="8451" width="78.140625" style="4" customWidth="1"/>
    <col min="8452" max="8452" width="12.28515625" style="4" bestFit="1" customWidth="1"/>
    <col min="8453" max="8453" width="3" style="4" customWidth="1"/>
    <col min="8454" max="8704" width="8.85546875" style="4"/>
    <col min="8705" max="8705" width="3.7109375" style="4" bestFit="1" customWidth="1"/>
    <col min="8706" max="8706" width="1.140625" style="4" customWidth="1"/>
    <col min="8707" max="8707" width="78.140625" style="4" customWidth="1"/>
    <col min="8708" max="8708" width="12.28515625" style="4" bestFit="1" customWidth="1"/>
    <col min="8709" max="8709" width="3" style="4" customWidth="1"/>
    <col min="8710" max="8960" width="8.85546875" style="4"/>
    <col min="8961" max="8961" width="3.7109375" style="4" bestFit="1" customWidth="1"/>
    <col min="8962" max="8962" width="1.140625" style="4" customWidth="1"/>
    <col min="8963" max="8963" width="78.140625" style="4" customWidth="1"/>
    <col min="8964" max="8964" width="12.28515625" style="4" bestFit="1" customWidth="1"/>
    <col min="8965" max="8965" width="3" style="4" customWidth="1"/>
    <col min="8966" max="9216" width="8.85546875" style="4"/>
    <col min="9217" max="9217" width="3.7109375" style="4" bestFit="1" customWidth="1"/>
    <col min="9218" max="9218" width="1.140625" style="4" customWidth="1"/>
    <col min="9219" max="9219" width="78.140625" style="4" customWidth="1"/>
    <col min="9220" max="9220" width="12.28515625" style="4" bestFit="1" customWidth="1"/>
    <col min="9221" max="9221" width="3" style="4" customWidth="1"/>
    <col min="9222" max="9472" width="8.85546875" style="4"/>
    <col min="9473" max="9473" width="3.7109375" style="4" bestFit="1" customWidth="1"/>
    <col min="9474" max="9474" width="1.140625" style="4" customWidth="1"/>
    <col min="9475" max="9475" width="78.140625" style="4" customWidth="1"/>
    <col min="9476" max="9476" width="12.28515625" style="4" bestFit="1" customWidth="1"/>
    <col min="9477" max="9477" width="3" style="4" customWidth="1"/>
    <col min="9478" max="9728" width="8.85546875" style="4"/>
    <col min="9729" max="9729" width="3.7109375" style="4" bestFit="1" customWidth="1"/>
    <col min="9730" max="9730" width="1.140625" style="4" customWidth="1"/>
    <col min="9731" max="9731" width="78.140625" style="4" customWidth="1"/>
    <col min="9732" max="9732" width="12.28515625" style="4" bestFit="1" customWidth="1"/>
    <col min="9733" max="9733" width="3" style="4" customWidth="1"/>
    <col min="9734" max="9984" width="8.85546875" style="4"/>
    <col min="9985" max="9985" width="3.7109375" style="4" bestFit="1" customWidth="1"/>
    <col min="9986" max="9986" width="1.140625" style="4" customWidth="1"/>
    <col min="9987" max="9987" width="78.140625" style="4" customWidth="1"/>
    <col min="9988" max="9988" width="12.28515625" style="4" bestFit="1" customWidth="1"/>
    <col min="9989" max="9989" width="3" style="4" customWidth="1"/>
    <col min="9990" max="10240" width="8.85546875" style="4"/>
    <col min="10241" max="10241" width="3.7109375" style="4" bestFit="1" customWidth="1"/>
    <col min="10242" max="10242" width="1.140625" style="4" customWidth="1"/>
    <col min="10243" max="10243" width="78.140625" style="4" customWidth="1"/>
    <col min="10244" max="10244" width="12.28515625" style="4" bestFit="1" customWidth="1"/>
    <col min="10245" max="10245" width="3" style="4" customWidth="1"/>
    <col min="10246" max="10496" width="8.85546875" style="4"/>
    <col min="10497" max="10497" width="3.7109375" style="4" bestFit="1" customWidth="1"/>
    <col min="10498" max="10498" width="1.140625" style="4" customWidth="1"/>
    <col min="10499" max="10499" width="78.140625" style="4" customWidth="1"/>
    <col min="10500" max="10500" width="12.28515625" style="4" bestFit="1" customWidth="1"/>
    <col min="10501" max="10501" width="3" style="4" customWidth="1"/>
    <col min="10502" max="10752" width="8.85546875" style="4"/>
    <col min="10753" max="10753" width="3.7109375" style="4" bestFit="1" customWidth="1"/>
    <col min="10754" max="10754" width="1.140625" style="4" customWidth="1"/>
    <col min="10755" max="10755" width="78.140625" style="4" customWidth="1"/>
    <col min="10756" max="10756" width="12.28515625" style="4" bestFit="1" customWidth="1"/>
    <col min="10757" max="10757" width="3" style="4" customWidth="1"/>
    <col min="10758" max="11008" width="8.85546875" style="4"/>
    <col min="11009" max="11009" width="3.7109375" style="4" bestFit="1" customWidth="1"/>
    <col min="11010" max="11010" width="1.140625" style="4" customWidth="1"/>
    <col min="11011" max="11011" width="78.140625" style="4" customWidth="1"/>
    <col min="11012" max="11012" width="12.28515625" style="4" bestFit="1" customWidth="1"/>
    <col min="11013" max="11013" width="3" style="4" customWidth="1"/>
    <col min="11014" max="11264" width="8.85546875" style="4"/>
    <col min="11265" max="11265" width="3.7109375" style="4" bestFit="1" customWidth="1"/>
    <col min="11266" max="11266" width="1.140625" style="4" customWidth="1"/>
    <col min="11267" max="11267" width="78.140625" style="4" customWidth="1"/>
    <col min="11268" max="11268" width="12.28515625" style="4" bestFit="1" customWidth="1"/>
    <col min="11269" max="11269" width="3" style="4" customWidth="1"/>
    <col min="11270" max="11520" width="8.85546875" style="4"/>
    <col min="11521" max="11521" width="3.7109375" style="4" bestFit="1" customWidth="1"/>
    <col min="11522" max="11522" width="1.140625" style="4" customWidth="1"/>
    <col min="11523" max="11523" width="78.140625" style="4" customWidth="1"/>
    <col min="11524" max="11524" width="12.28515625" style="4" bestFit="1" customWidth="1"/>
    <col min="11525" max="11525" width="3" style="4" customWidth="1"/>
    <col min="11526" max="11776" width="8.85546875" style="4"/>
    <col min="11777" max="11777" width="3.7109375" style="4" bestFit="1" customWidth="1"/>
    <col min="11778" max="11778" width="1.140625" style="4" customWidth="1"/>
    <col min="11779" max="11779" width="78.140625" style="4" customWidth="1"/>
    <col min="11780" max="11780" width="12.28515625" style="4" bestFit="1" customWidth="1"/>
    <col min="11781" max="11781" width="3" style="4" customWidth="1"/>
    <col min="11782" max="12032" width="8.85546875" style="4"/>
    <col min="12033" max="12033" width="3.7109375" style="4" bestFit="1" customWidth="1"/>
    <col min="12034" max="12034" width="1.140625" style="4" customWidth="1"/>
    <col min="12035" max="12035" width="78.140625" style="4" customWidth="1"/>
    <col min="12036" max="12036" width="12.28515625" style="4" bestFit="1" customWidth="1"/>
    <col min="12037" max="12037" width="3" style="4" customWidth="1"/>
    <col min="12038" max="12288" width="8.85546875" style="4"/>
    <col min="12289" max="12289" width="3.7109375" style="4" bestFit="1" customWidth="1"/>
    <col min="12290" max="12290" width="1.140625" style="4" customWidth="1"/>
    <col min="12291" max="12291" width="78.140625" style="4" customWidth="1"/>
    <col min="12292" max="12292" width="12.28515625" style="4" bestFit="1" customWidth="1"/>
    <col min="12293" max="12293" width="3" style="4" customWidth="1"/>
    <col min="12294" max="12544" width="8.85546875" style="4"/>
    <col min="12545" max="12545" width="3.7109375" style="4" bestFit="1" customWidth="1"/>
    <col min="12546" max="12546" width="1.140625" style="4" customWidth="1"/>
    <col min="12547" max="12547" width="78.140625" style="4" customWidth="1"/>
    <col min="12548" max="12548" width="12.28515625" style="4" bestFit="1" customWidth="1"/>
    <col min="12549" max="12549" width="3" style="4" customWidth="1"/>
    <col min="12550" max="12800" width="8.85546875" style="4"/>
    <col min="12801" max="12801" width="3.7109375" style="4" bestFit="1" customWidth="1"/>
    <col min="12802" max="12802" width="1.140625" style="4" customWidth="1"/>
    <col min="12803" max="12803" width="78.140625" style="4" customWidth="1"/>
    <col min="12804" max="12804" width="12.28515625" style="4" bestFit="1" customWidth="1"/>
    <col min="12805" max="12805" width="3" style="4" customWidth="1"/>
    <col min="12806" max="13056" width="8.85546875" style="4"/>
    <col min="13057" max="13057" width="3.7109375" style="4" bestFit="1" customWidth="1"/>
    <col min="13058" max="13058" width="1.140625" style="4" customWidth="1"/>
    <col min="13059" max="13059" width="78.140625" style="4" customWidth="1"/>
    <col min="13060" max="13060" width="12.28515625" style="4" bestFit="1" customWidth="1"/>
    <col min="13061" max="13061" width="3" style="4" customWidth="1"/>
    <col min="13062" max="13312" width="8.85546875" style="4"/>
    <col min="13313" max="13313" width="3.7109375" style="4" bestFit="1" customWidth="1"/>
    <col min="13314" max="13314" width="1.140625" style="4" customWidth="1"/>
    <col min="13315" max="13315" width="78.140625" style="4" customWidth="1"/>
    <col min="13316" max="13316" width="12.28515625" style="4" bestFit="1" customWidth="1"/>
    <col min="13317" max="13317" width="3" style="4" customWidth="1"/>
    <col min="13318" max="13568" width="8.85546875" style="4"/>
    <col min="13569" max="13569" width="3.7109375" style="4" bestFit="1" customWidth="1"/>
    <col min="13570" max="13570" width="1.140625" style="4" customWidth="1"/>
    <col min="13571" max="13571" width="78.140625" style="4" customWidth="1"/>
    <col min="13572" max="13572" width="12.28515625" style="4" bestFit="1" customWidth="1"/>
    <col min="13573" max="13573" width="3" style="4" customWidth="1"/>
    <col min="13574" max="13824" width="8.85546875" style="4"/>
    <col min="13825" max="13825" width="3.7109375" style="4" bestFit="1" customWidth="1"/>
    <col min="13826" max="13826" width="1.140625" style="4" customWidth="1"/>
    <col min="13827" max="13827" width="78.140625" style="4" customWidth="1"/>
    <col min="13828" max="13828" width="12.28515625" style="4" bestFit="1" customWidth="1"/>
    <col min="13829" max="13829" width="3" style="4" customWidth="1"/>
    <col min="13830" max="14080" width="8.85546875" style="4"/>
    <col min="14081" max="14081" width="3.7109375" style="4" bestFit="1" customWidth="1"/>
    <col min="14082" max="14082" width="1.140625" style="4" customWidth="1"/>
    <col min="14083" max="14083" width="78.140625" style="4" customWidth="1"/>
    <col min="14084" max="14084" width="12.28515625" style="4" bestFit="1" customWidth="1"/>
    <col min="14085" max="14085" width="3" style="4" customWidth="1"/>
    <col min="14086" max="14336" width="8.85546875" style="4"/>
    <col min="14337" max="14337" width="3.7109375" style="4" bestFit="1" customWidth="1"/>
    <col min="14338" max="14338" width="1.140625" style="4" customWidth="1"/>
    <col min="14339" max="14339" width="78.140625" style="4" customWidth="1"/>
    <col min="14340" max="14340" width="12.28515625" style="4" bestFit="1" customWidth="1"/>
    <col min="14341" max="14341" width="3" style="4" customWidth="1"/>
    <col min="14342" max="14592" width="8.85546875" style="4"/>
    <col min="14593" max="14593" width="3.7109375" style="4" bestFit="1" customWidth="1"/>
    <col min="14594" max="14594" width="1.140625" style="4" customWidth="1"/>
    <col min="14595" max="14595" width="78.140625" style="4" customWidth="1"/>
    <col min="14596" max="14596" width="12.28515625" style="4" bestFit="1" customWidth="1"/>
    <col min="14597" max="14597" width="3" style="4" customWidth="1"/>
    <col min="14598" max="14848" width="8.85546875" style="4"/>
    <col min="14849" max="14849" width="3.7109375" style="4" bestFit="1" customWidth="1"/>
    <col min="14850" max="14850" width="1.140625" style="4" customWidth="1"/>
    <col min="14851" max="14851" width="78.140625" style="4" customWidth="1"/>
    <col min="14852" max="14852" width="12.28515625" style="4" bestFit="1" customWidth="1"/>
    <col min="14853" max="14853" width="3" style="4" customWidth="1"/>
    <col min="14854" max="15104" width="8.85546875" style="4"/>
    <col min="15105" max="15105" width="3.7109375" style="4" bestFit="1" customWidth="1"/>
    <col min="15106" max="15106" width="1.140625" style="4" customWidth="1"/>
    <col min="15107" max="15107" width="78.140625" style="4" customWidth="1"/>
    <col min="15108" max="15108" width="12.28515625" style="4" bestFit="1" customWidth="1"/>
    <col min="15109" max="15109" width="3" style="4" customWidth="1"/>
    <col min="15110" max="15360" width="8.85546875" style="4"/>
    <col min="15361" max="15361" width="3.7109375" style="4" bestFit="1" customWidth="1"/>
    <col min="15362" max="15362" width="1.140625" style="4" customWidth="1"/>
    <col min="15363" max="15363" width="78.140625" style="4" customWidth="1"/>
    <col min="15364" max="15364" width="12.28515625" style="4" bestFit="1" customWidth="1"/>
    <col min="15365" max="15365" width="3" style="4" customWidth="1"/>
    <col min="15366" max="15616" width="8.85546875" style="4"/>
    <col min="15617" max="15617" width="3.7109375" style="4" bestFit="1" customWidth="1"/>
    <col min="15618" max="15618" width="1.140625" style="4" customWidth="1"/>
    <col min="15619" max="15619" width="78.140625" style="4" customWidth="1"/>
    <col min="15620" max="15620" width="12.28515625" style="4" bestFit="1" customWidth="1"/>
    <col min="15621" max="15621" width="3" style="4" customWidth="1"/>
    <col min="15622" max="15872" width="8.85546875" style="4"/>
    <col min="15873" max="15873" width="3.7109375" style="4" bestFit="1" customWidth="1"/>
    <col min="15874" max="15874" width="1.140625" style="4" customWidth="1"/>
    <col min="15875" max="15875" width="78.140625" style="4" customWidth="1"/>
    <col min="15876" max="15876" width="12.28515625" style="4" bestFit="1" customWidth="1"/>
    <col min="15877" max="15877" width="3" style="4" customWidth="1"/>
    <col min="15878" max="16128" width="8.85546875" style="4"/>
    <col min="16129" max="16129" width="3.7109375" style="4" bestFit="1" customWidth="1"/>
    <col min="16130" max="16130" width="1.140625" style="4" customWidth="1"/>
    <col min="16131" max="16131" width="78.140625" style="4" customWidth="1"/>
    <col min="16132" max="16132" width="12.28515625" style="4" bestFit="1" customWidth="1"/>
    <col min="16133" max="16133" width="3" style="4" customWidth="1"/>
    <col min="16134" max="16384" width="8.85546875" style="4"/>
  </cols>
  <sheetData>
    <row r="1" spans="1:6">
      <c r="D1" s="1217" t="s">
        <v>78</v>
      </c>
      <c r="E1" s="436" t="s">
        <v>78</v>
      </c>
    </row>
    <row r="2" spans="1:6">
      <c r="B2" s="2"/>
      <c r="C2" s="9" t="s">
        <v>37</v>
      </c>
      <c r="D2" s="1217" t="s">
        <v>78</v>
      </c>
      <c r="E2" s="1214" t="s">
        <v>78</v>
      </c>
    </row>
    <row r="3" spans="1:6" ht="13.5" customHeight="1">
      <c r="B3" s="2"/>
      <c r="C3" s="228" t="s">
        <v>776</v>
      </c>
      <c r="D3" s="1217" t="s">
        <v>78</v>
      </c>
      <c r="E3" s="1214" t="s">
        <v>78</v>
      </c>
    </row>
    <row r="4" spans="1:6">
      <c r="B4" s="2"/>
      <c r="C4" s="228" t="s">
        <v>178</v>
      </c>
      <c r="E4" s="1214" t="s">
        <v>78</v>
      </c>
    </row>
    <row r="5" spans="1:6">
      <c r="C5" s="1223" t="s">
        <v>909</v>
      </c>
    </row>
    <row r="7" spans="1:6" ht="36.75">
      <c r="A7" s="10" t="s">
        <v>156</v>
      </c>
      <c r="B7" s="11"/>
      <c r="C7" s="11" t="s">
        <v>42</v>
      </c>
      <c r="D7" s="751" t="s">
        <v>43</v>
      </c>
    </row>
    <row r="8" spans="1:6" s="14" customFormat="1" ht="12">
      <c r="A8" s="13"/>
      <c r="B8" s="13"/>
      <c r="C8" s="13" t="s">
        <v>48</v>
      </c>
      <c r="D8" s="13" t="s">
        <v>49</v>
      </c>
    </row>
    <row r="9" spans="1:6" s="184" customFormat="1">
      <c r="A9" s="181"/>
      <c r="B9" s="182"/>
      <c r="C9" s="23"/>
      <c r="D9" s="183"/>
    </row>
    <row r="10" spans="1:6">
      <c r="A10" s="17">
        <v>1</v>
      </c>
      <c r="B10" s="18"/>
      <c r="C10" s="185" t="s">
        <v>777</v>
      </c>
      <c r="D10" s="20">
        <v>21465163</v>
      </c>
    </row>
    <row r="11" spans="1:6">
      <c r="A11" s="17"/>
      <c r="B11" s="18"/>
      <c r="C11" s="185"/>
      <c r="D11" s="20"/>
    </row>
    <row r="12" spans="1:6">
      <c r="A12" s="17">
        <v>2</v>
      </c>
      <c r="B12" s="18"/>
      <c r="C12" s="185" t="s">
        <v>778</v>
      </c>
      <c r="D12" s="753">
        <v>28259445</v>
      </c>
      <c r="F12" s="4" t="s">
        <v>779</v>
      </c>
    </row>
    <row r="13" spans="1:6">
      <c r="A13" s="17"/>
      <c r="B13" s="18"/>
      <c r="C13" s="185"/>
      <c r="D13" s="20"/>
    </row>
    <row r="14" spans="1:6">
      <c r="A14" s="17">
        <v>3</v>
      </c>
      <c r="B14" s="18"/>
      <c r="C14" s="185" t="s">
        <v>780</v>
      </c>
      <c r="D14" s="20">
        <f>D10-D12</f>
        <v>-6794282</v>
      </c>
    </row>
    <row r="15" spans="1:6" s="190" customFormat="1" ht="12">
      <c r="A15" s="17"/>
      <c r="B15" s="187"/>
      <c r="C15" s="188"/>
      <c r="D15" s="189"/>
    </row>
    <row r="16" spans="1:6" ht="15">
      <c r="A16" s="17">
        <v>4</v>
      </c>
      <c r="B16" s="18"/>
      <c r="C16" s="752" t="s">
        <v>781</v>
      </c>
      <c r="D16" s="236">
        <v>1</v>
      </c>
    </row>
    <row r="17" spans="1:4" s="190" customFormat="1" ht="12">
      <c r="A17" s="17"/>
      <c r="B17" s="187"/>
      <c r="C17" s="188"/>
      <c r="D17" s="189"/>
    </row>
    <row r="18" spans="1:4" ht="13.5" thickBot="1">
      <c r="A18" s="17">
        <f>+A16+1</f>
        <v>5</v>
      </c>
      <c r="B18" s="18"/>
      <c r="C18" s="28" t="s">
        <v>129</v>
      </c>
      <c r="D18" s="192">
        <f>D14*D16</f>
        <v>-6794282</v>
      </c>
    </row>
    <row r="19" spans="1:4" ht="13.5" thickTop="1">
      <c r="A19" s="17"/>
      <c r="B19" s="18"/>
      <c r="C19" s="28"/>
    </row>
    <row r="20" spans="1:4">
      <c r="A20" s="17"/>
      <c r="B20" s="18"/>
      <c r="C20" s="185" t="s">
        <v>78</v>
      </c>
    </row>
    <row r="21" spans="1:4">
      <c r="A21" s="39"/>
      <c r="B21" s="40"/>
    </row>
    <row r="22" spans="1:4">
      <c r="A22" s="17"/>
      <c r="B22" s="18"/>
      <c r="C22" s="25"/>
    </row>
    <row r="23" spans="1:4">
      <c r="A23" s="17"/>
      <c r="B23" s="18"/>
      <c r="C23" s="25"/>
    </row>
    <row r="24" spans="1:4">
      <c r="A24" s="17"/>
      <c r="B24" s="18"/>
      <c r="C24" s="25" t="s">
        <v>758</v>
      </c>
    </row>
    <row r="25" spans="1:4">
      <c r="A25" s="17"/>
      <c r="B25" s="18"/>
      <c r="C25" s="25"/>
    </row>
    <row r="26" spans="1:4">
      <c r="A26" s="39"/>
      <c r="B26" s="40"/>
      <c r="C26" s="41"/>
    </row>
    <row r="27" spans="1:4">
      <c r="A27" s="39"/>
      <c r="B27" s="40"/>
      <c r="C27" s="41"/>
    </row>
    <row r="28" spans="1:4">
      <c r="A28" s="39"/>
      <c r="B28" s="40"/>
    </row>
    <row r="29" spans="1:4">
      <c r="A29" s="39"/>
      <c r="B29" s="40"/>
      <c r="C29" s="40"/>
    </row>
    <row r="30" spans="1:4">
      <c r="A30" s="39"/>
      <c r="B30" s="40"/>
    </row>
    <row r="31" spans="1:4">
      <c r="C31" s="41"/>
    </row>
    <row r="32" spans="1:4">
      <c r="A32" s="39"/>
      <c r="B32" s="40"/>
      <c r="C32" s="41"/>
    </row>
    <row r="33" spans="1:3">
      <c r="A33" s="39"/>
      <c r="B33" s="40"/>
      <c r="C33" s="41"/>
    </row>
    <row r="34" spans="1:3">
      <c r="A34" s="39"/>
      <c r="B34" s="40"/>
      <c r="C34" s="41"/>
    </row>
    <row r="35" spans="1:3">
      <c r="C35" s="41"/>
    </row>
    <row r="36" spans="1:3">
      <c r="A36" s="39"/>
      <c r="B36" s="40"/>
      <c r="C36" s="41"/>
    </row>
    <row r="37" spans="1:3">
      <c r="C37" s="41"/>
    </row>
    <row r="38" spans="1:3">
      <c r="A38" s="39"/>
      <c r="B38" s="40"/>
      <c r="C38" s="41"/>
    </row>
    <row r="39" spans="1:3">
      <c r="C39" s="41"/>
    </row>
    <row r="40" spans="1:3">
      <c r="A40" s="39"/>
      <c r="B40" s="40"/>
      <c r="C40" s="41"/>
    </row>
    <row r="41" spans="1:3">
      <c r="C41" s="41"/>
    </row>
    <row r="42" spans="1:3">
      <c r="A42" s="39"/>
      <c r="B42" s="40"/>
      <c r="C42" s="41"/>
    </row>
    <row r="43" spans="1:3">
      <c r="C43" s="41"/>
    </row>
    <row r="44" spans="1:3">
      <c r="A44" s="39"/>
      <c r="B44" s="40"/>
      <c r="C44" s="41"/>
    </row>
    <row r="45" spans="1:3">
      <c r="C45" s="41"/>
    </row>
    <row r="46" spans="1:3">
      <c r="A46" s="39"/>
      <c r="B46" s="40"/>
      <c r="C46" s="41"/>
    </row>
    <row r="47" spans="1:3">
      <c r="C47" s="41"/>
    </row>
    <row r="48" spans="1:3">
      <c r="A48" s="39"/>
      <c r="B48" s="40"/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1"/>
    </row>
    <row r="56" spans="3:3">
      <c r="C56" s="41"/>
    </row>
    <row r="57" spans="3:3">
      <c r="C57" s="41"/>
    </row>
    <row r="58" spans="3:3">
      <c r="C58" s="41"/>
    </row>
    <row r="59" spans="3:3">
      <c r="C59" s="41"/>
    </row>
    <row r="60" spans="3:3">
      <c r="C60" s="41"/>
    </row>
    <row r="61" spans="3:3">
      <c r="C61" s="41"/>
    </row>
    <row r="62" spans="3:3">
      <c r="C62" s="41"/>
    </row>
    <row r="63" spans="3:3">
      <c r="C63" s="41"/>
    </row>
    <row r="64" spans="3:3">
      <c r="C64" s="41"/>
    </row>
    <row r="65" spans="3:3">
      <c r="C65" s="41"/>
    </row>
    <row r="66" spans="3:3">
      <c r="C66" s="41"/>
    </row>
    <row r="67" spans="3:3">
      <c r="C67" s="41"/>
    </row>
    <row r="68" spans="3:3">
      <c r="C68" s="41"/>
    </row>
    <row r="69" spans="3:3">
      <c r="C69" s="41"/>
    </row>
    <row r="70" spans="3:3">
      <c r="C70" s="41"/>
    </row>
    <row r="71" spans="3:3">
      <c r="C71" s="41"/>
    </row>
    <row r="72" spans="3:3">
      <c r="C72" s="41"/>
    </row>
    <row r="73" spans="3:3">
      <c r="C73" s="41"/>
    </row>
    <row r="74" spans="3:3">
      <c r="C74" s="41"/>
    </row>
    <row r="75" spans="3:3">
      <c r="C75" s="41"/>
    </row>
    <row r="76" spans="3:3">
      <c r="C76" s="41"/>
    </row>
    <row r="77" spans="3:3">
      <c r="C77" s="41"/>
    </row>
    <row r="78" spans="3:3">
      <c r="C78" s="41"/>
    </row>
    <row r="79" spans="3:3">
      <c r="C79" s="41"/>
    </row>
    <row r="80" spans="3:3">
      <c r="C80" s="41"/>
    </row>
    <row r="81" spans="3:3">
      <c r="C81" s="41"/>
    </row>
    <row r="82" spans="3:3">
      <c r="C82" s="41"/>
    </row>
    <row r="83" spans="3:3">
      <c r="C83" s="41"/>
    </row>
    <row r="84" spans="3:3">
      <c r="C84" s="41"/>
    </row>
    <row r="85" spans="3:3">
      <c r="C85" s="41"/>
    </row>
    <row r="86" spans="3:3">
      <c r="C86" s="41"/>
    </row>
    <row r="87" spans="3:3">
      <c r="C87" s="41"/>
    </row>
    <row r="88" spans="3:3">
      <c r="C88" s="41"/>
    </row>
    <row r="89" spans="3:3">
      <c r="C89" s="41"/>
    </row>
    <row r="90" spans="3:3">
      <c r="C90" s="41"/>
    </row>
    <row r="91" spans="3:3">
      <c r="C91" s="41"/>
    </row>
    <row r="92" spans="3:3">
      <c r="C92" s="41"/>
    </row>
    <row r="93" spans="3:3">
      <c r="C93" s="41"/>
    </row>
    <row r="94" spans="3:3">
      <c r="C94" s="41"/>
    </row>
    <row r="95" spans="3:3">
      <c r="C95" s="41"/>
    </row>
  </sheetData>
  <pageMargins left="0.7" right="0.7" top="0.75" bottom="0.75" header="0.3" footer="0.3"/>
  <pageSetup scale="92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25"/>
  <sheetViews>
    <sheetView zoomScaleNormal="100" workbookViewId="0">
      <selection activeCell="C37" sqref="C37"/>
    </sheetView>
  </sheetViews>
  <sheetFormatPr defaultColWidth="9.140625" defaultRowHeight="12.75"/>
  <cols>
    <col min="1" max="1" width="4.7109375" style="756" bestFit="1" customWidth="1"/>
    <col min="2" max="2" width="44.5703125" style="756" bestFit="1" customWidth="1"/>
    <col min="3" max="4" width="13.28515625" style="756" bestFit="1" customWidth="1"/>
    <col min="5" max="16384" width="9.140625" style="756"/>
  </cols>
  <sheetData>
    <row r="1" spans="1:5">
      <c r="A1" s="759" t="s">
        <v>37</v>
      </c>
      <c r="B1" s="759"/>
      <c r="C1" s="760"/>
      <c r="D1" s="760"/>
      <c r="E1" s="755" t="s">
        <v>78</v>
      </c>
    </row>
    <row r="2" spans="1:5">
      <c r="A2" s="759" t="s">
        <v>783</v>
      </c>
      <c r="B2" s="759"/>
      <c r="C2" s="760"/>
      <c r="D2" s="760"/>
      <c r="E2" s="1214" t="s">
        <v>78</v>
      </c>
    </row>
    <row r="3" spans="1:5">
      <c r="A3" s="759" t="s">
        <v>784</v>
      </c>
      <c r="B3" s="759"/>
      <c r="C3" s="760"/>
      <c r="D3" s="760"/>
      <c r="E3" s="1214" t="s">
        <v>78</v>
      </c>
    </row>
    <row r="4" spans="1:5" ht="15" customHeight="1">
      <c r="A4" s="1335" t="s">
        <v>910</v>
      </c>
      <c r="B4" s="1335"/>
      <c r="C4" s="1335"/>
      <c r="D4" s="1335"/>
    </row>
    <row r="6" spans="1:5" ht="38.25">
      <c r="A6" s="761" t="s">
        <v>785</v>
      </c>
      <c r="B6" s="761" t="s">
        <v>786</v>
      </c>
      <c r="C6" s="762" t="s">
        <v>787</v>
      </c>
      <c r="D6" s="763" t="s">
        <v>788</v>
      </c>
    </row>
    <row r="7" spans="1:5" ht="38.25">
      <c r="A7" s="764">
        <v>1</v>
      </c>
      <c r="B7" s="765" t="s">
        <v>789</v>
      </c>
      <c r="C7" s="766">
        <v>12022002.800000001</v>
      </c>
    </row>
    <row r="8" spans="1:5">
      <c r="A8" s="767"/>
      <c r="B8" s="768"/>
      <c r="C8" s="766"/>
      <c r="D8" s="766"/>
    </row>
    <row r="9" spans="1:5" ht="38.25">
      <c r="A9" s="764">
        <v>2</v>
      </c>
      <c r="B9" s="765" t="s">
        <v>797</v>
      </c>
      <c r="C9" s="766">
        <v>0</v>
      </c>
      <c r="D9" s="766"/>
    </row>
    <row r="10" spans="1:5">
      <c r="A10" s="767"/>
      <c r="B10" s="767"/>
      <c r="C10" s="769" t="s">
        <v>790</v>
      </c>
      <c r="D10" s="766"/>
    </row>
    <row r="11" spans="1:5" ht="38.25">
      <c r="A11" s="764">
        <v>3</v>
      </c>
      <c r="B11" s="765" t="s">
        <v>791</v>
      </c>
      <c r="C11" s="766"/>
      <c r="D11" s="766">
        <f>C7-C9</f>
        <v>12022002.800000001</v>
      </c>
    </row>
    <row r="12" spans="1:5">
      <c r="A12" s="767"/>
      <c r="B12" s="767"/>
      <c r="C12" s="766"/>
      <c r="D12" s="766"/>
    </row>
    <row r="13" spans="1:5" ht="25.5">
      <c r="A13" s="764">
        <v>4</v>
      </c>
      <c r="B13" s="765" t="s">
        <v>792</v>
      </c>
      <c r="C13" s="766">
        <v>11417427.08</v>
      </c>
      <c r="D13" s="766"/>
    </row>
    <row r="14" spans="1:5">
      <c r="A14" s="767"/>
      <c r="B14" s="767"/>
      <c r="C14" s="766"/>
      <c r="D14" s="766"/>
    </row>
    <row r="15" spans="1:5" ht="38.25">
      <c r="A15" s="764">
        <v>5</v>
      </c>
      <c r="B15" s="765" t="s">
        <v>798</v>
      </c>
      <c r="C15" s="766">
        <f>C9</f>
        <v>0</v>
      </c>
      <c r="D15" s="766"/>
    </row>
    <row r="16" spans="1:5">
      <c r="A16" s="767"/>
      <c r="B16" s="767"/>
      <c r="C16" s="769" t="s">
        <v>790</v>
      </c>
      <c r="D16" s="766"/>
    </row>
    <row r="17" spans="1:6" ht="38.25">
      <c r="A17" s="764">
        <v>6</v>
      </c>
      <c r="B17" s="770" t="s">
        <v>793</v>
      </c>
      <c r="C17" s="766"/>
      <c r="D17" s="766">
        <f>C13-C15</f>
        <v>11417427.08</v>
      </c>
    </row>
    <row r="18" spans="1:6">
      <c r="A18" s="767"/>
      <c r="B18" s="767"/>
      <c r="C18" s="766"/>
      <c r="D18" s="769" t="s">
        <v>790</v>
      </c>
    </row>
    <row r="19" spans="1:6">
      <c r="A19" s="764">
        <v>7</v>
      </c>
      <c r="B19" s="767" t="s">
        <v>794</v>
      </c>
      <c r="C19" s="766"/>
      <c r="D19" s="766">
        <f>D11-D17</f>
        <v>604575.72000000067</v>
      </c>
      <c r="E19" s="757"/>
    </row>
    <row r="20" spans="1:6">
      <c r="D20" s="758"/>
    </row>
    <row r="21" spans="1:6" ht="13.5" thickBot="1">
      <c r="B21" s="756" t="s">
        <v>795</v>
      </c>
      <c r="C21" s="756">
        <v>0.98499999999999999</v>
      </c>
      <c r="D21" s="754">
        <f>D19*C21</f>
        <v>595507.08420000062</v>
      </c>
      <c r="F21" s="757" t="s">
        <v>796</v>
      </c>
    </row>
    <row r="22" spans="1:6" ht="13.5" thickTop="1"/>
    <row r="25" spans="1:6">
      <c r="B25" s="1174" t="s">
        <v>92</v>
      </c>
    </row>
  </sheetData>
  <mergeCells count="1"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46"/>
  <sheetViews>
    <sheetView topLeftCell="A4" zoomScale="110" zoomScaleNormal="110" workbookViewId="0"/>
  </sheetViews>
  <sheetFormatPr defaultRowHeight="12.75"/>
  <cols>
    <col min="1" max="2" width="13.5703125" style="51" customWidth="1"/>
    <col min="3" max="3" width="61.42578125" style="51" customWidth="1"/>
    <col min="4" max="4" width="3.85546875" style="51" customWidth="1"/>
    <col min="5" max="5" width="21.85546875" style="51" customWidth="1"/>
    <col min="6" max="6" width="8.28515625" style="51" customWidth="1"/>
    <col min="7" max="7" width="21.5703125" style="51" customWidth="1"/>
    <col min="8" max="8" width="15.85546875" style="51" customWidth="1"/>
    <col min="9" max="9" width="9.140625" style="51"/>
    <col min="10" max="10" width="28.5703125" style="51" customWidth="1"/>
    <col min="11" max="258" width="9.140625" style="51"/>
    <col min="259" max="259" width="50.85546875" style="51" bestFit="1" customWidth="1"/>
    <col min="260" max="260" width="3.85546875" style="51" customWidth="1"/>
    <col min="261" max="261" width="13.7109375" style="51" bestFit="1" customWidth="1"/>
    <col min="262" max="514" width="9.140625" style="51"/>
    <col min="515" max="515" width="50.85546875" style="51" bestFit="1" customWidth="1"/>
    <col min="516" max="516" width="3.85546875" style="51" customWidth="1"/>
    <col min="517" max="517" width="13.7109375" style="51" bestFit="1" customWidth="1"/>
    <col min="518" max="770" width="9.140625" style="51"/>
    <col min="771" max="771" width="50.85546875" style="51" bestFit="1" customWidth="1"/>
    <col min="772" max="772" width="3.85546875" style="51" customWidth="1"/>
    <col min="773" max="773" width="13.7109375" style="51" bestFit="1" customWidth="1"/>
    <col min="774" max="1026" width="9.140625" style="51"/>
    <col min="1027" max="1027" width="50.85546875" style="51" bestFit="1" customWidth="1"/>
    <col min="1028" max="1028" width="3.85546875" style="51" customWidth="1"/>
    <col min="1029" max="1029" width="13.7109375" style="51" bestFit="1" customWidth="1"/>
    <col min="1030" max="1282" width="9.140625" style="51"/>
    <col min="1283" max="1283" width="50.85546875" style="51" bestFit="1" customWidth="1"/>
    <col min="1284" max="1284" width="3.85546875" style="51" customWidth="1"/>
    <col min="1285" max="1285" width="13.7109375" style="51" bestFit="1" customWidth="1"/>
    <col min="1286" max="1538" width="9.140625" style="51"/>
    <col min="1539" max="1539" width="50.85546875" style="51" bestFit="1" customWidth="1"/>
    <col min="1540" max="1540" width="3.85546875" style="51" customWidth="1"/>
    <col min="1541" max="1541" width="13.7109375" style="51" bestFit="1" customWidth="1"/>
    <col min="1542" max="1794" width="9.140625" style="51"/>
    <col min="1795" max="1795" width="50.85546875" style="51" bestFit="1" customWidth="1"/>
    <col min="1796" max="1796" width="3.85546875" style="51" customWidth="1"/>
    <col min="1797" max="1797" width="13.7109375" style="51" bestFit="1" customWidth="1"/>
    <col min="1798" max="2050" width="9.140625" style="51"/>
    <col min="2051" max="2051" width="50.85546875" style="51" bestFit="1" customWidth="1"/>
    <col min="2052" max="2052" width="3.85546875" style="51" customWidth="1"/>
    <col min="2053" max="2053" width="13.7109375" style="51" bestFit="1" customWidth="1"/>
    <col min="2054" max="2306" width="9.140625" style="51"/>
    <col min="2307" max="2307" width="50.85546875" style="51" bestFit="1" customWidth="1"/>
    <col min="2308" max="2308" width="3.85546875" style="51" customWidth="1"/>
    <col min="2309" max="2309" width="13.7109375" style="51" bestFit="1" customWidth="1"/>
    <col min="2310" max="2562" width="9.140625" style="51"/>
    <col min="2563" max="2563" width="50.85546875" style="51" bestFit="1" customWidth="1"/>
    <col min="2564" max="2564" width="3.85546875" style="51" customWidth="1"/>
    <col min="2565" max="2565" width="13.7109375" style="51" bestFit="1" customWidth="1"/>
    <col min="2566" max="2818" width="9.140625" style="51"/>
    <col min="2819" max="2819" width="50.85546875" style="51" bestFit="1" customWidth="1"/>
    <col min="2820" max="2820" width="3.85546875" style="51" customWidth="1"/>
    <col min="2821" max="2821" width="13.7109375" style="51" bestFit="1" customWidth="1"/>
    <col min="2822" max="3074" width="9.140625" style="51"/>
    <col min="3075" max="3075" width="50.85546875" style="51" bestFit="1" customWidth="1"/>
    <col min="3076" max="3076" width="3.85546875" style="51" customWidth="1"/>
    <col min="3077" max="3077" width="13.7109375" style="51" bestFit="1" customWidth="1"/>
    <col min="3078" max="3330" width="9.140625" style="51"/>
    <col min="3331" max="3331" width="50.85546875" style="51" bestFit="1" customWidth="1"/>
    <col min="3332" max="3332" width="3.85546875" style="51" customWidth="1"/>
    <col min="3333" max="3333" width="13.7109375" style="51" bestFit="1" customWidth="1"/>
    <col min="3334" max="3586" width="9.140625" style="51"/>
    <col min="3587" max="3587" width="50.85546875" style="51" bestFit="1" customWidth="1"/>
    <col min="3588" max="3588" width="3.85546875" style="51" customWidth="1"/>
    <col min="3589" max="3589" width="13.7109375" style="51" bestFit="1" customWidth="1"/>
    <col min="3590" max="3842" width="9.140625" style="51"/>
    <col min="3843" max="3843" width="50.85546875" style="51" bestFit="1" customWidth="1"/>
    <col min="3844" max="3844" width="3.85546875" style="51" customWidth="1"/>
    <col min="3845" max="3845" width="13.7109375" style="51" bestFit="1" customWidth="1"/>
    <col min="3846" max="4098" width="9.140625" style="51"/>
    <col min="4099" max="4099" width="50.85546875" style="51" bestFit="1" customWidth="1"/>
    <col min="4100" max="4100" width="3.85546875" style="51" customWidth="1"/>
    <col min="4101" max="4101" width="13.7109375" style="51" bestFit="1" customWidth="1"/>
    <col min="4102" max="4354" width="9.140625" style="51"/>
    <col min="4355" max="4355" width="50.85546875" style="51" bestFit="1" customWidth="1"/>
    <col min="4356" max="4356" width="3.85546875" style="51" customWidth="1"/>
    <col min="4357" max="4357" width="13.7109375" style="51" bestFit="1" customWidth="1"/>
    <col min="4358" max="4610" width="9.140625" style="51"/>
    <col min="4611" max="4611" width="50.85546875" style="51" bestFit="1" customWidth="1"/>
    <col min="4612" max="4612" width="3.85546875" style="51" customWidth="1"/>
    <col min="4613" max="4613" width="13.7109375" style="51" bestFit="1" customWidth="1"/>
    <col min="4614" max="4866" width="9.140625" style="51"/>
    <col min="4867" max="4867" width="50.85546875" style="51" bestFit="1" customWidth="1"/>
    <col min="4868" max="4868" width="3.85546875" style="51" customWidth="1"/>
    <col min="4869" max="4869" width="13.7109375" style="51" bestFit="1" customWidth="1"/>
    <col min="4870" max="5122" width="9.140625" style="51"/>
    <col min="5123" max="5123" width="50.85546875" style="51" bestFit="1" customWidth="1"/>
    <col min="5124" max="5124" width="3.85546875" style="51" customWidth="1"/>
    <col min="5125" max="5125" width="13.7109375" style="51" bestFit="1" customWidth="1"/>
    <col min="5126" max="5378" width="9.140625" style="51"/>
    <col min="5379" max="5379" width="50.85546875" style="51" bestFit="1" customWidth="1"/>
    <col min="5380" max="5380" width="3.85546875" style="51" customWidth="1"/>
    <col min="5381" max="5381" width="13.7109375" style="51" bestFit="1" customWidth="1"/>
    <col min="5382" max="5634" width="9.140625" style="51"/>
    <col min="5635" max="5635" width="50.85546875" style="51" bestFit="1" customWidth="1"/>
    <col min="5636" max="5636" width="3.85546875" style="51" customWidth="1"/>
    <col min="5637" max="5637" width="13.7109375" style="51" bestFit="1" customWidth="1"/>
    <col min="5638" max="5890" width="9.140625" style="51"/>
    <col min="5891" max="5891" width="50.85546875" style="51" bestFit="1" customWidth="1"/>
    <col min="5892" max="5892" width="3.85546875" style="51" customWidth="1"/>
    <col min="5893" max="5893" width="13.7109375" style="51" bestFit="1" customWidth="1"/>
    <col min="5894" max="6146" width="9.140625" style="51"/>
    <col min="6147" max="6147" width="50.85546875" style="51" bestFit="1" customWidth="1"/>
    <col min="6148" max="6148" width="3.85546875" style="51" customWidth="1"/>
    <col min="6149" max="6149" width="13.7109375" style="51" bestFit="1" customWidth="1"/>
    <col min="6150" max="6402" width="9.140625" style="51"/>
    <col min="6403" max="6403" width="50.85546875" style="51" bestFit="1" customWidth="1"/>
    <col min="6404" max="6404" width="3.85546875" style="51" customWidth="1"/>
    <col min="6405" max="6405" width="13.7109375" style="51" bestFit="1" customWidth="1"/>
    <col min="6406" max="6658" width="9.140625" style="51"/>
    <col min="6659" max="6659" width="50.85546875" style="51" bestFit="1" customWidth="1"/>
    <col min="6660" max="6660" width="3.85546875" style="51" customWidth="1"/>
    <col min="6661" max="6661" width="13.7109375" style="51" bestFit="1" customWidth="1"/>
    <col min="6662" max="6914" width="9.140625" style="51"/>
    <col min="6915" max="6915" width="50.85546875" style="51" bestFit="1" customWidth="1"/>
    <col min="6916" max="6916" width="3.85546875" style="51" customWidth="1"/>
    <col min="6917" max="6917" width="13.7109375" style="51" bestFit="1" customWidth="1"/>
    <col min="6918" max="7170" width="9.140625" style="51"/>
    <col min="7171" max="7171" width="50.85546875" style="51" bestFit="1" customWidth="1"/>
    <col min="7172" max="7172" width="3.85546875" style="51" customWidth="1"/>
    <col min="7173" max="7173" width="13.7109375" style="51" bestFit="1" customWidth="1"/>
    <col min="7174" max="7426" width="9.140625" style="51"/>
    <col min="7427" max="7427" width="50.85546875" style="51" bestFit="1" customWidth="1"/>
    <col min="7428" max="7428" width="3.85546875" style="51" customWidth="1"/>
    <col min="7429" max="7429" width="13.7109375" style="51" bestFit="1" customWidth="1"/>
    <col min="7430" max="7682" width="9.140625" style="51"/>
    <col min="7683" max="7683" width="50.85546875" style="51" bestFit="1" customWidth="1"/>
    <col min="7684" max="7684" width="3.85546875" style="51" customWidth="1"/>
    <col min="7685" max="7685" width="13.7109375" style="51" bestFit="1" customWidth="1"/>
    <col min="7686" max="7938" width="9.140625" style="51"/>
    <col min="7939" max="7939" width="50.85546875" style="51" bestFit="1" customWidth="1"/>
    <col min="7940" max="7940" width="3.85546875" style="51" customWidth="1"/>
    <col min="7941" max="7941" width="13.7109375" style="51" bestFit="1" customWidth="1"/>
    <col min="7942" max="8194" width="9.140625" style="51"/>
    <col min="8195" max="8195" width="50.85546875" style="51" bestFit="1" customWidth="1"/>
    <col min="8196" max="8196" width="3.85546875" style="51" customWidth="1"/>
    <col min="8197" max="8197" width="13.7109375" style="51" bestFit="1" customWidth="1"/>
    <col min="8198" max="8450" width="9.140625" style="51"/>
    <col min="8451" max="8451" width="50.85546875" style="51" bestFit="1" customWidth="1"/>
    <col min="8452" max="8452" width="3.85546875" style="51" customWidth="1"/>
    <col min="8453" max="8453" width="13.7109375" style="51" bestFit="1" customWidth="1"/>
    <col min="8454" max="8706" width="9.140625" style="51"/>
    <col min="8707" max="8707" width="50.85546875" style="51" bestFit="1" customWidth="1"/>
    <col min="8708" max="8708" width="3.85546875" style="51" customWidth="1"/>
    <col min="8709" max="8709" width="13.7109375" style="51" bestFit="1" customWidth="1"/>
    <col min="8710" max="8962" width="9.140625" style="51"/>
    <col min="8963" max="8963" width="50.85546875" style="51" bestFit="1" customWidth="1"/>
    <col min="8964" max="8964" width="3.85546875" style="51" customWidth="1"/>
    <col min="8965" max="8965" width="13.7109375" style="51" bestFit="1" customWidth="1"/>
    <col min="8966" max="9218" width="9.140625" style="51"/>
    <col min="9219" max="9219" width="50.85546875" style="51" bestFit="1" customWidth="1"/>
    <col min="9220" max="9220" width="3.85546875" style="51" customWidth="1"/>
    <col min="9221" max="9221" width="13.7109375" style="51" bestFit="1" customWidth="1"/>
    <col min="9222" max="9474" width="9.140625" style="51"/>
    <col min="9475" max="9475" width="50.85546875" style="51" bestFit="1" customWidth="1"/>
    <col min="9476" max="9476" width="3.85546875" style="51" customWidth="1"/>
    <col min="9477" max="9477" width="13.7109375" style="51" bestFit="1" customWidth="1"/>
    <col min="9478" max="9730" width="9.140625" style="51"/>
    <col min="9731" max="9731" width="50.85546875" style="51" bestFit="1" customWidth="1"/>
    <col min="9732" max="9732" width="3.85546875" style="51" customWidth="1"/>
    <col min="9733" max="9733" width="13.7109375" style="51" bestFit="1" customWidth="1"/>
    <col min="9734" max="9986" width="9.140625" style="51"/>
    <col min="9987" max="9987" width="50.85546875" style="51" bestFit="1" customWidth="1"/>
    <col min="9988" max="9988" width="3.85546875" style="51" customWidth="1"/>
    <col min="9989" max="9989" width="13.7109375" style="51" bestFit="1" customWidth="1"/>
    <col min="9990" max="10242" width="9.140625" style="51"/>
    <col min="10243" max="10243" width="50.85546875" style="51" bestFit="1" customWidth="1"/>
    <col min="10244" max="10244" width="3.85546875" style="51" customWidth="1"/>
    <col min="10245" max="10245" width="13.7109375" style="51" bestFit="1" customWidth="1"/>
    <col min="10246" max="10498" width="9.140625" style="51"/>
    <col min="10499" max="10499" width="50.85546875" style="51" bestFit="1" customWidth="1"/>
    <col min="10500" max="10500" width="3.85546875" style="51" customWidth="1"/>
    <col min="10501" max="10501" width="13.7109375" style="51" bestFit="1" customWidth="1"/>
    <col min="10502" max="10754" width="9.140625" style="51"/>
    <col min="10755" max="10755" width="50.85546875" style="51" bestFit="1" customWidth="1"/>
    <col min="10756" max="10756" width="3.85546875" style="51" customWidth="1"/>
    <col min="10757" max="10757" width="13.7109375" style="51" bestFit="1" customWidth="1"/>
    <col min="10758" max="11010" width="9.140625" style="51"/>
    <col min="11011" max="11011" width="50.85546875" style="51" bestFit="1" customWidth="1"/>
    <col min="11012" max="11012" width="3.85546875" style="51" customWidth="1"/>
    <col min="11013" max="11013" width="13.7109375" style="51" bestFit="1" customWidth="1"/>
    <col min="11014" max="11266" width="9.140625" style="51"/>
    <col min="11267" max="11267" width="50.85546875" style="51" bestFit="1" customWidth="1"/>
    <col min="11268" max="11268" width="3.85546875" style="51" customWidth="1"/>
    <col min="11269" max="11269" width="13.7109375" style="51" bestFit="1" customWidth="1"/>
    <col min="11270" max="11522" width="9.140625" style="51"/>
    <col min="11523" max="11523" width="50.85546875" style="51" bestFit="1" customWidth="1"/>
    <col min="11524" max="11524" width="3.85546875" style="51" customWidth="1"/>
    <col min="11525" max="11525" width="13.7109375" style="51" bestFit="1" customWidth="1"/>
    <col min="11526" max="11778" width="9.140625" style="51"/>
    <col min="11779" max="11779" width="50.85546875" style="51" bestFit="1" customWidth="1"/>
    <col min="11780" max="11780" width="3.85546875" style="51" customWidth="1"/>
    <col min="11781" max="11781" width="13.7109375" style="51" bestFit="1" customWidth="1"/>
    <col min="11782" max="12034" width="9.140625" style="51"/>
    <col min="12035" max="12035" width="50.85546875" style="51" bestFit="1" customWidth="1"/>
    <col min="12036" max="12036" width="3.85546875" style="51" customWidth="1"/>
    <col min="12037" max="12037" width="13.7109375" style="51" bestFit="1" customWidth="1"/>
    <col min="12038" max="12290" width="9.140625" style="51"/>
    <col min="12291" max="12291" width="50.85546875" style="51" bestFit="1" customWidth="1"/>
    <col min="12292" max="12292" width="3.85546875" style="51" customWidth="1"/>
    <col min="12293" max="12293" width="13.7109375" style="51" bestFit="1" customWidth="1"/>
    <col min="12294" max="12546" width="9.140625" style="51"/>
    <col min="12547" max="12547" width="50.85546875" style="51" bestFit="1" customWidth="1"/>
    <col min="12548" max="12548" width="3.85546875" style="51" customWidth="1"/>
    <col min="12549" max="12549" width="13.7109375" style="51" bestFit="1" customWidth="1"/>
    <col min="12550" max="12802" width="9.140625" style="51"/>
    <col min="12803" max="12803" width="50.85546875" style="51" bestFit="1" customWidth="1"/>
    <col min="12804" max="12804" width="3.85546875" style="51" customWidth="1"/>
    <col min="12805" max="12805" width="13.7109375" style="51" bestFit="1" customWidth="1"/>
    <col min="12806" max="13058" width="9.140625" style="51"/>
    <col min="13059" max="13059" width="50.85546875" style="51" bestFit="1" customWidth="1"/>
    <col min="13060" max="13060" width="3.85546875" style="51" customWidth="1"/>
    <col min="13061" max="13061" width="13.7109375" style="51" bestFit="1" customWidth="1"/>
    <col min="13062" max="13314" width="9.140625" style="51"/>
    <col min="13315" max="13315" width="50.85546875" style="51" bestFit="1" customWidth="1"/>
    <col min="13316" max="13316" width="3.85546875" style="51" customWidth="1"/>
    <col min="13317" max="13317" width="13.7109375" style="51" bestFit="1" customWidth="1"/>
    <col min="13318" max="13570" width="9.140625" style="51"/>
    <col min="13571" max="13571" width="50.85546875" style="51" bestFit="1" customWidth="1"/>
    <col min="13572" max="13572" width="3.85546875" style="51" customWidth="1"/>
    <col min="13573" max="13573" width="13.7109375" style="51" bestFit="1" customWidth="1"/>
    <col min="13574" max="13826" width="9.140625" style="51"/>
    <col min="13827" max="13827" width="50.85546875" style="51" bestFit="1" customWidth="1"/>
    <col min="13828" max="13828" width="3.85546875" style="51" customWidth="1"/>
    <col min="13829" max="13829" width="13.7109375" style="51" bestFit="1" customWidth="1"/>
    <col min="13830" max="14082" width="9.140625" style="51"/>
    <col min="14083" max="14083" width="50.85546875" style="51" bestFit="1" customWidth="1"/>
    <col min="14084" max="14084" width="3.85546875" style="51" customWidth="1"/>
    <col min="14085" max="14085" width="13.7109375" style="51" bestFit="1" customWidth="1"/>
    <col min="14086" max="14338" width="9.140625" style="51"/>
    <col min="14339" max="14339" width="50.85546875" style="51" bestFit="1" customWidth="1"/>
    <col min="14340" max="14340" width="3.85546875" style="51" customWidth="1"/>
    <col min="14341" max="14341" width="13.7109375" style="51" bestFit="1" customWidth="1"/>
    <col min="14342" max="14594" width="9.140625" style="51"/>
    <col min="14595" max="14595" width="50.85546875" style="51" bestFit="1" customWidth="1"/>
    <col min="14596" max="14596" width="3.85546875" style="51" customWidth="1"/>
    <col min="14597" max="14597" width="13.7109375" style="51" bestFit="1" customWidth="1"/>
    <col min="14598" max="14850" width="9.140625" style="51"/>
    <col min="14851" max="14851" width="50.85546875" style="51" bestFit="1" customWidth="1"/>
    <col min="14852" max="14852" width="3.85546875" style="51" customWidth="1"/>
    <col min="14853" max="14853" width="13.7109375" style="51" bestFit="1" customWidth="1"/>
    <col min="14854" max="15106" width="9.140625" style="51"/>
    <col min="15107" max="15107" width="50.85546875" style="51" bestFit="1" customWidth="1"/>
    <col min="15108" max="15108" width="3.85546875" style="51" customWidth="1"/>
    <col min="15109" max="15109" width="13.7109375" style="51" bestFit="1" customWidth="1"/>
    <col min="15110" max="15362" width="9.140625" style="51"/>
    <col min="15363" max="15363" width="50.85546875" style="51" bestFit="1" customWidth="1"/>
    <col min="15364" max="15364" width="3.85546875" style="51" customWidth="1"/>
    <col min="15365" max="15365" width="13.7109375" style="51" bestFit="1" customWidth="1"/>
    <col min="15366" max="15618" width="9.140625" style="51"/>
    <col min="15619" max="15619" width="50.85546875" style="51" bestFit="1" customWidth="1"/>
    <col min="15620" max="15620" width="3.85546875" style="51" customWidth="1"/>
    <col min="15621" max="15621" width="13.7109375" style="51" bestFit="1" customWidth="1"/>
    <col min="15622" max="15874" width="9.140625" style="51"/>
    <col min="15875" max="15875" width="50.85546875" style="51" bestFit="1" customWidth="1"/>
    <col min="15876" max="15876" width="3.85546875" style="51" customWidth="1"/>
    <col min="15877" max="15877" width="13.7109375" style="51" bestFit="1" customWidth="1"/>
    <col min="15878" max="16130" width="9.140625" style="51"/>
    <col min="16131" max="16131" width="50.85546875" style="51" bestFit="1" customWidth="1"/>
    <col min="16132" max="16132" width="3.85546875" style="51" customWidth="1"/>
    <col min="16133" max="16133" width="13.7109375" style="51" bestFit="1" customWidth="1"/>
    <col min="16134" max="16384" width="9.140625" style="51"/>
  </cols>
  <sheetData>
    <row r="1" spans="1:10" ht="15">
      <c r="A1" s="124"/>
      <c r="B1" s="124"/>
      <c r="C1" s="125" t="s">
        <v>37</v>
      </c>
      <c r="D1" s="126"/>
      <c r="E1" s="53"/>
    </row>
    <row r="2" spans="1:10" ht="15">
      <c r="A2" s="124"/>
      <c r="B2" s="124"/>
      <c r="C2" s="125" t="s">
        <v>106</v>
      </c>
      <c r="D2" s="126"/>
      <c r="E2" s="53"/>
    </row>
    <row r="3" spans="1:10" ht="15">
      <c r="A3" s="124"/>
      <c r="B3" s="124"/>
      <c r="C3" s="125" t="s">
        <v>35</v>
      </c>
      <c r="D3" s="126"/>
      <c r="E3" s="53"/>
    </row>
    <row r="4" spans="1:10" ht="15">
      <c r="A4" s="124"/>
      <c r="B4" s="124"/>
      <c r="C4" s="1230" t="s">
        <v>859</v>
      </c>
      <c r="D4" s="126"/>
    </row>
    <row r="6" spans="1:10" ht="15">
      <c r="A6" s="124" t="s">
        <v>94</v>
      </c>
      <c r="B6" s="124"/>
      <c r="C6" s="127" t="s">
        <v>42</v>
      </c>
      <c r="D6" s="124"/>
      <c r="E6" s="128" t="s">
        <v>43</v>
      </c>
    </row>
    <row r="7" spans="1:10" ht="15">
      <c r="A7" s="129" t="s">
        <v>78</v>
      </c>
      <c r="B7" s="129"/>
      <c r="C7" s="130">
        <v>-2</v>
      </c>
      <c r="D7" s="130"/>
      <c r="E7" s="130">
        <v>-3</v>
      </c>
    </row>
    <row r="8" spans="1:10">
      <c r="I8" s="131"/>
    </row>
    <row r="9" spans="1:10" ht="15">
      <c r="A9" s="132">
        <v>1</v>
      </c>
      <c r="B9" s="132"/>
      <c r="C9" s="133" t="s">
        <v>107</v>
      </c>
      <c r="D9" s="124"/>
      <c r="E9" s="1228">
        <v>48498047.409999996</v>
      </c>
      <c r="H9" s="51" t="s">
        <v>78</v>
      </c>
      <c r="I9" s="131"/>
    </row>
    <row r="10" spans="1:10" ht="15">
      <c r="A10" s="135">
        <f>A9+1</f>
        <v>2</v>
      </c>
      <c r="B10" s="136" t="s">
        <v>108</v>
      </c>
      <c r="C10" s="137" t="s">
        <v>109</v>
      </c>
      <c r="D10" s="124"/>
      <c r="E10" s="1228">
        <v>34902677</v>
      </c>
      <c r="F10" s="51" t="s">
        <v>78</v>
      </c>
      <c r="I10" s="131"/>
    </row>
    <row r="11" spans="1:10" ht="15">
      <c r="A11" s="135">
        <f t="shared" ref="A11:A12" si="0">A10+1</f>
        <v>3</v>
      </c>
      <c r="B11" s="58"/>
      <c r="C11" s="137" t="s">
        <v>110</v>
      </c>
      <c r="D11" s="124"/>
      <c r="E11" s="1228">
        <v>46217722</v>
      </c>
      <c r="I11" s="131"/>
    </row>
    <row r="12" spans="1:10" ht="15.75" thickBot="1">
      <c r="A12" s="135">
        <f t="shared" si="0"/>
        <v>4</v>
      </c>
      <c r="B12" s="135"/>
      <c r="C12" s="137" t="s">
        <v>111</v>
      </c>
      <c r="D12" s="124"/>
      <c r="E12" s="1229">
        <f>E9+E10-E11</f>
        <v>37183002.409999996</v>
      </c>
      <c r="F12" s="51" t="s">
        <v>112</v>
      </c>
      <c r="I12" s="131"/>
    </row>
    <row r="13" spans="1:10" ht="13.5" thickTop="1">
      <c r="A13" s="58"/>
      <c r="B13" s="138" t="s">
        <v>113</v>
      </c>
      <c r="C13" s="131"/>
      <c r="D13" s="131"/>
      <c r="E13" s="131"/>
      <c r="F13" s="131"/>
      <c r="I13" s="131"/>
      <c r="J13" s="199" t="s">
        <v>114</v>
      </c>
    </row>
    <row r="14" spans="1:10">
      <c r="A14" s="58">
        <v>5</v>
      </c>
      <c r="B14" s="138">
        <v>4030001</v>
      </c>
      <c r="C14" s="139" t="s">
        <v>115</v>
      </c>
      <c r="D14" s="131"/>
      <c r="E14" s="1276">
        <v>-42668.199999999779</v>
      </c>
      <c r="F14" s="1277"/>
      <c r="G14" s="1278">
        <f>-E14</f>
        <v>42668.199999999779</v>
      </c>
      <c r="H14" s="51" t="s">
        <v>58</v>
      </c>
      <c r="I14" s="131">
        <v>0.98499999999999999</v>
      </c>
      <c r="J14" s="1277">
        <f t="shared" ref="J14:J20" si="1">G14*I14</f>
        <v>42028.176999999785</v>
      </c>
    </row>
    <row r="15" spans="1:10">
      <c r="A15" s="58">
        <f>A14+1</f>
        <v>6</v>
      </c>
      <c r="B15" s="138">
        <v>4118010</v>
      </c>
      <c r="C15" s="140" t="s">
        <v>116</v>
      </c>
      <c r="D15" s="131"/>
      <c r="E15" s="1276">
        <v>-92535.52</v>
      </c>
      <c r="F15" s="1277"/>
      <c r="G15" s="1277">
        <f t="shared" ref="G15:G20" si="2">-E15</f>
        <v>92535.52</v>
      </c>
      <c r="H15" s="51" t="s">
        <v>105</v>
      </c>
      <c r="I15" s="131">
        <v>0.98599999999999999</v>
      </c>
      <c r="J15" s="1277">
        <f t="shared" si="1"/>
        <v>91240.022720000008</v>
      </c>
    </row>
    <row r="16" spans="1:10">
      <c r="A16" s="58">
        <f t="shared" ref="A16:A20" si="3">A15+1</f>
        <v>7</v>
      </c>
      <c r="B16" s="138">
        <v>408100515</v>
      </c>
      <c r="C16" s="139" t="s">
        <v>117</v>
      </c>
      <c r="D16" s="131"/>
      <c r="E16" s="1276">
        <v>4347.0500000000065</v>
      </c>
      <c r="F16" s="1277"/>
      <c r="G16" s="1278">
        <f t="shared" si="2"/>
        <v>-4347.0500000000065</v>
      </c>
      <c r="H16" s="51" t="s">
        <v>118</v>
      </c>
      <c r="I16" s="131">
        <v>0.98499999999999999</v>
      </c>
      <c r="J16" s="1277">
        <f t="shared" si="1"/>
        <v>-4281.8442500000065</v>
      </c>
    </row>
    <row r="17" spans="1:10">
      <c r="A17" s="58">
        <f t="shared" si="3"/>
        <v>8</v>
      </c>
      <c r="B17" s="141">
        <v>5020015</v>
      </c>
      <c r="C17" s="140" t="s">
        <v>119</v>
      </c>
      <c r="D17" s="142"/>
      <c r="E17" s="1276">
        <v>623781.77</v>
      </c>
      <c r="F17" s="1277"/>
      <c r="G17" s="1278">
        <f t="shared" si="2"/>
        <v>-623781.77</v>
      </c>
      <c r="H17" s="51" t="s">
        <v>120</v>
      </c>
      <c r="I17" s="143">
        <v>0.98565999999999998</v>
      </c>
      <c r="J17" s="1277">
        <f t="shared" si="1"/>
        <v>-614836.73941819998</v>
      </c>
    </row>
    <row r="18" spans="1:10">
      <c r="A18" s="58">
        <f t="shared" si="3"/>
        <v>9</v>
      </c>
      <c r="B18" s="141">
        <v>5060013</v>
      </c>
      <c r="C18" s="140" t="s">
        <v>121</v>
      </c>
      <c r="D18" s="142"/>
      <c r="E18" s="1276">
        <v>79782.100000000006</v>
      </c>
      <c r="F18" s="1277"/>
      <c r="G18" s="1278">
        <f t="shared" si="2"/>
        <v>-79782.100000000006</v>
      </c>
      <c r="H18" s="51" t="s">
        <v>58</v>
      </c>
      <c r="I18" s="131">
        <f>I14</f>
        <v>0.98499999999999999</v>
      </c>
      <c r="J18" s="1277">
        <f t="shared" si="1"/>
        <v>-78585.368500000011</v>
      </c>
    </row>
    <row r="19" spans="1:10">
      <c r="A19" s="58">
        <f t="shared" si="3"/>
        <v>10</v>
      </c>
      <c r="B19" s="141">
        <v>5090014</v>
      </c>
      <c r="C19" s="140" t="s">
        <v>121</v>
      </c>
      <c r="D19" s="142"/>
      <c r="E19" s="1276">
        <v>-3508.33</v>
      </c>
      <c r="F19" s="1277"/>
      <c r="G19" s="1278">
        <f t="shared" si="2"/>
        <v>3508.33</v>
      </c>
      <c r="H19" s="51" t="s">
        <v>105</v>
      </c>
      <c r="I19" s="131">
        <f>I15</f>
        <v>0.98599999999999999</v>
      </c>
      <c r="J19" s="1277">
        <f t="shared" si="1"/>
        <v>3459.2133799999997</v>
      </c>
    </row>
    <row r="20" spans="1:10">
      <c r="A20" s="58">
        <f t="shared" si="3"/>
        <v>11</v>
      </c>
      <c r="B20" s="141">
        <v>5550142</v>
      </c>
      <c r="C20" s="140" t="s">
        <v>122</v>
      </c>
      <c r="D20" s="131"/>
      <c r="E20" s="1276">
        <v>-22880.24000000002</v>
      </c>
      <c r="F20" s="1277"/>
      <c r="G20" s="1279">
        <f t="shared" si="2"/>
        <v>22880.24000000002</v>
      </c>
      <c r="H20" s="51" t="s">
        <v>105</v>
      </c>
      <c r="I20" s="131">
        <f>I15</f>
        <v>0.98599999999999999</v>
      </c>
      <c r="J20" s="1280">
        <f t="shared" si="1"/>
        <v>22559.916640000018</v>
      </c>
    </row>
    <row r="21" spans="1:10">
      <c r="A21" s="58"/>
      <c r="B21" s="131"/>
      <c r="C21" s="131"/>
      <c r="D21" s="131"/>
      <c r="E21" s="134"/>
      <c r="G21" s="78"/>
      <c r="I21" s="131"/>
      <c r="J21" s="1279">
        <f>SUM(J14:J20)</f>
        <v>-538416.62242820021</v>
      </c>
    </row>
    <row r="22" spans="1:10">
      <c r="A22" s="58"/>
      <c r="B22" s="131"/>
      <c r="C22" s="131"/>
      <c r="D22" s="131"/>
      <c r="E22" s="144"/>
      <c r="F22" s="78"/>
      <c r="I22" s="131"/>
    </row>
    <row r="23" spans="1:10">
      <c r="B23" s="131"/>
      <c r="C23" s="131"/>
      <c r="D23" s="131"/>
      <c r="E23" s="122"/>
      <c r="F23" s="78"/>
      <c r="I23" s="131"/>
    </row>
    <row r="24" spans="1:10">
      <c r="A24" s="58"/>
      <c r="B24" s="131"/>
      <c r="C24" s="131"/>
      <c r="D24" s="131"/>
      <c r="E24" s="134"/>
      <c r="F24" s="78"/>
      <c r="I24" s="131"/>
    </row>
    <row r="25" spans="1:10">
      <c r="E25" s="78"/>
      <c r="F25" s="78"/>
      <c r="I25" s="131"/>
    </row>
    <row r="26" spans="1:10">
      <c r="E26" s="78"/>
      <c r="F26" s="78"/>
      <c r="I26" s="131"/>
    </row>
    <row r="27" spans="1:10">
      <c r="E27" s="78"/>
      <c r="F27" s="78"/>
      <c r="I27" s="131"/>
    </row>
    <row r="28" spans="1:10">
      <c r="I28" s="131"/>
    </row>
    <row r="29" spans="1:10">
      <c r="I29" s="131"/>
    </row>
    <row r="30" spans="1:10">
      <c r="I30" s="131"/>
    </row>
    <row r="31" spans="1:10">
      <c r="B31" s="145" t="s">
        <v>92</v>
      </c>
      <c r="I31" s="131"/>
    </row>
    <row r="32" spans="1:10">
      <c r="I32" s="131"/>
    </row>
    <row r="33" spans="2:9">
      <c r="I33" s="131"/>
    </row>
    <row r="34" spans="2:9">
      <c r="I34" s="131"/>
    </row>
    <row r="35" spans="2:9">
      <c r="I35" s="131"/>
    </row>
    <row r="36" spans="2:9">
      <c r="I36" s="131"/>
    </row>
    <row r="37" spans="2:9">
      <c r="I37" s="131"/>
    </row>
    <row r="38" spans="2:9">
      <c r="I38" s="131"/>
    </row>
    <row r="46" spans="2:9" ht="15">
      <c r="B46"/>
      <c r="C46"/>
    </row>
  </sheetData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27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.75"/>
  <cols>
    <col min="1" max="1" width="6.140625" style="1" customWidth="1"/>
    <col min="2" max="2" width="1.7109375" style="4" customWidth="1"/>
    <col min="3" max="3" width="60.85546875" style="19" customWidth="1"/>
    <col min="4" max="4" width="3.42578125" style="19" customWidth="1"/>
    <col min="5" max="5" width="17.140625" style="26" customWidth="1"/>
    <col min="6" max="6" width="1.5703125" style="4" customWidth="1"/>
    <col min="7" max="7" width="16" style="4" customWidth="1"/>
    <col min="8" max="16384" width="8.85546875" style="4"/>
  </cols>
  <sheetData>
    <row r="1" spans="1:5">
      <c r="E1" s="42"/>
    </row>
    <row r="2" spans="1:5">
      <c r="C2" s="1289" t="s">
        <v>37</v>
      </c>
      <c r="D2" s="1289"/>
      <c r="E2" s="42"/>
    </row>
    <row r="3" spans="1:5" ht="13.5" customHeight="1">
      <c r="C3" s="1290" t="s">
        <v>124</v>
      </c>
      <c r="D3" s="1300"/>
      <c r="E3" s="42"/>
    </row>
    <row r="4" spans="1:5">
      <c r="C4" s="1291" t="s">
        <v>125</v>
      </c>
      <c r="D4" s="1289"/>
    </row>
    <row r="5" spans="1:5" ht="15" customHeight="1">
      <c r="C5" s="1301" t="s">
        <v>858</v>
      </c>
      <c r="D5" s="1301"/>
      <c r="E5" s="19"/>
    </row>
    <row r="6" spans="1:5">
      <c r="E6" s="11"/>
    </row>
    <row r="7" spans="1:5">
      <c r="A7" s="10" t="s">
        <v>41</v>
      </c>
      <c r="B7" s="11"/>
      <c r="C7" s="11" t="s">
        <v>42</v>
      </c>
      <c r="D7" s="11"/>
      <c r="E7" s="11" t="s">
        <v>126</v>
      </c>
    </row>
    <row r="8" spans="1:5" s="180" customFormat="1" ht="12">
      <c r="A8" s="179" t="s">
        <v>47</v>
      </c>
      <c r="B8" s="179"/>
      <c r="C8" s="179" t="s">
        <v>48</v>
      </c>
      <c r="D8" s="179"/>
      <c r="E8" s="179" t="s">
        <v>49</v>
      </c>
    </row>
    <row r="9" spans="1:5" s="184" customFormat="1">
      <c r="A9" s="181"/>
      <c r="B9" s="182"/>
      <c r="C9" s="23"/>
      <c r="D9" s="23"/>
      <c r="E9" s="183"/>
    </row>
    <row r="10" spans="1:5" ht="30.75" customHeight="1">
      <c r="A10" s="17">
        <v>1</v>
      </c>
      <c r="B10" s="18"/>
      <c r="C10" s="185" t="s">
        <v>127</v>
      </c>
      <c r="D10" s="186"/>
      <c r="E10" s="20">
        <v>347889.50000000006</v>
      </c>
    </row>
    <row r="11" spans="1:5" s="190" customFormat="1" ht="8.25">
      <c r="A11" s="187"/>
      <c r="B11" s="187"/>
      <c r="C11" s="188"/>
      <c r="D11" s="188"/>
      <c r="E11" s="189"/>
    </row>
    <row r="12" spans="1:5">
      <c r="A12" s="17">
        <f>A10+1</f>
        <v>2</v>
      </c>
      <c r="B12" s="18"/>
      <c r="C12" s="28" t="s">
        <v>128</v>
      </c>
      <c r="D12" s="186"/>
      <c r="E12" s="191">
        <v>1</v>
      </c>
    </row>
    <row r="13" spans="1:5" s="190" customFormat="1" ht="8.25">
      <c r="A13" s="187"/>
      <c r="B13" s="187"/>
      <c r="C13" s="188"/>
      <c r="D13" s="188"/>
      <c r="E13" s="189"/>
    </row>
    <row r="14" spans="1:5" ht="13.5" thickBot="1">
      <c r="A14" s="17">
        <f>A12+1</f>
        <v>3</v>
      </c>
      <c r="B14" s="18"/>
      <c r="C14" s="28" t="s">
        <v>129</v>
      </c>
      <c r="D14" s="25"/>
      <c r="E14" s="192">
        <f>E10*E12</f>
        <v>347889.50000000006</v>
      </c>
    </row>
    <row r="15" spans="1:5" ht="13.5" thickTop="1">
      <c r="A15" s="17"/>
      <c r="B15" s="18"/>
      <c r="C15" s="28"/>
      <c r="D15" s="25"/>
      <c r="E15" s="193"/>
    </row>
    <row r="16" spans="1:5">
      <c r="A16" s="17"/>
      <c r="B16" s="18"/>
      <c r="C16" s="28"/>
      <c r="D16" s="25"/>
      <c r="E16" s="193"/>
    </row>
    <row r="17" spans="1:6">
      <c r="A17" s="17"/>
      <c r="B17" s="18"/>
      <c r="C17" s="28"/>
      <c r="D17" s="25"/>
      <c r="E17" s="193"/>
    </row>
    <row r="18" spans="1:6" ht="25.5">
      <c r="A18" s="17">
        <f>A14+1</f>
        <v>4</v>
      </c>
      <c r="B18" s="18"/>
      <c r="C18" s="194" t="s">
        <v>130</v>
      </c>
      <c r="D18" s="194"/>
      <c r="E18" s="20">
        <v>341289.32999999996</v>
      </c>
      <c r="F18" s="194"/>
    </row>
    <row r="19" spans="1:6" s="190" customFormat="1" ht="8.25">
      <c r="A19" s="187"/>
      <c r="B19" s="187"/>
      <c r="C19" s="188"/>
      <c r="D19" s="188"/>
      <c r="E19" s="195"/>
    </row>
    <row r="20" spans="1:6">
      <c r="A20" s="17">
        <f>A18+1</f>
        <v>5</v>
      </c>
      <c r="B20" s="18"/>
      <c r="C20" s="28" t="s">
        <v>128</v>
      </c>
      <c r="D20" s="186"/>
      <c r="E20" s="191">
        <v>1</v>
      </c>
    </row>
    <row r="21" spans="1:6" s="190" customFormat="1" ht="8.25">
      <c r="A21" s="187"/>
      <c r="B21" s="187"/>
      <c r="C21" s="188"/>
      <c r="D21" s="188"/>
      <c r="E21" s="189"/>
    </row>
    <row r="22" spans="1:6" ht="12.75" customHeight="1" thickBot="1">
      <c r="A22" s="17">
        <f>A20+1</f>
        <v>6</v>
      </c>
      <c r="B22" s="18"/>
      <c r="C22" s="28" t="s">
        <v>131</v>
      </c>
      <c r="D22" s="25"/>
      <c r="E22" s="192">
        <f>E18*E20</f>
        <v>341289.32999999996</v>
      </c>
    </row>
    <row r="23" spans="1:6" ht="13.5" thickTop="1">
      <c r="A23" s="17"/>
      <c r="B23" s="18"/>
      <c r="C23" s="28"/>
      <c r="D23" s="25"/>
      <c r="E23" s="193"/>
    </row>
    <row r="24" spans="1:6">
      <c r="A24" s="17"/>
      <c r="B24" s="18"/>
      <c r="C24" s="28"/>
      <c r="D24" s="25"/>
      <c r="E24" s="193"/>
    </row>
    <row r="25" spans="1:6">
      <c r="A25" s="17"/>
      <c r="B25" s="18"/>
      <c r="C25" s="28"/>
      <c r="D25" s="25"/>
      <c r="E25" s="193"/>
    </row>
    <row r="26" spans="1:6" ht="25.5">
      <c r="A26" s="17">
        <f>A22+1</f>
        <v>7</v>
      </c>
      <c r="B26" s="18"/>
      <c r="C26" s="194" t="s">
        <v>132</v>
      </c>
      <c r="D26" s="194"/>
      <c r="E26" s="20">
        <v>-2613980.89</v>
      </c>
      <c r="F26" s="194"/>
    </row>
    <row r="27" spans="1:6" s="190" customFormat="1" ht="8.25">
      <c r="A27" s="187"/>
      <c r="B27" s="187"/>
      <c r="C27" s="188"/>
      <c r="D27" s="188"/>
      <c r="E27" s="195"/>
    </row>
    <row r="28" spans="1:6">
      <c r="A28" s="17">
        <f>A26+1</f>
        <v>8</v>
      </c>
      <c r="B28" s="18"/>
      <c r="C28" s="28" t="s">
        <v>128</v>
      </c>
      <c r="D28" s="186"/>
      <c r="E28" s="191">
        <v>1</v>
      </c>
    </row>
    <row r="29" spans="1:6" s="190" customFormat="1" ht="8.25">
      <c r="A29" s="187"/>
      <c r="B29" s="187"/>
      <c r="C29" s="188"/>
      <c r="D29" s="188"/>
      <c r="E29" s="189"/>
    </row>
    <row r="30" spans="1:6" ht="13.5" thickBot="1">
      <c r="A30" s="17">
        <f>A28+1</f>
        <v>9</v>
      </c>
      <c r="B30" s="18"/>
      <c r="C30" s="28" t="s">
        <v>133</v>
      </c>
      <c r="D30" s="25"/>
      <c r="E30" s="192">
        <f>E26*E28</f>
        <v>-2613980.89</v>
      </c>
    </row>
    <row r="31" spans="1:6" ht="13.5" thickTop="1">
      <c r="A31" s="17"/>
      <c r="B31" s="18"/>
      <c r="C31" s="28"/>
      <c r="D31" s="25"/>
      <c r="E31" s="37"/>
    </row>
    <row r="32" spans="1:6">
      <c r="A32" s="17"/>
      <c r="B32" s="18"/>
      <c r="C32" s="28"/>
      <c r="D32" s="25"/>
      <c r="E32" s="37"/>
    </row>
    <row r="33" spans="1:5">
      <c r="A33" s="17"/>
      <c r="B33" s="18"/>
      <c r="C33" s="28"/>
      <c r="D33" s="25"/>
      <c r="E33" s="193"/>
    </row>
    <row r="34" spans="1:5" ht="25.5">
      <c r="A34" s="17">
        <f>A30+1</f>
        <v>10</v>
      </c>
      <c r="B34" s="18"/>
      <c r="C34" s="185" t="s">
        <v>134</v>
      </c>
      <c r="D34" s="25"/>
      <c r="E34" s="20">
        <v>-25332.339999999851</v>
      </c>
    </row>
    <row r="35" spans="1:5" s="190" customFormat="1" ht="8.25">
      <c r="A35" s="187"/>
      <c r="B35" s="187"/>
      <c r="C35" s="188"/>
      <c r="D35" s="188"/>
      <c r="E35" s="195"/>
    </row>
    <row r="36" spans="1:5">
      <c r="A36" s="17">
        <f>A34+1</f>
        <v>11</v>
      </c>
      <c r="B36" s="18"/>
      <c r="C36" s="28" t="s">
        <v>128</v>
      </c>
      <c r="D36" s="25"/>
      <c r="E36" s="191">
        <v>1</v>
      </c>
    </row>
    <row r="37" spans="1:5" s="190" customFormat="1" ht="8.25">
      <c r="A37" s="187"/>
      <c r="B37" s="187"/>
      <c r="C37" s="188"/>
      <c r="D37" s="188"/>
      <c r="E37" s="189"/>
    </row>
    <row r="38" spans="1:5" ht="13.5" thickBot="1">
      <c r="A38" s="17">
        <f>A36+1</f>
        <v>12</v>
      </c>
      <c r="B38" s="18"/>
      <c r="C38" s="28" t="s">
        <v>135</v>
      </c>
      <c r="D38" s="25"/>
      <c r="E38" s="192">
        <f>E34*E36</f>
        <v>-25332.339999999851</v>
      </c>
    </row>
    <row r="39" spans="1:5" ht="13.5" thickTop="1">
      <c r="A39" s="17"/>
      <c r="B39" s="18"/>
      <c r="C39" s="28"/>
      <c r="D39" s="25"/>
      <c r="E39" s="37"/>
    </row>
    <row r="40" spans="1:5">
      <c r="A40" s="17"/>
      <c r="B40" s="18"/>
      <c r="C40" s="28"/>
      <c r="D40" s="25"/>
      <c r="E40" s="37"/>
    </row>
    <row r="41" spans="1:5">
      <c r="A41" s="17"/>
      <c r="B41" s="18"/>
      <c r="C41" s="28"/>
      <c r="D41" s="25"/>
      <c r="E41" s="37"/>
    </row>
    <row r="42" spans="1:5" ht="25.5">
      <c r="A42" s="17">
        <f>A38+1</f>
        <v>13</v>
      </c>
      <c r="B42" s="18"/>
      <c r="C42" s="185" t="s">
        <v>136</v>
      </c>
      <c r="D42" s="25"/>
      <c r="E42" s="20">
        <v>-2383768.04</v>
      </c>
    </row>
    <row r="43" spans="1:5" s="190" customFormat="1" ht="8.25">
      <c r="A43" s="187"/>
      <c r="B43" s="187"/>
      <c r="C43" s="188"/>
      <c r="D43" s="188"/>
      <c r="E43" s="195"/>
    </row>
    <row r="44" spans="1:5">
      <c r="A44" s="17">
        <f>A42+1</f>
        <v>14</v>
      </c>
      <c r="B44" s="18"/>
      <c r="C44" s="28" t="s">
        <v>128</v>
      </c>
      <c r="D44" s="25"/>
      <c r="E44" s="191">
        <v>1</v>
      </c>
    </row>
    <row r="45" spans="1:5" s="190" customFormat="1" ht="8.25">
      <c r="A45" s="187"/>
      <c r="B45" s="187"/>
      <c r="C45" s="188"/>
      <c r="D45" s="188"/>
      <c r="E45" s="189"/>
    </row>
    <row r="46" spans="1:5" ht="13.5" thickBot="1">
      <c r="A46" s="17">
        <f>A44+1</f>
        <v>15</v>
      </c>
      <c r="B46" s="18"/>
      <c r="C46" s="28" t="s">
        <v>137</v>
      </c>
      <c r="D46" s="25"/>
      <c r="E46" s="192">
        <f>E42*E44</f>
        <v>-2383768.04</v>
      </c>
    </row>
    <row r="47" spans="1:5" ht="13.5" thickTop="1">
      <c r="A47" s="17"/>
      <c r="B47" s="18"/>
      <c r="C47" s="28"/>
      <c r="D47" s="25"/>
      <c r="E47" s="193"/>
    </row>
    <row r="48" spans="1:5">
      <c r="A48" s="17"/>
      <c r="B48" s="18"/>
      <c r="C48" s="25"/>
      <c r="D48" s="25"/>
      <c r="E48" s="38"/>
    </row>
    <row r="49" spans="1:5">
      <c r="A49" s="17"/>
      <c r="B49" s="18"/>
      <c r="C49" s="25" t="s">
        <v>138</v>
      </c>
      <c r="D49" s="25"/>
      <c r="E49" s="38"/>
    </row>
    <row r="50" spans="1:5">
      <c r="A50" s="17"/>
      <c r="B50" s="18"/>
      <c r="C50" s="25"/>
      <c r="D50" s="25"/>
      <c r="E50" s="38"/>
    </row>
    <row r="51" spans="1:5">
      <c r="A51" s="17"/>
      <c r="B51" s="18"/>
      <c r="C51" s="25"/>
      <c r="D51" s="25"/>
      <c r="E51" s="38"/>
    </row>
    <row r="52" spans="1:5">
      <c r="A52" s="39"/>
      <c r="B52" s="40"/>
      <c r="C52" s="41"/>
      <c r="D52" s="41"/>
      <c r="E52" s="42"/>
    </row>
    <row r="53" spans="1:5">
      <c r="A53" s="39"/>
      <c r="B53" s="40"/>
      <c r="C53" s="41"/>
      <c r="D53" s="41"/>
      <c r="E53" s="42"/>
    </row>
    <row r="54" spans="1:5">
      <c r="A54" s="39"/>
      <c r="B54" s="40"/>
      <c r="C54" s="41"/>
      <c r="D54" s="41"/>
      <c r="E54" s="42"/>
    </row>
    <row r="55" spans="1:5">
      <c r="A55" s="39"/>
      <c r="B55" s="40"/>
      <c r="C55" s="41"/>
      <c r="D55" s="41"/>
      <c r="E55" s="42"/>
    </row>
    <row r="56" spans="1:5">
      <c r="A56" s="39"/>
      <c r="B56" s="40"/>
      <c r="C56" s="41"/>
      <c r="D56" s="41"/>
      <c r="E56" s="42"/>
    </row>
    <row r="57" spans="1:5">
      <c r="A57" s="39"/>
      <c r="B57" s="40"/>
      <c r="C57" s="41"/>
      <c r="D57" s="41"/>
      <c r="E57" s="43"/>
    </row>
    <row r="58" spans="1:5">
      <c r="A58" s="39"/>
      <c r="B58" s="40"/>
      <c r="C58" s="41"/>
      <c r="D58" s="41"/>
      <c r="E58" s="43"/>
    </row>
    <row r="59" spans="1:5">
      <c r="A59" s="39"/>
      <c r="B59" s="40"/>
      <c r="E59" s="42"/>
    </row>
    <row r="60" spans="1:5">
      <c r="A60" s="39"/>
      <c r="B60" s="40"/>
      <c r="C60" s="40"/>
      <c r="D60" s="40"/>
    </row>
    <row r="61" spans="1:5">
      <c r="A61" s="39"/>
      <c r="B61" s="40"/>
      <c r="E61" s="42"/>
    </row>
    <row r="62" spans="1:5">
      <c r="C62" s="41"/>
      <c r="D62" s="41"/>
    </row>
    <row r="63" spans="1:5">
      <c r="A63" s="39"/>
      <c r="B63" s="40"/>
      <c r="C63" s="41"/>
      <c r="D63" s="41"/>
      <c r="E63" s="45"/>
    </row>
    <row r="64" spans="1:5">
      <c r="A64" s="39"/>
      <c r="B64" s="40"/>
      <c r="C64" s="41"/>
      <c r="D64" s="41"/>
      <c r="E64" s="45"/>
    </row>
    <row r="65" spans="1:5">
      <c r="A65" s="39"/>
      <c r="B65" s="40"/>
      <c r="C65" s="41"/>
      <c r="D65" s="41"/>
      <c r="E65" s="47"/>
    </row>
    <row r="66" spans="1:5">
      <c r="C66" s="41"/>
      <c r="D66" s="41"/>
      <c r="E66" s="42"/>
    </row>
    <row r="67" spans="1:5">
      <c r="A67" s="39"/>
      <c r="B67" s="40"/>
      <c r="C67" s="41"/>
      <c r="D67" s="41"/>
      <c r="E67" s="45"/>
    </row>
    <row r="68" spans="1:5">
      <c r="C68" s="41"/>
      <c r="D68" s="41"/>
      <c r="E68" s="45"/>
    </row>
    <row r="69" spans="1:5">
      <c r="A69" s="39"/>
      <c r="B69" s="40"/>
      <c r="C69" s="41"/>
      <c r="D69" s="41"/>
      <c r="E69" s="49"/>
    </row>
    <row r="70" spans="1:5">
      <c r="C70" s="41"/>
      <c r="D70" s="41"/>
      <c r="E70" s="42"/>
    </row>
    <row r="71" spans="1:5">
      <c r="A71" s="39"/>
      <c r="B71" s="40"/>
      <c r="C71" s="41"/>
      <c r="D71" s="41"/>
      <c r="E71" s="45"/>
    </row>
    <row r="72" spans="1:5">
      <c r="C72" s="41"/>
      <c r="D72" s="41"/>
      <c r="E72" s="42"/>
    </row>
    <row r="73" spans="1:5">
      <c r="A73" s="39"/>
      <c r="B73" s="40"/>
      <c r="C73" s="41"/>
      <c r="D73" s="41"/>
      <c r="E73" s="45"/>
    </row>
    <row r="74" spans="1:5">
      <c r="C74" s="41"/>
      <c r="D74" s="41"/>
      <c r="E74" s="42"/>
    </row>
    <row r="75" spans="1:5">
      <c r="A75" s="39"/>
      <c r="B75" s="40"/>
      <c r="C75" s="41"/>
      <c r="D75" s="41"/>
      <c r="E75" s="45"/>
    </row>
    <row r="76" spans="1:5">
      <c r="C76" s="41"/>
      <c r="D76" s="41"/>
      <c r="E76" s="45"/>
    </row>
    <row r="77" spans="1:5">
      <c r="A77" s="39"/>
      <c r="B77" s="40"/>
      <c r="C77" s="41"/>
      <c r="D77" s="41"/>
      <c r="E77" s="49"/>
    </row>
    <row r="78" spans="1:5">
      <c r="C78" s="41"/>
      <c r="D78" s="41"/>
      <c r="E78" s="42"/>
    </row>
    <row r="79" spans="1:5">
      <c r="A79" s="39"/>
      <c r="B79" s="40"/>
      <c r="C79" s="41"/>
      <c r="D79" s="41"/>
      <c r="E79" s="45"/>
    </row>
    <row r="80" spans="1:5">
      <c r="C80" s="41"/>
      <c r="D80" s="41"/>
      <c r="E80" s="42"/>
    </row>
    <row r="81" spans="3:5">
      <c r="C81" s="41"/>
      <c r="D81" s="41"/>
      <c r="E81" s="45"/>
    </row>
    <row r="82" spans="3:5">
      <c r="C82" s="41"/>
      <c r="D82" s="41"/>
      <c r="E82" s="45"/>
    </row>
    <row r="83" spans="3:5">
      <c r="C83" s="41"/>
      <c r="D83" s="41"/>
      <c r="E83" s="45"/>
    </row>
    <row r="84" spans="3:5">
      <c r="C84" s="41"/>
      <c r="D84" s="41"/>
      <c r="E84" s="45"/>
    </row>
    <row r="85" spans="3:5">
      <c r="C85" s="41"/>
      <c r="D85" s="41"/>
      <c r="E85" s="45"/>
    </row>
    <row r="86" spans="3:5">
      <c r="C86" s="41"/>
      <c r="D86" s="41"/>
      <c r="E86" s="45"/>
    </row>
    <row r="87" spans="3:5">
      <c r="C87" s="41"/>
      <c r="D87" s="41"/>
      <c r="E87" s="45"/>
    </row>
    <row r="88" spans="3:5">
      <c r="C88" s="41"/>
      <c r="D88" s="41"/>
      <c r="E88" s="45"/>
    </row>
    <row r="89" spans="3:5">
      <c r="C89" s="41"/>
      <c r="D89" s="41"/>
      <c r="E89" s="45"/>
    </row>
    <row r="90" spans="3:5">
      <c r="C90" s="41"/>
      <c r="D90" s="41"/>
      <c r="E90" s="45"/>
    </row>
    <row r="91" spans="3:5">
      <c r="C91" s="41"/>
      <c r="D91" s="41"/>
      <c r="E91" s="45"/>
    </row>
    <row r="92" spans="3:5">
      <c r="C92" s="41"/>
      <c r="D92" s="41"/>
      <c r="E92" s="45"/>
    </row>
    <row r="93" spans="3:5">
      <c r="C93" s="41"/>
      <c r="D93" s="41"/>
      <c r="E93" s="45"/>
    </row>
    <row r="94" spans="3:5">
      <c r="C94" s="41"/>
      <c r="D94" s="41"/>
      <c r="E94" s="45"/>
    </row>
    <row r="95" spans="3:5">
      <c r="C95" s="41"/>
      <c r="D95" s="41"/>
      <c r="E95" s="45"/>
    </row>
    <row r="96" spans="3:5">
      <c r="C96" s="41"/>
      <c r="D96" s="41"/>
      <c r="E96" s="45"/>
    </row>
    <row r="97" spans="3:5">
      <c r="C97" s="41"/>
      <c r="D97" s="41"/>
      <c r="E97" s="45"/>
    </row>
    <row r="98" spans="3:5">
      <c r="C98" s="41"/>
      <c r="D98" s="41"/>
      <c r="E98" s="45"/>
    </row>
    <row r="99" spans="3:5">
      <c r="C99" s="41"/>
      <c r="D99" s="41"/>
      <c r="E99" s="45"/>
    </row>
    <row r="100" spans="3:5">
      <c r="C100" s="41"/>
      <c r="D100" s="41"/>
      <c r="E100" s="45"/>
    </row>
    <row r="101" spans="3:5">
      <c r="C101" s="41"/>
      <c r="D101" s="41"/>
      <c r="E101" s="45"/>
    </row>
    <row r="102" spans="3:5">
      <c r="C102" s="41"/>
      <c r="D102" s="41"/>
      <c r="E102" s="45"/>
    </row>
    <row r="103" spans="3:5">
      <c r="C103" s="41"/>
      <c r="D103" s="41"/>
      <c r="E103" s="45"/>
    </row>
    <row r="104" spans="3:5">
      <c r="C104" s="41"/>
      <c r="D104" s="41"/>
      <c r="E104" s="45"/>
    </row>
    <row r="105" spans="3:5">
      <c r="C105" s="41"/>
      <c r="D105" s="41"/>
      <c r="E105" s="45"/>
    </row>
    <row r="106" spans="3:5">
      <c r="C106" s="41"/>
      <c r="D106" s="41"/>
      <c r="E106" s="45"/>
    </row>
    <row r="107" spans="3:5">
      <c r="C107" s="41"/>
      <c r="D107" s="41"/>
      <c r="E107" s="45"/>
    </row>
    <row r="108" spans="3:5">
      <c r="C108" s="41"/>
      <c r="D108" s="41"/>
      <c r="E108" s="45"/>
    </row>
    <row r="109" spans="3:5">
      <c r="C109" s="41"/>
      <c r="D109" s="41"/>
      <c r="E109" s="45"/>
    </row>
    <row r="110" spans="3:5">
      <c r="C110" s="41"/>
      <c r="D110" s="41"/>
      <c r="E110" s="45"/>
    </row>
    <row r="111" spans="3:5">
      <c r="C111" s="41"/>
      <c r="D111" s="41"/>
      <c r="E111" s="45"/>
    </row>
    <row r="112" spans="3:5">
      <c r="C112" s="41"/>
      <c r="D112" s="41"/>
      <c r="E112" s="45"/>
    </row>
    <row r="113" spans="3:5">
      <c r="C113" s="41"/>
      <c r="D113" s="41"/>
      <c r="E113" s="45"/>
    </row>
    <row r="114" spans="3:5">
      <c r="C114" s="41"/>
      <c r="D114" s="41"/>
      <c r="E114" s="45"/>
    </row>
    <row r="115" spans="3:5">
      <c r="C115" s="41"/>
      <c r="D115" s="41"/>
      <c r="E115" s="45"/>
    </row>
    <row r="116" spans="3:5">
      <c r="C116" s="41"/>
      <c r="D116" s="41"/>
      <c r="E116" s="45"/>
    </row>
    <row r="117" spans="3:5">
      <c r="C117" s="41"/>
      <c r="D117" s="41"/>
      <c r="E117" s="45"/>
    </row>
    <row r="118" spans="3:5">
      <c r="C118" s="41"/>
      <c r="D118" s="41"/>
      <c r="E118" s="45"/>
    </row>
    <row r="119" spans="3:5">
      <c r="C119" s="41"/>
      <c r="D119" s="41"/>
      <c r="E119" s="45"/>
    </row>
    <row r="120" spans="3:5">
      <c r="C120" s="41"/>
      <c r="D120" s="41"/>
      <c r="E120" s="45"/>
    </row>
    <row r="121" spans="3:5">
      <c r="C121" s="41"/>
      <c r="D121" s="41"/>
      <c r="E121" s="45"/>
    </row>
    <row r="122" spans="3:5">
      <c r="C122" s="41"/>
      <c r="D122" s="41"/>
      <c r="E122" s="45"/>
    </row>
    <row r="123" spans="3:5">
      <c r="C123" s="41"/>
      <c r="D123" s="41"/>
      <c r="E123" s="45"/>
    </row>
    <row r="124" spans="3:5">
      <c r="C124" s="41"/>
      <c r="D124" s="41"/>
      <c r="E124" s="45"/>
    </row>
    <row r="125" spans="3:5">
      <c r="C125" s="41"/>
      <c r="D125" s="41"/>
      <c r="E125" s="45"/>
    </row>
    <row r="126" spans="3:5">
      <c r="C126" s="41"/>
      <c r="D126" s="41"/>
      <c r="E126" s="45"/>
    </row>
    <row r="127" spans="3:5">
      <c r="E127" s="45"/>
    </row>
  </sheetData>
  <mergeCells count="4">
    <mergeCell ref="C2:D2"/>
    <mergeCell ref="C3:D3"/>
    <mergeCell ref="C4:D4"/>
    <mergeCell ref="C5:D5"/>
  </mergeCells>
  <printOptions horizontalCentered="1"/>
  <pageMargins left="0.5" right="0.5" top="0.5" bottom="0.5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33"/>
  <sheetViews>
    <sheetView zoomScaleNormal="100" workbookViewId="0">
      <selection activeCell="D23" sqref="D23"/>
    </sheetView>
  </sheetViews>
  <sheetFormatPr defaultColWidth="9.140625" defaultRowHeight="12.75"/>
  <cols>
    <col min="1" max="1" width="7.85546875" style="782" customWidth="1"/>
    <col min="2" max="2" width="1.7109375" style="782" customWidth="1"/>
    <col min="3" max="3" width="38.42578125" style="782" customWidth="1"/>
    <col min="4" max="4" width="30.42578125" style="782" customWidth="1"/>
    <col min="5" max="5" width="15.5703125" style="782" customWidth="1"/>
    <col min="6" max="6" width="22.42578125" style="782" customWidth="1"/>
    <col min="7" max="7" width="9.140625" style="782"/>
    <col min="8" max="8" width="18.28515625" style="782" customWidth="1"/>
    <col min="9" max="16384" width="9.140625" style="782"/>
  </cols>
  <sheetData>
    <row r="1" spans="1:8" ht="15" customHeight="1">
      <c r="A1" s="1302" t="s">
        <v>37</v>
      </c>
      <c r="B1" s="1302"/>
      <c r="C1" s="1302"/>
      <c r="D1" s="1302"/>
      <c r="E1" s="1302"/>
    </row>
    <row r="2" spans="1:8" ht="15" customHeight="1">
      <c r="A2" s="1302" t="s">
        <v>810</v>
      </c>
      <c r="B2" s="1302"/>
      <c r="C2" s="1302"/>
      <c r="D2" s="1302"/>
      <c r="E2" s="1302"/>
    </row>
    <row r="3" spans="1:8" ht="15" customHeight="1">
      <c r="A3" s="1302" t="s">
        <v>40</v>
      </c>
      <c r="B3" s="1302"/>
      <c r="C3" s="1302"/>
      <c r="D3" s="1302"/>
      <c r="E3" s="1302"/>
    </row>
    <row r="4" spans="1:8" ht="15" customHeight="1">
      <c r="A4" s="1303" t="s">
        <v>860</v>
      </c>
      <c r="B4" s="1303"/>
      <c r="C4" s="1303"/>
      <c r="D4" s="1303"/>
      <c r="E4" s="1303"/>
    </row>
    <row r="5" spans="1:8">
      <c r="A5" s="783"/>
      <c r="B5" s="783"/>
      <c r="C5" s="783"/>
      <c r="D5" s="783"/>
      <c r="E5" s="783"/>
    </row>
    <row r="6" spans="1:8">
      <c r="A6" s="797" t="s">
        <v>41</v>
      </c>
      <c r="B6" s="788"/>
      <c r="C6" s="788"/>
      <c r="D6" s="788"/>
      <c r="E6" s="788"/>
    </row>
    <row r="7" spans="1:8">
      <c r="A7" s="796" t="s">
        <v>47</v>
      </c>
      <c r="B7" s="796"/>
      <c r="C7" s="796" t="s">
        <v>42</v>
      </c>
      <c r="D7" s="796"/>
      <c r="E7" s="796" t="s">
        <v>43</v>
      </c>
    </row>
    <row r="8" spans="1:8">
      <c r="A8" s="795">
        <v>-1</v>
      </c>
      <c r="B8" s="795"/>
      <c r="C8" s="795">
        <v>-2</v>
      </c>
      <c r="D8" s="795"/>
      <c r="E8" s="795">
        <v>-3</v>
      </c>
    </row>
    <row r="9" spans="1:8">
      <c r="A9" s="783"/>
      <c r="B9" s="783"/>
      <c r="C9" s="783"/>
      <c r="D9" s="783"/>
      <c r="E9" s="785"/>
    </row>
    <row r="10" spans="1:8">
      <c r="A10" s="788">
        <v>1</v>
      </c>
      <c r="B10" s="783"/>
      <c r="C10" s="783" t="s">
        <v>809</v>
      </c>
      <c r="D10" s="793" t="s">
        <v>808</v>
      </c>
      <c r="E10" s="786">
        <v>158106513</v>
      </c>
    </row>
    <row r="11" spans="1:8">
      <c r="A11" s="788"/>
      <c r="B11" s="783"/>
      <c r="C11" s="783"/>
      <c r="D11" s="794"/>
      <c r="E11" s="786"/>
    </row>
    <row r="12" spans="1:8">
      <c r="A12" s="788">
        <v>2</v>
      </c>
      <c r="B12" s="783"/>
      <c r="C12" s="787" t="s">
        <v>807</v>
      </c>
      <c r="D12" s="793" t="s">
        <v>806</v>
      </c>
      <c r="E12" s="786">
        <v>162680985</v>
      </c>
    </row>
    <row r="13" spans="1:8">
      <c r="A13" s="788"/>
      <c r="B13" s="783"/>
      <c r="C13" s="783"/>
      <c r="D13" s="794"/>
      <c r="E13" s="786"/>
    </row>
    <row r="14" spans="1:8">
      <c r="A14" s="788">
        <v>3</v>
      </c>
      <c r="B14" s="783"/>
      <c r="C14" s="783" t="s">
        <v>805</v>
      </c>
      <c r="D14" s="793" t="s">
        <v>804</v>
      </c>
      <c r="E14" s="792">
        <v>-2211941.6399999997</v>
      </c>
    </row>
    <row r="15" spans="1:8">
      <c r="A15" s="788"/>
      <c r="B15" s="783"/>
      <c r="C15" s="783"/>
      <c r="D15" s="783"/>
      <c r="E15" s="786"/>
    </row>
    <row r="16" spans="1:8">
      <c r="A16" s="788">
        <v>4</v>
      </c>
      <c r="B16" s="783"/>
      <c r="C16" s="783" t="s">
        <v>803</v>
      </c>
      <c r="D16" s="783"/>
      <c r="E16" s="786">
        <f>E12+E14</f>
        <v>160469043.36000001</v>
      </c>
      <c r="F16" s="786"/>
      <c r="H16" s="786"/>
    </row>
    <row r="17" spans="1:8">
      <c r="A17" s="788"/>
      <c r="B17" s="783"/>
      <c r="C17" s="783"/>
      <c r="D17" s="783"/>
      <c r="E17" s="786"/>
    </row>
    <row r="18" spans="1:8">
      <c r="A18" s="788"/>
      <c r="B18" s="783"/>
      <c r="C18" s="783" t="s">
        <v>802</v>
      </c>
      <c r="D18" s="783"/>
      <c r="E18" s="791">
        <v>2211941.64</v>
      </c>
      <c r="F18" s="782" t="s">
        <v>801</v>
      </c>
      <c r="H18" s="786"/>
    </row>
    <row r="19" spans="1:8">
      <c r="A19" s="788"/>
      <c r="B19" s="783"/>
      <c r="C19" s="783"/>
      <c r="D19" s="783"/>
      <c r="E19" s="791"/>
    </row>
    <row r="20" spans="1:8">
      <c r="A20" s="788">
        <v>5</v>
      </c>
      <c r="B20" s="783"/>
      <c r="C20" s="783" t="s">
        <v>139</v>
      </c>
      <c r="D20" s="783"/>
      <c r="E20" s="791">
        <v>1</v>
      </c>
    </row>
    <row r="21" spans="1:8">
      <c r="A21" s="788"/>
      <c r="B21" s="783"/>
      <c r="C21" s="783"/>
      <c r="D21" s="783"/>
      <c r="E21" s="791"/>
    </row>
    <row r="22" spans="1:8">
      <c r="A22" s="788">
        <v>6</v>
      </c>
      <c r="B22" s="783"/>
      <c r="C22" s="783" t="s">
        <v>800</v>
      </c>
      <c r="D22" s="783"/>
      <c r="E22" s="791">
        <f>E12-E10</f>
        <v>4574472</v>
      </c>
      <c r="F22" s="782" t="s">
        <v>799</v>
      </c>
      <c r="H22" s="786"/>
    </row>
    <row r="23" spans="1:8">
      <c r="A23" s="788"/>
      <c r="B23" s="783"/>
      <c r="C23" s="783"/>
      <c r="D23" s="783"/>
      <c r="E23" s="790"/>
    </row>
    <row r="24" spans="1:8">
      <c r="A24" s="788"/>
      <c r="B24" s="783"/>
    </row>
    <row r="25" spans="1:8">
      <c r="A25" s="788"/>
      <c r="B25" s="783"/>
      <c r="C25" s="783"/>
      <c r="D25" s="783"/>
      <c r="E25" s="786"/>
      <c r="F25" s="789"/>
    </row>
    <row r="26" spans="1:8">
      <c r="A26" s="783"/>
      <c r="B26" s="783"/>
      <c r="C26" s="783"/>
      <c r="D26" s="783"/>
      <c r="E26" s="786"/>
      <c r="F26" s="789"/>
    </row>
    <row r="27" spans="1:8">
      <c r="A27" s="788"/>
      <c r="B27" s="783"/>
      <c r="C27" s="787"/>
      <c r="D27" s="783"/>
      <c r="E27" s="786"/>
    </row>
    <row r="28" spans="1:8">
      <c r="A28" s="783"/>
      <c r="B28" s="783"/>
      <c r="C28" s="783"/>
      <c r="D28" s="783"/>
      <c r="E28" s="783"/>
    </row>
    <row r="29" spans="1:8">
      <c r="A29" s="783"/>
      <c r="B29" s="783"/>
      <c r="C29" s="783"/>
      <c r="D29" s="785"/>
      <c r="E29" s="785"/>
    </row>
    <row r="30" spans="1:8">
      <c r="A30" s="784"/>
      <c r="B30" s="784"/>
      <c r="C30" s="784" t="s">
        <v>140</v>
      </c>
      <c r="D30" s="784"/>
      <c r="E30" s="783"/>
    </row>
    <row r="31" spans="1:8">
      <c r="A31" s="784"/>
      <c r="B31" s="784"/>
      <c r="C31" s="784"/>
      <c r="D31" s="784"/>
      <c r="E31" s="783"/>
    </row>
    <row r="33" spans="1:5">
      <c r="A33" s="783"/>
      <c r="B33" s="783"/>
      <c r="C33" s="783"/>
      <c r="D33" s="783"/>
      <c r="E33" s="783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J16"/>
  <sheetViews>
    <sheetView zoomScale="85" zoomScaleNormal="85" workbookViewId="0">
      <selection activeCell="F23" sqref="F23"/>
    </sheetView>
  </sheetViews>
  <sheetFormatPr defaultColWidth="9.140625" defaultRowHeight="15"/>
  <cols>
    <col min="1" max="2" width="9.140625" style="201"/>
    <col min="3" max="3" width="30.5703125" style="201" bestFit="1" customWidth="1"/>
    <col min="4" max="4" width="9.140625" style="201"/>
    <col min="5" max="5" width="13.7109375" style="201" customWidth="1"/>
    <col min="6" max="6" width="9.140625" style="201"/>
    <col min="7" max="7" width="13.28515625" style="201" customWidth="1"/>
    <col min="8" max="8" width="13" style="201" customWidth="1"/>
    <col min="9" max="9" width="18.7109375" style="201" customWidth="1"/>
    <col min="10" max="16384" width="9.140625" style="201"/>
  </cols>
  <sheetData>
    <row r="1" spans="1:10">
      <c r="A1" s="150"/>
      <c r="B1" s="150"/>
      <c r="C1" s="150"/>
      <c r="D1" s="150"/>
      <c r="E1" s="151"/>
      <c r="F1" s="151"/>
      <c r="G1" s="151"/>
      <c r="H1" s="151"/>
      <c r="I1" s="115"/>
      <c r="J1" s="151"/>
    </row>
    <row r="2" spans="1:10" ht="15.75">
      <c r="A2" s="150"/>
      <c r="B2" s="1304" t="s">
        <v>37</v>
      </c>
      <c r="C2" s="1304"/>
      <c r="D2" s="1304"/>
      <c r="E2" s="1304"/>
      <c r="F2" s="1304"/>
      <c r="G2" s="1304"/>
      <c r="H2" s="1304"/>
      <c r="I2" s="196"/>
      <c r="J2" s="151"/>
    </row>
    <row r="3" spans="1:10">
      <c r="A3" s="150"/>
      <c r="B3" s="1305" t="s">
        <v>141</v>
      </c>
      <c r="C3" s="1305"/>
      <c r="D3" s="1305"/>
      <c r="E3" s="1305"/>
      <c r="F3" s="1305"/>
      <c r="G3" s="1305"/>
      <c r="H3" s="1305"/>
      <c r="I3" s="196"/>
      <c r="J3" s="151"/>
    </row>
    <row r="4" spans="1:10">
      <c r="A4" s="150"/>
      <c r="B4" s="1306" t="s">
        <v>811</v>
      </c>
      <c r="C4" s="1306"/>
      <c r="D4" s="1306"/>
      <c r="E4" s="1306"/>
      <c r="F4" s="1306"/>
      <c r="G4" s="1306"/>
      <c r="H4" s="814"/>
      <c r="J4" s="150"/>
    </row>
    <row r="5" spans="1:10">
      <c r="B5" s="1307" t="s">
        <v>861</v>
      </c>
      <c r="C5" s="1307"/>
      <c r="D5" s="1307"/>
      <c r="E5" s="1307"/>
      <c r="F5" s="1307"/>
      <c r="G5" s="1307"/>
      <c r="H5" s="1307"/>
    </row>
    <row r="7" spans="1:10" ht="51">
      <c r="A7" s="154" t="s">
        <v>34</v>
      </c>
      <c r="B7" s="1283" t="s">
        <v>33</v>
      </c>
      <c r="C7" s="1283"/>
      <c r="D7" s="1283"/>
      <c r="E7" s="154" t="s">
        <v>32</v>
      </c>
      <c r="F7" s="154"/>
      <c r="G7" s="154" t="s">
        <v>31</v>
      </c>
      <c r="H7" s="154" t="s">
        <v>30</v>
      </c>
      <c r="I7" s="146" t="s">
        <v>29</v>
      </c>
      <c r="J7" s="150"/>
    </row>
    <row r="8" spans="1:10">
      <c r="A8" s="155"/>
      <c r="B8" s="155"/>
      <c r="C8" s="155"/>
      <c r="D8" s="150"/>
      <c r="E8" s="156"/>
      <c r="F8" s="157"/>
      <c r="G8" s="157"/>
      <c r="H8" s="157"/>
      <c r="I8" s="147"/>
      <c r="J8" s="150"/>
    </row>
    <row r="9" spans="1:10">
      <c r="A9" s="150"/>
      <c r="B9" s="150"/>
      <c r="C9" s="150"/>
      <c r="D9" s="150"/>
      <c r="E9" s="158"/>
      <c r="F9" s="150"/>
      <c r="G9" s="150"/>
      <c r="H9" s="150"/>
      <c r="I9" s="148"/>
      <c r="J9" s="150"/>
    </row>
    <row r="10" spans="1:10">
      <c r="A10" s="150"/>
      <c r="B10" s="159" t="s">
        <v>142</v>
      </c>
      <c r="C10" s="159"/>
      <c r="D10" s="150"/>
      <c r="G10" s="150"/>
      <c r="H10" s="150"/>
      <c r="I10" s="149"/>
      <c r="J10" s="150"/>
    </row>
    <row r="11" spans="1:10">
      <c r="A11" s="155">
        <v>1</v>
      </c>
      <c r="B11" s="150" t="s">
        <v>28</v>
      </c>
      <c r="C11" s="150" t="s">
        <v>27</v>
      </c>
      <c r="D11" s="150"/>
      <c r="E11" s="202">
        <v>-5313051.68</v>
      </c>
      <c r="G11" s="150" t="s">
        <v>26</v>
      </c>
      <c r="H11" s="203">
        <v>1</v>
      </c>
      <c r="I11" s="149">
        <f>E11</f>
        <v>-5313051.68</v>
      </c>
      <c r="J11" s="162" t="s">
        <v>25</v>
      </c>
    </row>
    <row r="12" spans="1:10">
      <c r="A12" s="155">
        <v>2</v>
      </c>
      <c r="B12" s="204">
        <v>447</v>
      </c>
      <c r="C12" s="205" t="s">
        <v>143</v>
      </c>
      <c r="D12" s="150"/>
      <c r="E12" s="202">
        <v>-3661679</v>
      </c>
      <c r="G12" s="150" t="s">
        <v>26</v>
      </c>
      <c r="H12" s="203">
        <v>1</v>
      </c>
      <c r="I12" s="149">
        <f>E12</f>
        <v>-3661679</v>
      </c>
      <c r="J12" s="162" t="s">
        <v>144</v>
      </c>
    </row>
    <row r="13" spans="1:10">
      <c r="A13" s="155">
        <v>3</v>
      </c>
      <c r="B13" s="204">
        <v>5010005</v>
      </c>
      <c r="C13" s="205" t="s">
        <v>145</v>
      </c>
      <c r="D13" s="150"/>
      <c r="E13" s="202">
        <f>I13</f>
        <v>173874.68</v>
      </c>
      <c r="G13" s="150" t="s">
        <v>26</v>
      </c>
      <c r="H13" s="203">
        <v>1</v>
      </c>
      <c r="I13" s="200">
        <v>173874.68</v>
      </c>
      <c r="J13" s="162" t="s">
        <v>146</v>
      </c>
    </row>
    <row r="14" spans="1:10">
      <c r="C14" s="150"/>
      <c r="D14" s="150"/>
      <c r="E14" s="158"/>
      <c r="F14" s="150"/>
      <c r="G14" s="150"/>
      <c r="H14" s="150"/>
      <c r="I14" s="149">
        <f>I12+I11+I13</f>
        <v>-8800856</v>
      </c>
      <c r="J14" s="163"/>
    </row>
    <row r="16" spans="1:10">
      <c r="C16" s="1198" t="s">
        <v>853</v>
      </c>
    </row>
  </sheetData>
  <mergeCells count="5">
    <mergeCell ref="B2:H2"/>
    <mergeCell ref="B3:H3"/>
    <mergeCell ref="B4:G4"/>
    <mergeCell ref="B7:D7"/>
    <mergeCell ref="B5:H5"/>
  </mergeCells>
  <pageMargins left="0.7" right="0.7" top="0.75" bottom="0.75" header="0.3" footer="0.3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CE7FD1-B005-47BD-822D-82D48E1BDEFB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3E66E7-85E3-4546-98D4-964BB3E70E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7A8902-F085-4388-8172-932CD60788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58</vt:i4>
      </vt:variant>
      <vt:variant>
        <vt:lpstr>Named Ranges</vt:lpstr>
      </vt:variant>
      <vt:variant>
        <vt:i4>37</vt:i4>
      </vt:variant>
    </vt:vector>
  </HeadingPairs>
  <TitlesOfParts>
    <vt:vector size="95" baseType="lpstr">
      <vt:lpstr>Index</vt:lpstr>
      <vt:lpstr>W01</vt:lpstr>
      <vt:lpstr>W02</vt:lpstr>
      <vt:lpstr>W03</vt:lpstr>
      <vt:lpstr>W04</vt:lpstr>
      <vt:lpstr>W05</vt:lpstr>
      <vt:lpstr>W06</vt:lpstr>
      <vt:lpstr>W07</vt:lpstr>
      <vt:lpstr>W08</vt:lpstr>
      <vt:lpstr>W09</vt:lpstr>
      <vt:lpstr>W10 </vt:lpstr>
      <vt:lpstr>W11</vt:lpstr>
      <vt:lpstr>W12</vt:lpstr>
      <vt:lpstr>W13</vt:lpstr>
      <vt:lpstr>W14</vt:lpstr>
      <vt:lpstr>W15</vt:lpstr>
      <vt:lpstr>W16</vt:lpstr>
      <vt:lpstr>W17</vt:lpstr>
      <vt:lpstr>W18</vt:lpstr>
      <vt:lpstr>W19</vt:lpstr>
      <vt:lpstr>W20</vt:lpstr>
      <vt:lpstr>W21</vt:lpstr>
      <vt:lpstr>W22</vt:lpstr>
      <vt:lpstr>W23</vt:lpstr>
      <vt:lpstr>W24</vt:lpstr>
      <vt:lpstr>W25</vt:lpstr>
      <vt:lpstr>W26</vt:lpstr>
      <vt:lpstr>W27</vt:lpstr>
      <vt:lpstr>W28</vt:lpstr>
      <vt:lpstr>W29</vt:lpstr>
      <vt:lpstr>W30</vt:lpstr>
      <vt:lpstr>W31</vt:lpstr>
      <vt:lpstr>W32</vt:lpstr>
      <vt:lpstr>W33</vt:lpstr>
      <vt:lpstr>W34</vt:lpstr>
      <vt:lpstr>W35</vt:lpstr>
      <vt:lpstr>W36</vt:lpstr>
      <vt:lpstr>W37</vt:lpstr>
      <vt:lpstr>W38</vt:lpstr>
      <vt:lpstr>W39</vt:lpstr>
      <vt:lpstr>W40</vt:lpstr>
      <vt:lpstr>W41</vt:lpstr>
      <vt:lpstr>W42</vt:lpstr>
      <vt:lpstr>W43</vt:lpstr>
      <vt:lpstr>W44</vt:lpstr>
      <vt:lpstr>W45</vt:lpstr>
      <vt:lpstr>W46</vt:lpstr>
      <vt:lpstr>W47</vt:lpstr>
      <vt:lpstr>W48</vt:lpstr>
      <vt:lpstr>W49</vt:lpstr>
      <vt:lpstr>W50</vt:lpstr>
      <vt:lpstr>W51</vt:lpstr>
      <vt:lpstr>W52</vt:lpstr>
      <vt:lpstr>W53</vt:lpstr>
      <vt:lpstr>W54</vt:lpstr>
      <vt:lpstr>W55</vt:lpstr>
      <vt:lpstr>W56</vt:lpstr>
      <vt:lpstr>W57</vt:lpstr>
      <vt:lpstr>'W20'!_MailAutoSig</vt:lpstr>
      <vt:lpstr>Index!Print_Area</vt:lpstr>
      <vt:lpstr>'W01'!Print_Area</vt:lpstr>
      <vt:lpstr>'W02'!Print_Area</vt:lpstr>
      <vt:lpstr>'W03'!Print_Area</vt:lpstr>
      <vt:lpstr>'W04'!Print_Area</vt:lpstr>
      <vt:lpstr>'W06'!Print_Area</vt:lpstr>
      <vt:lpstr>'W07'!Print_Area</vt:lpstr>
      <vt:lpstr>'W08'!Print_Area</vt:lpstr>
      <vt:lpstr>'W09'!Print_Area</vt:lpstr>
      <vt:lpstr>'W11'!Print_Area</vt:lpstr>
      <vt:lpstr>'W12'!Print_Area</vt:lpstr>
      <vt:lpstr>'W13'!Print_Area</vt:lpstr>
      <vt:lpstr>'W14'!Print_Area</vt:lpstr>
      <vt:lpstr>'W15'!Print_Area</vt:lpstr>
      <vt:lpstr>'W16'!Print_Area</vt:lpstr>
      <vt:lpstr>'W17'!Print_Area</vt:lpstr>
      <vt:lpstr>'W18'!Print_Area</vt:lpstr>
      <vt:lpstr>'W19'!Print_Area</vt:lpstr>
      <vt:lpstr>'W20'!Print_Area</vt:lpstr>
      <vt:lpstr>'W21'!Print_Area</vt:lpstr>
      <vt:lpstr>'W26'!Print_Area</vt:lpstr>
      <vt:lpstr>'W29'!Print_Area</vt:lpstr>
      <vt:lpstr>'W30'!Print_Area</vt:lpstr>
      <vt:lpstr>'W35'!Print_Area</vt:lpstr>
      <vt:lpstr>'W41'!Print_Area</vt:lpstr>
      <vt:lpstr>'W42'!Print_Area</vt:lpstr>
      <vt:lpstr>'W43'!Print_Area</vt:lpstr>
      <vt:lpstr>'W45'!Print_Area</vt:lpstr>
      <vt:lpstr>'W46'!Print_Area</vt:lpstr>
      <vt:lpstr>'W51'!Print_Area</vt:lpstr>
      <vt:lpstr>'W52'!Print_Area</vt:lpstr>
      <vt:lpstr>'W53'!Print_Area</vt:lpstr>
      <vt:lpstr>'W56'!Print_Area</vt:lpstr>
      <vt:lpstr>'W57'!Print_Area</vt:lpstr>
      <vt:lpstr>'W42'!Print_Titles</vt:lpstr>
      <vt:lpstr>'W43'!Print_Titles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Shelli Sloan</dc:creator>
  <cp:lastModifiedBy>AEP</cp:lastModifiedBy>
  <cp:lastPrinted>2017-06-28T13:59:51Z</cp:lastPrinted>
  <dcterms:created xsi:type="dcterms:W3CDTF">2016-08-08T13:15:41Z</dcterms:created>
  <dcterms:modified xsi:type="dcterms:W3CDTF">2017-06-28T15:23:54Z</dcterms:modified>
</cp:coreProperties>
</file>