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djustment" sheetId="4" r:id="rId1"/>
    <sheet name="ADJ-Calc" sheetId="1" r:id="rId2"/>
    <sheet name="2017 Rates" sheetId="3" r:id="rId3"/>
  </sheets>
  <definedNames>
    <definedName name="_xlnm.Print_Area" localSheetId="2">'2017 Rates'!$A$1:$D$33</definedName>
    <definedName name="_xlnm.Print_Area" localSheetId="1">'ADJ-Calc'!$A$1:$G$24</definedName>
    <definedName name="_xlnm.Print_Area" localSheetId="0">Adjustment!$A$1:$M$24</definedName>
  </definedNames>
  <calcPr calcId="145621"/>
</workbook>
</file>

<file path=xl/calcChain.xml><?xml version="1.0" encoding="utf-8"?>
<calcChain xmlns="http://schemas.openxmlformats.org/spreadsheetml/2006/main">
  <c r="C29" i="3" l="1"/>
  <c r="B24" i="3"/>
  <c r="I16" i="4" l="1"/>
  <c r="C24" i="3" l="1"/>
  <c r="E19" i="1" l="1"/>
  <c r="D17" i="1"/>
  <c r="C31" i="3"/>
  <c r="C28" i="3"/>
  <c r="C13" i="3"/>
  <c r="D14" i="1"/>
  <c r="D13" i="1"/>
  <c r="D12" i="1"/>
  <c r="D9" i="1"/>
  <c r="D8" i="1"/>
  <c r="D7" i="1"/>
  <c r="C17" i="1" l="1"/>
  <c r="C14" i="3" l="1"/>
  <c r="B14" i="3"/>
  <c r="B9" i="3" l="1"/>
  <c r="C32" i="3" s="1"/>
  <c r="B8" i="3"/>
  <c r="C15" i="1"/>
  <c r="C10" i="1"/>
  <c r="C18" i="1"/>
  <c r="C19" i="1" s="1"/>
  <c r="D18" i="1" l="1"/>
  <c r="E8" i="1"/>
  <c r="E12" i="1"/>
  <c r="E13" i="4" s="1"/>
  <c r="I13" i="4" s="1"/>
  <c r="B10" i="3"/>
  <c r="C10" i="3" s="1"/>
  <c r="C8" i="3"/>
  <c r="C33" i="3"/>
  <c r="E14" i="1"/>
  <c r="E15" i="4" s="1"/>
  <c r="I15" i="4" s="1"/>
  <c r="E9" i="1" l="1"/>
  <c r="E12" i="4" s="1"/>
  <c r="I12" i="4" s="1"/>
  <c r="D19" i="1"/>
  <c r="E7" i="1"/>
  <c r="E11" i="4" s="1"/>
  <c r="D10" i="1"/>
  <c r="E10" i="1" s="1"/>
  <c r="E13" i="1"/>
  <c r="E14" i="4" s="1"/>
  <c r="I14" i="4" s="1"/>
  <c r="E16" i="4" l="1"/>
  <c r="I11" i="4"/>
  <c r="D15" i="1"/>
  <c r="D21" i="1" s="1"/>
  <c r="E15" i="1" l="1"/>
</calcChain>
</file>

<file path=xl/sharedStrings.xml><?xml version="1.0" encoding="utf-8"?>
<sst xmlns="http://schemas.openxmlformats.org/spreadsheetml/2006/main" count="71" uniqueCount="59">
  <si>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</si>
  <si>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</si>
  <si>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</si>
  <si>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</si>
  <si>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</si>
  <si>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</si>
  <si>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Test Year</t>
  </si>
  <si>
    <t>subtotal 456</t>
  </si>
  <si>
    <t>sub total 565</t>
  </si>
  <si>
    <t xml:space="preserve"> </t>
  </si>
  <si>
    <t>Total LSE OATT Expense Retail Demand</t>
  </si>
  <si>
    <t>Total LSE OATT Expense Retail Energy</t>
  </si>
  <si>
    <t>Total LSE OATT Expense</t>
  </si>
  <si>
    <t>OPCo ATRR NITS</t>
  </si>
  <si>
    <t>OPCo ATRR TE</t>
  </si>
  <si>
    <t>TCO ATRR NITS</t>
  </si>
  <si>
    <t>TCO ATRR TE</t>
  </si>
  <si>
    <t>Total Zonal ATRR NITS</t>
  </si>
  <si>
    <t>Total Zonal ATRR TE</t>
  </si>
  <si>
    <t>ATRR $</t>
  </si>
  <si>
    <t>NSPL</t>
  </si>
  <si>
    <t>MW</t>
  </si>
  <si>
    <t>AEP (Including CRES)</t>
  </si>
  <si>
    <t>Non-Affiliate</t>
  </si>
  <si>
    <t>12CP</t>
  </si>
  <si>
    <t>%</t>
  </si>
  <si>
    <t>AP - 12CP</t>
  </si>
  <si>
    <t>OP - 12CP</t>
  </si>
  <si>
    <t>IM - 12CP</t>
  </si>
  <si>
    <t>KP - 12CP</t>
  </si>
  <si>
    <t>WPC - 12CP</t>
  </si>
  <si>
    <t>KGP - 12CP</t>
  </si>
  <si>
    <t>Operating Company Sum</t>
  </si>
  <si>
    <t>Trans Enahncement Exp Allocated to AEP OPCOs</t>
  </si>
  <si>
    <t>NITS Expense Allocated to AEP OPCOs</t>
  </si>
  <si>
    <t>KPCo NITS Expense</t>
  </si>
  <si>
    <t>KPCo Trans Enhancment Expense</t>
  </si>
  <si>
    <t>2017 Rates</t>
  </si>
  <si>
    <t>check</t>
  </si>
  <si>
    <t>KPCo OATT Adjustment Workpaper</t>
  </si>
  <si>
    <t>Kentucky Power Company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</si>
  <si>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</si>
  <si>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</si>
  <si>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</si>
  <si>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</si>
  <si>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</si>
  <si>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</si>
  <si>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Specific</t>
  </si>
  <si>
    <t>Reduce Other Operating Revenues</t>
  </si>
  <si>
    <t>Increase Other Operating Revenues</t>
  </si>
  <si>
    <t>Increase Transmission Expense</t>
  </si>
  <si>
    <t>Net Increase in LSE OATT Expense</t>
  </si>
  <si>
    <t>LSE OATT CHARGE ACCOUNTS</t>
  </si>
  <si>
    <t>increase 565 expense</t>
  </si>
  <si>
    <t>2017 Approved Rates</t>
  </si>
  <si>
    <t>decrease 456 revenue</t>
  </si>
  <si>
    <t>Decrease Transmission Expense</t>
  </si>
  <si>
    <t>Test Year Twelve Months Ended 2/28/2017</t>
  </si>
  <si>
    <t>Adjustment to Increase PJM LSE OATT expense to reflect 2017 approved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</si>
</sst>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5" fillId="3" borderId="0" xfId="13" applyFill="1"/>
    <xf numFmtId="0" fontId="5" fillId="3" borderId="0" xfId="13" applyFill="1" applyAlignment="1"/>
    <xf numFmtId="0" fontId="0" fillId="3" borderId="0" xfId="0" applyFill="1"/>
    <xf numFmtId="0" fontId="7" fillId="3" borderId="0" xfId="13" applyFont="1" applyFill="1"/>
    <xf numFmtId="0" fontId="5" fillId="3" borderId="0" xfId="13" applyFill="1" applyAlignment="1">
      <alignment horizontal="center"/>
    </xf>
    <xf numFmtId="165" fontId="5" fillId="3" borderId="0" xfId="14" applyNumberFormat="1" applyFont="1" applyFill="1" applyAlignment="1"/>
    <xf numFmtId="165" fontId="5" fillId="3" borderId="0" xfId="14" applyNumberFormat="1" applyFont="1" applyFill="1" applyAlignment="1">
      <alignment horizontal="center"/>
    </xf>
    <xf numFmtId="164" fontId="5" fillId="3" borderId="0" xfId="15" applyNumberFormat="1" applyFont="1" applyFill="1"/>
    <xf numFmtId="0" fontId="8" fillId="3" borderId="0" xfId="13" applyFont="1" applyFill="1"/>
    <xf numFmtId="43" fontId="5" fillId="3" borderId="0" xfId="3" applyFont="1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4" fontId="0" fillId="3" borderId="1" xfId="1" applyNumberFormat="1" applyFont="1" applyFill="1" applyBorder="1"/>
    <xf numFmtId="164" fontId="0" fillId="3" borderId="0" xfId="0" applyNumberFormat="1" applyFill="1"/>
    <xf numFmtId="0" fontId="5" fillId="3" borderId="1" xfId="13" applyFill="1" applyBorder="1" applyAlignment="1">
      <alignment horizontal="center" vertical="center" wrapText="1"/>
    </xf>
    <xf numFmtId="0" fontId="5" fillId="3" borderId="3" xfId="13" applyFill="1" applyBorder="1" applyAlignment="1">
      <alignment horizontal="center" vertical="center" wrapText="1"/>
    </xf>
    <xf numFmtId="165" fontId="5" fillId="3" borderId="4" xfId="14" applyNumberFormat="1" applyFont="1" applyFill="1" applyBorder="1" applyAlignment="1">
      <alignment horizontal="center"/>
    </xf>
    <xf numFmtId="0" fontId="5" fillId="3" borderId="4" xfId="13" applyFill="1" applyBorder="1"/>
    <xf numFmtId="164" fontId="5" fillId="3" borderId="4" xfId="15" applyNumberFormat="1" applyFont="1" applyFill="1" applyBorder="1"/>
    <xf numFmtId="164" fontId="5" fillId="3" borderId="3" xfId="15" applyNumberFormat="1" applyFont="1" applyFill="1" applyBorder="1"/>
    <xf numFmtId="164" fontId="0" fillId="3" borderId="1" xfId="0" applyNumberFormat="1" applyFill="1" applyBorder="1"/>
    <xf numFmtId="164" fontId="0" fillId="3" borderId="0" xfId="1" applyNumberFormat="1" applyFont="1" applyFill="1" applyBorder="1"/>
    <xf numFmtId="0" fontId="0" fillId="3" borderId="0" xfId="0" applyFill="1" applyBorder="1"/>
    <xf numFmtId="3" fontId="0" fillId="3" borderId="0" xfId="0" applyNumberFormat="1" applyFill="1"/>
    <xf numFmtId="3" fontId="0" fillId="3" borderId="0" xfId="0" applyNumberFormat="1" applyFill="1" applyBorder="1"/>
    <xf numFmtId="165" fontId="0" fillId="3" borderId="0" xfId="3" applyNumberFormat="1" applyFont="1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  <xf numFmtId="0" fontId="9" fillId="3" borderId="0" xfId="0" applyFont="1" applyFill="1"/>
    <xf numFmtId="6" fontId="0" fillId="3" borderId="0" xfId="0" applyNumberFormat="1" applyFill="1"/>
    <xf numFmtId="6" fontId="0" fillId="3" borderId="1" xfId="0" applyNumberFormat="1" applyFill="1" applyBorder="1"/>
    <xf numFmtId="8" fontId="0" fillId="3" borderId="0" xfId="0" applyNumberFormat="1" applyFill="1"/>
    <xf numFmtId="10" fontId="0" fillId="3" borderId="0" xfId="2" applyNumberFormat="1" applyFont="1" applyFill="1"/>
    <xf numFmtId="43" fontId="0" fillId="3" borderId="0" xfId="3" applyFont="1" applyFill="1"/>
    <xf numFmtId="10" fontId="0" fillId="3" borderId="0" xfId="0" applyNumberFormat="1" applyFill="1"/>
    <xf numFmtId="44" fontId="0" fillId="3" borderId="0" xfId="0" applyNumberFormat="1" applyFill="1"/>
    <xf numFmtId="44" fontId="0" fillId="3" borderId="1" xfId="0" applyNumberFormat="1" applyFill="1" applyBorder="1"/>
    <xf numFmtId="0" fontId="0" fillId="3" borderId="1" xfId="0" applyFill="1" applyBorder="1"/>
    <xf numFmtId="0" fontId="6" fillId="3" borderId="0" xfId="13" applyFont="1" applyFill="1" applyAlignment="1">
      <alignment horizontal="center"/>
    </xf>
    <xf numFmtId="0" fontId="7" fillId="3" borderId="0" xfId="13" applyFont="1" applyFill="1" applyAlignment="1">
      <alignment horizontal="center" wrapText="1"/>
    </xf>
    <xf numFmtId="0" fontId="5" fillId="3" borderId="1" xfId="13" applyFill="1" applyBorder="1" applyAlignment="1">
      <alignment horizontal="center" vertical="center" wrapText="1"/>
    </xf>
    <xf numFmtId="0" fontId="7" fillId="3" borderId="0" xfId="13" applyFont="1" applyFill="1" applyAlignment="1">
      <alignment horizontal="center"/>
    </xf>
  </cellXfs>
  <cellStyles count="16">
    <cellStyle name="Comma" xfId="3" builtinId="3"/>
    <cellStyle name="Comma 2" xfId="5"/>
    <cellStyle name="Comma 6" xfId="14"/>
    <cellStyle name="Currency" xfId="1" builtinId="4"/>
    <cellStyle name="Currency 2" xfId="6"/>
    <cellStyle name="Currency 36" xfId="15"/>
    <cellStyle name="Normal" xfId="0" builtinId="0"/>
    <cellStyle name="Normal 102" xfId="13"/>
    <cellStyle name="Normal 2" xfId="4"/>
    <cellStyle name="Percent" xfId="2" builtinId="5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24" sqref="C24"/>
    </sheetView>
  </sheetViews>
  <sheetFormatPr defaultRowHeight="15" x14ac:dyDescent="0.25"/>
  <cols>
    <col min="1" max="2" width="9.140625" style="3"/>
    <col min="3" max="3" width="28.42578125" style="3" bestFit="1" customWidth="1"/>
    <col min="4" max="4" width="9.140625" style="3"/>
    <col min="5" max="5" width="13.5703125" style="3" customWidth="1"/>
    <col min="6" max="6" width="9.140625" style="3"/>
    <col min="7" max="7" width="14.85546875" style="3" customWidth="1"/>
    <col min="8" max="8" width="13.5703125" style="3" customWidth="1"/>
    <col min="9" max="9" width="14.28515625" style="3" customWidth="1"/>
    <col min="10" max="16384" width="9.140625" style="3"/>
  </cols>
  <sheetData>
    <row r="1" spans="1:10" x14ac:dyDescent="0.25">
      <c r="A1" s="1"/>
      <c r="B1" s="1"/>
      <c r="C1" s="1"/>
      <c r="D1" s="1"/>
      <c r="E1" s="2"/>
      <c r="F1" s="2"/>
      <c r="G1" s="2"/>
      <c r="H1" s="2"/>
      <c r="I1" s="2"/>
      <c r="J1" s="2"/>
    </row>
    <row r="2" spans="1:10" ht="15.75" x14ac:dyDescent="0.25">
      <c r="A2" s="1"/>
      <c r="B2" s="39" t="s">
        <v>40</v>
      </c>
      <c r="C2" s="39"/>
      <c r="D2" s="39"/>
      <c r="E2" s="39"/>
      <c r="F2" s="39"/>
      <c r="G2" s="39"/>
      <c r="H2" s="39"/>
      <c r="I2" s="2"/>
      <c r="J2" s="2"/>
    </row>
    <row r="3" spans="1:10" x14ac:dyDescent="0.25">
      <c r="A3" s="1"/>
      <c r="B3" s="40" t="s">
        <v>58</v>
      </c>
      <c r="C3" s="40"/>
      <c r="D3" s="40"/>
      <c r="E3" s="40"/>
      <c r="F3" s="40"/>
      <c r="G3" s="40"/>
      <c r="H3" s="40"/>
      <c r="I3" s="2"/>
      <c r="J3" s="2"/>
    </row>
    <row r="4" spans="1:10" x14ac:dyDescent="0.25">
      <c r="A4" s="1"/>
      <c r="B4" s="42" t="s">
        <v>57</v>
      </c>
      <c r="C4" s="42"/>
      <c r="D4" s="42"/>
      <c r="E4" s="42"/>
      <c r="F4" s="42"/>
      <c r="G4" s="42"/>
      <c r="H4" s="42"/>
      <c r="I4" s="1"/>
      <c r="J4" s="1"/>
    </row>
    <row r="7" spans="1:10" ht="81.75" customHeight="1" x14ac:dyDescent="0.25">
      <c r="A7" s="15" t="s">
        <v>41</v>
      </c>
      <c r="B7" s="41" t="s">
        <v>42</v>
      </c>
      <c r="C7" s="41"/>
      <c r="D7" s="41"/>
      <c r="E7" s="15" t="s">
        <v>43</v>
      </c>
      <c r="F7" s="15"/>
      <c r="G7" s="15" t="s">
        <v>44</v>
      </c>
      <c r="H7" s="15" t="s">
        <v>45</v>
      </c>
      <c r="I7" s="16" t="s">
        <v>46</v>
      </c>
      <c r="J7" s="1"/>
    </row>
    <row r="8" spans="1:10" x14ac:dyDescent="0.25">
      <c r="A8" s="5"/>
      <c r="B8" s="5"/>
      <c r="C8" s="5"/>
      <c r="D8" s="1"/>
      <c r="E8" s="6"/>
      <c r="F8" s="7"/>
      <c r="G8" s="7"/>
      <c r="H8" s="7"/>
      <c r="I8" s="17"/>
      <c r="J8" s="1"/>
    </row>
    <row r="9" spans="1:10" x14ac:dyDescent="0.25">
      <c r="A9" s="1"/>
      <c r="B9" s="1"/>
      <c r="C9" s="1"/>
      <c r="D9" s="1"/>
      <c r="E9" s="8"/>
      <c r="F9" s="1"/>
      <c r="G9" s="1"/>
      <c r="H9" s="1"/>
      <c r="I9" s="18"/>
      <c r="J9" s="1"/>
    </row>
    <row r="10" spans="1:10" x14ac:dyDescent="0.25">
      <c r="A10" s="1"/>
      <c r="B10" s="9" t="s">
        <v>52</v>
      </c>
      <c r="C10" s="9"/>
      <c r="D10" s="1"/>
      <c r="G10" s="1"/>
      <c r="H10" s="1"/>
      <c r="I10" s="19"/>
      <c r="J10" s="1"/>
    </row>
    <row r="11" spans="1:10" x14ac:dyDescent="0.25">
      <c r="A11" s="5">
        <v>1</v>
      </c>
      <c r="B11" s="5">
        <v>4561035</v>
      </c>
      <c r="C11" s="1" t="s">
        <v>0</v>
      </c>
      <c r="D11" s="1"/>
      <c r="E11" s="11">
        <f>-'ADJ-Calc'!E7</f>
        <v>3371437.7129082382</v>
      </c>
      <c r="G11" s="1" t="s">
        <v>47</v>
      </c>
      <c r="H11" s="10">
        <v>1</v>
      </c>
      <c r="I11" s="19">
        <f>E11</f>
        <v>3371437.7129082382</v>
      </c>
      <c r="J11" s="4" t="s">
        <v>48</v>
      </c>
    </row>
    <row r="12" spans="1:10" x14ac:dyDescent="0.25">
      <c r="A12" s="5">
        <v>2</v>
      </c>
      <c r="B12" s="5">
        <v>4561060</v>
      </c>
      <c r="C12" s="1" t="s">
        <v>2</v>
      </c>
      <c r="D12" s="1"/>
      <c r="E12" s="11">
        <f>-'ADJ-Calc'!E9</f>
        <v>-74333.934826840647</v>
      </c>
      <c r="F12" s="1"/>
      <c r="G12" s="1" t="s">
        <v>47</v>
      </c>
      <c r="H12" s="10">
        <v>1</v>
      </c>
      <c r="I12" s="19">
        <f t="shared" ref="I12:I15" si="0">E12</f>
        <v>-74333.934826840647</v>
      </c>
      <c r="J12" s="4" t="s">
        <v>49</v>
      </c>
    </row>
    <row r="13" spans="1:10" x14ac:dyDescent="0.25">
      <c r="A13" s="5">
        <v>3</v>
      </c>
      <c r="B13" s="12">
        <v>5650012</v>
      </c>
      <c r="C13" s="3" t="s">
        <v>3</v>
      </c>
      <c r="E13" s="11">
        <f>'ADJ-Calc'!E12</f>
        <v>-474666.22506166901</v>
      </c>
      <c r="G13" s="1" t="s">
        <v>47</v>
      </c>
      <c r="H13" s="10">
        <v>1</v>
      </c>
      <c r="I13" s="19">
        <f t="shared" si="0"/>
        <v>-474666.22506166901</v>
      </c>
      <c r="J13" s="4" t="s">
        <v>56</v>
      </c>
    </row>
    <row r="14" spans="1:10" x14ac:dyDescent="0.25">
      <c r="A14" s="5">
        <v>4</v>
      </c>
      <c r="B14" s="12">
        <v>5650016</v>
      </c>
      <c r="C14" s="3" t="s">
        <v>4</v>
      </c>
      <c r="E14" s="11">
        <f>'ADJ-Calc'!E13</f>
        <v>1377278.237722557</v>
      </c>
      <c r="G14" s="1" t="s">
        <v>47</v>
      </c>
      <c r="H14" s="10">
        <v>1</v>
      </c>
      <c r="I14" s="19">
        <f t="shared" si="0"/>
        <v>1377278.237722557</v>
      </c>
      <c r="J14" s="4" t="s">
        <v>50</v>
      </c>
    </row>
    <row r="15" spans="1:10" x14ac:dyDescent="0.25">
      <c r="A15" s="5">
        <v>5</v>
      </c>
      <c r="B15" s="12">
        <v>5650019</v>
      </c>
      <c r="C15" s="3" t="s">
        <v>5</v>
      </c>
      <c r="E15" s="13">
        <f>'ADJ-Calc'!E14</f>
        <v>-373857.75110443914</v>
      </c>
      <c r="G15" s="1" t="s">
        <v>47</v>
      </c>
      <c r="H15" s="10">
        <v>1</v>
      </c>
      <c r="I15" s="20">
        <f t="shared" si="0"/>
        <v>-373857.75110443914</v>
      </c>
      <c r="J15" s="4" t="s">
        <v>56</v>
      </c>
    </row>
    <row r="16" spans="1:10" x14ac:dyDescent="0.25">
      <c r="E16" s="14">
        <f>SUM(E11:E15)</f>
        <v>3825858.0396378464</v>
      </c>
      <c r="I16" s="14">
        <f>SUM(I11:I15)</f>
        <v>3825858.0396378464</v>
      </c>
      <c r="J16" s="3" t="s">
        <v>51</v>
      </c>
    </row>
  </sheetData>
  <mergeCells count="4">
    <mergeCell ref="B2:H2"/>
    <mergeCell ref="B3:H3"/>
    <mergeCell ref="B7:D7"/>
    <mergeCell ref="B4:H4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C33" sqref="C33"/>
    </sheetView>
  </sheetViews>
  <sheetFormatPr defaultRowHeight="15" x14ac:dyDescent="0.25"/>
  <cols>
    <col min="1" max="1" width="9.140625" style="3"/>
    <col min="2" max="2" width="40.140625" style="3" bestFit="1" customWidth="1"/>
    <col min="3" max="3" width="19.7109375" style="3" customWidth="1"/>
    <col min="4" max="4" width="20.140625" style="3" customWidth="1"/>
    <col min="5" max="5" width="12.5703125" style="3" bestFit="1" customWidth="1"/>
    <col min="6" max="16384" width="9.140625" style="3"/>
  </cols>
  <sheetData>
    <row r="1" spans="1:6" x14ac:dyDescent="0.25">
      <c r="A1" s="3" t="s">
        <v>39</v>
      </c>
    </row>
    <row r="5" spans="1:6" x14ac:dyDescent="0.25">
      <c r="C5" s="12" t="s">
        <v>6</v>
      </c>
      <c r="D5" s="12" t="s">
        <v>37</v>
      </c>
    </row>
    <row r="6" spans="1:6" x14ac:dyDescent="0.25">
      <c r="C6" s="11"/>
      <c r="D6" s="11"/>
    </row>
    <row r="7" spans="1:6" x14ac:dyDescent="0.25">
      <c r="A7" s="3">
        <v>4561035</v>
      </c>
      <c r="B7" s="3" t="s">
        <v>0</v>
      </c>
      <c r="C7" s="11">
        <v>-42081768.920000002</v>
      </c>
      <c r="D7" s="11">
        <f>-('2017 Rates'!C$31*(-'ADJ-Calc'!C7/(-'ADJ-Calc'!C$7+'ADJ-Calc'!C$13)))</f>
        <v>-45453206.63290824</v>
      </c>
      <c r="E7" s="14">
        <f>D7-C7</f>
        <v>-3371437.7129082382</v>
      </c>
    </row>
    <row r="8" spans="1:6" x14ac:dyDescent="0.25">
      <c r="A8" s="3">
        <v>4561036</v>
      </c>
      <c r="B8" s="3" t="s">
        <v>1</v>
      </c>
      <c r="C8" s="11">
        <v>-566355.9</v>
      </c>
      <c r="D8" s="11">
        <f>C8</f>
        <v>-566355.9</v>
      </c>
      <c r="E8" s="14">
        <f>D8-C8</f>
        <v>0</v>
      </c>
    </row>
    <row r="9" spans="1:6" x14ac:dyDescent="0.25">
      <c r="A9" s="3">
        <v>4561060</v>
      </c>
      <c r="B9" s="3" t="s">
        <v>2</v>
      </c>
      <c r="C9" s="13">
        <v>-862857.87</v>
      </c>
      <c r="D9" s="13">
        <f>-('2017 Rates'!C$32*(-'ADJ-Calc'!C$9/(-'ADJ-Calc'!C$9+C$12+'ADJ-Calc'!C$14)))</f>
        <v>-788523.93517315935</v>
      </c>
      <c r="E9" s="21">
        <f>D9-C9</f>
        <v>74333.934826840647</v>
      </c>
    </row>
    <row r="10" spans="1:6" x14ac:dyDescent="0.25">
      <c r="A10" s="3" t="s">
        <v>7</v>
      </c>
      <c r="C10" s="11">
        <f>SUM(C6:C9)</f>
        <v>-43510982.689999998</v>
      </c>
      <c r="D10" s="11">
        <f>SUM(D7:D9)</f>
        <v>-46808086.4680814</v>
      </c>
      <c r="E10" s="14">
        <f>D10-C10</f>
        <v>-3297103.7780814022</v>
      </c>
      <c r="F10" s="3" t="s">
        <v>55</v>
      </c>
    </row>
    <row r="11" spans="1:6" x14ac:dyDescent="0.25">
      <c r="C11" s="11"/>
      <c r="D11" s="11"/>
    </row>
    <row r="12" spans="1:6" x14ac:dyDescent="0.25">
      <c r="A12" s="3">
        <v>5650012</v>
      </c>
      <c r="B12" s="3" t="s">
        <v>3</v>
      </c>
      <c r="C12" s="11">
        <v>5509858.8399999999</v>
      </c>
      <c r="D12" s="22">
        <f>('2017 Rates'!C$32*('ADJ-Calc'!C12/(-'ADJ-Calc'!C$9+C$12+'ADJ-Calc'!C$14)))</f>
        <v>5035192.6149383308</v>
      </c>
      <c r="E12" s="14">
        <f>D12-C12</f>
        <v>-474666.22506166901</v>
      </c>
    </row>
    <row r="13" spans="1:6" x14ac:dyDescent="0.25">
      <c r="A13" s="3">
        <v>5650016</v>
      </c>
      <c r="B13" s="3" t="s">
        <v>4</v>
      </c>
      <c r="C13" s="11">
        <v>17190975.920000002</v>
      </c>
      <c r="D13" s="11">
        <f>('2017 Rates'!C$31*('ADJ-Calc'!C13/(-'ADJ-Calc'!C$7+'ADJ-Calc'!C$13)))</f>
        <v>18568254.157722559</v>
      </c>
      <c r="E13" s="14">
        <f>D13-C13</f>
        <v>1377278.237722557</v>
      </c>
    </row>
    <row r="14" spans="1:6" x14ac:dyDescent="0.25">
      <c r="A14" s="3">
        <v>5650019</v>
      </c>
      <c r="B14" s="3" t="s">
        <v>5</v>
      </c>
      <c r="C14" s="13">
        <v>4339688.24</v>
      </c>
      <c r="D14" s="13">
        <f>('2017 Rates'!C$32*('ADJ-Calc'!C14/(-'ADJ-Calc'!C$9+C$12+'ADJ-Calc'!C$14)))</f>
        <v>3965830.4888955611</v>
      </c>
      <c r="E14" s="21">
        <f>D14-C14</f>
        <v>-373857.75110443914</v>
      </c>
    </row>
    <row r="15" spans="1:6" x14ac:dyDescent="0.25">
      <c r="A15" s="3" t="s">
        <v>8</v>
      </c>
      <c r="C15" s="11">
        <f>SUM(C12:C14)</f>
        <v>27040523</v>
      </c>
      <c r="D15" s="11">
        <f>SUM(D12:D14)</f>
        <v>27569277.26155645</v>
      </c>
      <c r="E15" s="14">
        <f>D15-C15</f>
        <v>528754.26155645028</v>
      </c>
      <c r="F15" s="3" t="s">
        <v>53</v>
      </c>
    </row>
    <row r="16" spans="1:6" x14ac:dyDescent="0.25">
      <c r="A16" s="3" t="s">
        <v>9</v>
      </c>
      <c r="C16" s="11"/>
      <c r="D16" s="11"/>
      <c r="E16" s="14"/>
    </row>
    <row r="17" spans="1:8" x14ac:dyDescent="0.25">
      <c r="A17" s="3" t="s">
        <v>10</v>
      </c>
      <c r="C17" s="11">
        <f>SUM(C12:C14)-C9-C7</f>
        <v>69985149.790000007</v>
      </c>
      <c r="D17" s="11">
        <f>SUM(D12:D14)-D9-D7</f>
        <v>73811007.829637855</v>
      </c>
      <c r="H17" s="23"/>
    </row>
    <row r="18" spans="1:8" x14ac:dyDescent="0.25">
      <c r="A18" s="3" t="s">
        <v>11</v>
      </c>
      <c r="C18" s="13">
        <f>-C8</f>
        <v>566355.9</v>
      </c>
      <c r="D18" s="13">
        <f>-D8</f>
        <v>566355.9</v>
      </c>
    </row>
    <row r="19" spans="1:8" x14ac:dyDescent="0.25">
      <c r="A19" s="3" t="s">
        <v>12</v>
      </c>
      <c r="C19" s="11">
        <f>C18+C17</f>
        <v>70551505.690000013</v>
      </c>
      <c r="D19" s="11">
        <f>D18+D17</f>
        <v>74377363.729637861</v>
      </c>
      <c r="E19" s="14">
        <f>D19-C19</f>
        <v>3825858.0396378487</v>
      </c>
    </row>
    <row r="20" spans="1:8" x14ac:dyDescent="0.25">
      <c r="C20" s="24"/>
      <c r="D20" s="14"/>
    </row>
    <row r="21" spans="1:8" x14ac:dyDescent="0.25">
      <c r="C21" s="14"/>
      <c r="D21" s="14">
        <f>-D7-D9+D15-'2017 Rates'!C33</f>
        <v>0</v>
      </c>
      <c r="E21" s="3" t="s">
        <v>38</v>
      </c>
    </row>
    <row r="23" spans="1:8" x14ac:dyDescent="0.25">
      <c r="A23" s="23"/>
      <c r="B23" s="23"/>
      <c r="C23" s="25"/>
      <c r="D23" s="23"/>
      <c r="E23" s="23"/>
      <c r="F23" s="23"/>
    </row>
    <row r="24" spans="1:8" x14ac:dyDescent="0.25">
      <c r="A24" s="23"/>
      <c r="B24" s="23"/>
      <c r="C24" s="23"/>
      <c r="D24" s="23"/>
      <c r="E24" s="23"/>
      <c r="F24" s="23"/>
    </row>
    <row r="25" spans="1:8" x14ac:dyDescent="0.25">
      <c r="A25" s="23"/>
      <c r="B25" s="23"/>
      <c r="C25" s="26"/>
      <c r="D25" s="23"/>
      <c r="E25" s="23"/>
      <c r="F25" s="23"/>
    </row>
    <row r="26" spans="1:8" x14ac:dyDescent="0.25">
      <c r="A26" s="23"/>
      <c r="B26" s="23"/>
      <c r="C26" s="27"/>
      <c r="D26" s="27"/>
      <c r="E26" s="23"/>
      <c r="F26" s="23"/>
    </row>
    <row r="27" spans="1:8" x14ac:dyDescent="0.25">
      <c r="A27" s="23"/>
      <c r="B27" s="23"/>
      <c r="C27" s="22"/>
      <c r="D27" s="22"/>
      <c r="E27" s="23"/>
      <c r="F27" s="23"/>
    </row>
    <row r="28" spans="1:8" x14ac:dyDescent="0.25">
      <c r="A28" s="23"/>
      <c r="B28" s="23"/>
      <c r="C28" s="22"/>
      <c r="D28" s="22"/>
      <c r="E28" s="23"/>
      <c r="F28" s="23"/>
    </row>
    <row r="29" spans="1:8" x14ac:dyDescent="0.25">
      <c r="A29" s="23"/>
      <c r="B29" s="23"/>
      <c r="C29" s="22"/>
      <c r="D29" s="22"/>
      <c r="E29" s="23"/>
      <c r="F29" s="23"/>
    </row>
    <row r="30" spans="1:8" x14ac:dyDescent="0.25">
      <c r="A30" s="23"/>
      <c r="B30" s="23"/>
      <c r="C30" s="22"/>
      <c r="D30" s="22"/>
      <c r="E30" s="23"/>
      <c r="F30" s="23"/>
    </row>
    <row r="31" spans="1:8" x14ac:dyDescent="0.25">
      <c r="A31" s="23"/>
      <c r="B31" s="23"/>
      <c r="C31" s="22"/>
      <c r="D31" s="22"/>
      <c r="E31" s="23"/>
      <c r="F31" s="23"/>
    </row>
    <row r="32" spans="1:8" x14ac:dyDescent="0.25">
      <c r="A32" s="23"/>
      <c r="B32" s="23"/>
      <c r="C32" s="22"/>
      <c r="D32" s="22"/>
      <c r="E32" s="23"/>
      <c r="F32" s="23"/>
    </row>
    <row r="33" spans="1:6" x14ac:dyDescent="0.25">
      <c r="A33" s="23"/>
      <c r="B33" s="23"/>
      <c r="C33" s="22"/>
      <c r="D33" s="22"/>
      <c r="E33" s="23"/>
      <c r="F33" s="23"/>
    </row>
    <row r="34" spans="1:6" x14ac:dyDescent="0.25">
      <c r="A34" s="23"/>
      <c r="B34" s="23"/>
      <c r="C34" s="22"/>
      <c r="D34" s="22"/>
      <c r="E34" s="23"/>
      <c r="F34" s="23"/>
    </row>
    <row r="35" spans="1:6" x14ac:dyDescent="0.25">
      <c r="A35" s="23"/>
      <c r="B35" s="23"/>
      <c r="C35" s="22"/>
      <c r="D35" s="22"/>
      <c r="E35" s="23"/>
      <c r="F35" s="23"/>
    </row>
    <row r="36" spans="1:6" x14ac:dyDescent="0.25">
      <c r="A36" s="23"/>
      <c r="B36" s="23"/>
      <c r="C36" s="22"/>
      <c r="D36" s="22"/>
      <c r="E36" s="23"/>
      <c r="F36" s="23"/>
    </row>
    <row r="37" spans="1:6" x14ac:dyDescent="0.25">
      <c r="A37" s="23"/>
      <c r="B37" s="23"/>
      <c r="C37" s="22"/>
      <c r="D37" s="22"/>
      <c r="E37" s="28"/>
      <c r="F37" s="23"/>
    </row>
  </sheetData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10" workbookViewId="0">
      <selection activeCell="A46" sqref="A46"/>
    </sheetView>
  </sheetViews>
  <sheetFormatPr defaultRowHeight="15" x14ac:dyDescent="0.25"/>
  <cols>
    <col min="1" max="1" width="32.140625" style="3" customWidth="1"/>
    <col min="2" max="2" width="14.5703125" style="3" bestFit="1" customWidth="1"/>
    <col min="3" max="3" width="17.140625" style="3" customWidth="1"/>
    <col min="4" max="16384" width="9.140625" style="3"/>
  </cols>
  <sheetData>
    <row r="1" spans="1:3" x14ac:dyDescent="0.25">
      <c r="A1" s="29" t="s">
        <v>54</v>
      </c>
    </row>
    <row r="2" spans="1:3" x14ac:dyDescent="0.25">
      <c r="B2" s="12" t="s">
        <v>19</v>
      </c>
    </row>
    <row r="3" spans="1:3" x14ac:dyDescent="0.25">
      <c r="A3" s="3" t="s">
        <v>13</v>
      </c>
      <c r="B3" s="30">
        <v>817362162</v>
      </c>
    </row>
    <row r="4" spans="1:3" x14ac:dyDescent="0.25">
      <c r="A4" s="3" t="s">
        <v>14</v>
      </c>
      <c r="B4" s="30">
        <v>43791672</v>
      </c>
    </row>
    <row r="5" spans="1:3" x14ac:dyDescent="0.25">
      <c r="A5" s="3" t="s">
        <v>15</v>
      </c>
      <c r="B5" s="30">
        <v>463558513</v>
      </c>
    </row>
    <row r="6" spans="1:3" x14ac:dyDescent="0.25">
      <c r="A6" s="3" t="s">
        <v>16</v>
      </c>
      <c r="B6" s="31">
        <v>152074418</v>
      </c>
    </row>
    <row r="7" spans="1:3" ht="8.25" customHeight="1" x14ac:dyDescent="0.25">
      <c r="B7" s="30"/>
    </row>
    <row r="8" spans="1:3" x14ac:dyDescent="0.25">
      <c r="A8" s="3" t="s">
        <v>17</v>
      </c>
      <c r="B8" s="30">
        <f>B3+B5</f>
        <v>1280920675</v>
      </c>
      <c r="C8" s="32">
        <f>B8/B15</f>
        <v>56991.612014807171</v>
      </c>
    </row>
    <row r="9" spans="1:3" x14ac:dyDescent="0.25">
      <c r="A9" s="3" t="s">
        <v>18</v>
      </c>
      <c r="B9" s="30">
        <f>B6+B4</f>
        <v>195866090</v>
      </c>
    </row>
    <row r="10" spans="1:3" x14ac:dyDescent="0.25">
      <c r="B10" s="30">
        <f>B9+B8</f>
        <v>1476786765</v>
      </c>
      <c r="C10" s="32">
        <f>B10/B15</f>
        <v>65706.222080834326</v>
      </c>
    </row>
    <row r="12" spans="1:3" x14ac:dyDescent="0.25">
      <c r="A12" s="3" t="s">
        <v>20</v>
      </c>
      <c r="B12" s="12" t="s">
        <v>21</v>
      </c>
      <c r="C12" s="12" t="s">
        <v>25</v>
      </c>
    </row>
    <row r="13" spans="1:3" x14ac:dyDescent="0.25">
      <c r="A13" s="3" t="s">
        <v>22</v>
      </c>
      <c r="B13" s="24">
        <v>19130.599999999999</v>
      </c>
      <c r="C13" s="33">
        <f>B13/B15</f>
        <v>0.85117193756785137</v>
      </c>
    </row>
    <row r="14" spans="1:3" x14ac:dyDescent="0.25">
      <c r="A14" s="3" t="s">
        <v>23</v>
      </c>
      <c r="B14" s="24">
        <f>B15-B13</f>
        <v>3345</v>
      </c>
      <c r="C14" s="33">
        <f>B14/B15</f>
        <v>0.14882806243214866</v>
      </c>
    </row>
    <row r="15" spans="1:3" x14ac:dyDescent="0.25">
      <c r="B15" s="24">
        <v>22475.599999999999</v>
      </c>
    </row>
    <row r="17" spans="1:3" x14ac:dyDescent="0.25">
      <c r="A17" s="3" t="s">
        <v>24</v>
      </c>
      <c r="B17" s="12" t="s">
        <v>21</v>
      </c>
      <c r="C17" s="12" t="s">
        <v>25</v>
      </c>
    </row>
    <row r="18" spans="1:3" x14ac:dyDescent="0.25">
      <c r="A18" s="3" t="s">
        <v>26</v>
      </c>
      <c r="B18" s="34">
        <v>4982.509</v>
      </c>
      <c r="C18" s="35">
        <v>0.29712</v>
      </c>
    </row>
    <row r="19" spans="1:3" x14ac:dyDescent="0.25">
      <c r="A19" s="3" t="s">
        <v>27</v>
      </c>
      <c r="B19" s="34">
        <v>7032.4740000000002</v>
      </c>
      <c r="C19" s="35">
        <v>0.41936000000000001</v>
      </c>
    </row>
    <row r="20" spans="1:3" x14ac:dyDescent="0.25">
      <c r="A20" s="3" t="s">
        <v>28</v>
      </c>
      <c r="B20" s="34">
        <v>2949.0819999999999</v>
      </c>
      <c r="C20" s="35">
        <v>0.17585999999999999</v>
      </c>
    </row>
    <row r="21" spans="1:3" x14ac:dyDescent="0.25">
      <c r="A21" s="3" t="s">
        <v>29</v>
      </c>
      <c r="B21" s="34">
        <v>984.702</v>
      </c>
      <c r="C21" s="35">
        <v>5.8720000000000001E-2</v>
      </c>
    </row>
    <row r="22" spans="1:3" x14ac:dyDescent="0.25">
      <c r="A22" s="3" t="s">
        <v>30</v>
      </c>
      <c r="B22" s="34">
        <v>500.31</v>
      </c>
      <c r="C22" s="35">
        <v>2.9829999999999999E-2</v>
      </c>
    </row>
    <row r="23" spans="1:3" x14ac:dyDescent="0.25">
      <c r="A23" s="3" t="s">
        <v>31</v>
      </c>
      <c r="B23" s="34">
        <v>320.46800000000002</v>
      </c>
      <c r="C23" s="35">
        <v>1.9109999999999999E-2</v>
      </c>
    </row>
    <row r="24" spans="1:3" x14ac:dyDescent="0.25">
      <c r="A24" s="3" t="s">
        <v>32</v>
      </c>
      <c r="B24" s="34">
        <f>SUM(B18:B23)</f>
        <v>16769.545000000002</v>
      </c>
      <c r="C24" s="35">
        <f>SUM(C18:C23)</f>
        <v>1</v>
      </c>
    </row>
    <row r="28" spans="1:3" x14ac:dyDescent="0.25">
      <c r="A28" s="3" t="s">
        <v>34</v>
      </c>
      <c r="C28" s="11">
        <f>B8*C13</f>
        <v>1090283732.8104701</v>
      </c>
    </row>
    <row r="29" spans="1:3" x14ac:dyDescent="0.25">
      <c r="A29" s="3" t="s">
        <v>33</v>
      </c>
      <c r="C29" s="11">
        <f>C13*B9</f>
        <v>166715719.32913914</v>
      </c>
    </row>
    <row r="31" spans="1:3" x14ac:dyDescent="0.25">
      <c r="A31" s="3" t="s">
        <v>35</v>
      </c>
      <c r="C31" s="36">
        <f>C28*C21</f>
        <v>64021460.790630803</v>
      </c>
    </row>
    <row r="32" spans="1:3" x14ac:dyDescent="0.25">
      <c r="A32" s="3" t="s">
        <v>36</v>
      </c>
      <c r="C32" s="37">
        <f>C29*C21</f>
        <v>9789547.0390070509</v>
      </c>
    </row>
    <row r="33" spans="3:3" x14ac:dyDescent="0.25">
      <c r="C33" s="36">
        <f>C32+C31</f>
        <v>73811007.829637855</v>
      </c>
    </row>
    <row r="36" spans="3:3" x14ac:dyDescent="0.25">
      <c r="C36" s="30"/>
    </row>
    <row r="37" spans="3:3" x14ac:dyDescent="0.25">
      <c r="C37" s="30"/>
    </row>
    <row r="38" spans="3:3" x14ac:dyDescent="0.25">
      <c r="C38" s="38"/>
    </row>
    <row r="39" spans="3:3" x14ac:dyDescent="0.25">
      <c r="C39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45D74-EAB5-42A2-9745-FFF5304D4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70EE1A-9CB6-4C3F-BBF6-92A9D737A989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BAFE13-2B16-4851-AE02-E1D4DFD05C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</vt:lpstr>
      <vt:lpstr>ADJ-Calc</vt:lpstr>
      <vt:lpstr>2017 Rates</vt:lpstr>
      <vt:lpstr>'2017 Rates'!Print_Area</vt:lpstr>
      <vt:lpstr>'ADJ-Calc'!Print_Area</vt:lpstr>
      <vt:lpstr>Adjustment!Print_Area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Betsy Sekula</cp:lastModifiedBy>
  <cp:lastPrinted>2017-07-10T16:54:56Z</cp:lastPrinted>
  <dcterms:created xsi:type="dcterms:W3CDTF">2017-01-24T12:40:00Z</dcterms:created>
  <dcterms:modified xsi:type="dcterms:W3CDTF">2017-07-10T17:48:18Z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