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480" yWindow="2610" windowWidth="10245" windowHeight="8490" tabRatio="918"/>
  </bookViews>
  <sheets>
    <sheet name="W32 Projected ICP" sheetId="75" r:id="rId1"/>
    <sheet name="W32 Projected RSU" sheetId="77" r:id="rId2"/>
    <sheet name="W32 Projected PSI" sheetId="78" r:id="rId3"/>
    <sheet name="W33 Trans Merit E" sheetId="79" r:id="rId4"/>
    <sheet name="W33 Dist Merit E" sheetId="80" r:id="rId5"/>
    <sheet name="W33 Dist Merit NE April" sheetId="81" r:id="rId6"/>
    <sheet name="W33 Dist Merit NE May" sheetId="82" r:id="rId7"/>
    <sheet name="W33 Dist Merit Sal April" sheetId="83" r:id="rId8"/>
    <sheet name="W33 Dist Merit Sal May" sheetId="84" r:id="rId9"/>
    <sheet name="W33 Gen Merit E" sheetId="85" r:id="rId10"/>
    <sheet name="W33 Gen Merit Kammer" sheetId="86" r:id="rId11"/>
    <sheet name="W33 Gen Merit Mitchell" sheetId="87" r:id="rId12"/>
    <sheet name="W33 Gen Merit NE May" sheetId="88" r:id="rId13"/>
    <sheet name="W33 Gen Merit NE June" sheetId="89" r:id="rId14"/>
    <sheet name="W33 Gen Merit Salary" sheetId="90" r:id="rId15"/>
    <sheet name="W33 Gen Merit Salary Mitchell" sheetId="91" r:id="rId16"/>
    <sheet name="W34-35 Test Yr Trans" sheetId="7" r:id="rId17"/>
    <sheet name="W34-35 Test Yr Dist" sheetId="6" r:id="rId18"/>
    <sheet name="W34-35 Test Yr Gen" sheetId="8" r:id="rId19"/>
    <sheet name="W34-35 Test Yr Base, OT" sheetId="92" r:id="rId20"/>
    <sheet name="W35 Feb 24 Pay - Trans" sheetId="72" r:id="rId21"/>
    <sheet name="W35 Feb 24 Pay - Dist " sheetId="73" r:id="rId22"/>
    <sheet name="W35 Feb 24 Pay - Gen" sheetId="74" r:id="rId23"/>
  </sheets>
  <externalReferences>
    <externalReference r:id="rId24"/>
    <externalReference r:id="rId25"/>
  </externalReferences>
  <definedNames>
    <definedName name="_xlnm._FilterDatabase" localSheetId="1" hidden="1">'W32 Projected RSU'!$A$6:$AO$47</definedName>
    <definedName name="_xlnm._FilterDatabase" localSheetId="4" hidden="1">'W33 Dist Merit E'!$A$12:$I$74</definedName>
    <definedName name="_xlnm._FilterDatabase" localSheetId="5" hidden="1">'W33 Dist Merit NE April'!$A$12:$I$74</definedName>
    <definedName name="_xlnm._FilterDatabase" localSheetId="6" hidden="1">'W33 Dist Merit NE May'!$A$12:$I$74</definedName>
    <definedName name="_xlnm._FilterDatabase" localSheetId="7" hidden="1">'W33 Dist Merit Sal April'!$A$12:$I$74</definedName>
    <definedName name="_xlnm._FilterDatabase" localSheetId="8" hidden="1">'W33 Dist Merit Sal May'!$A$12:$I$74</definedName>
    <definedName name="_xlnm._FilterDatabase" localSheetId="9" hidden="1">'W33 Gen Merit E'!$A$12:$I$74</definedName>
    <definedName name="_xlnm._FilterDatabase" localSheetId="10" hidden="1">'W33 Gen Merit Kammer'!$A$12:$I$74</definedName>
    <definedName name="_xlnm._FilterDatabase" localSheetId="11" hidden="1">'W33 Gen Merit Mitchell'!$A$12:$I$74</definedName>
    <definedName name="_xlnm._FilterDatabase" localSheetId="13" hidden="1">'W33 Gen Merit NE June'!$A$12:$I$74</definedName>
    <definedName name="_xlnm._FilterDatabase" localSheetId="12" hidden="1">'W33 Gen Merit NE May'!$A$12:$I$74</definedName>
    <definedName name="_xlnm._FilterDatabase" localSheetId="14" hidden="1">'W33 Gen Merit Salary'!$A$12:$I$74</definedName>
    <definedName name="_xlnm._FilterDatabase" localSheetId="15" hidden="1">'W33 Gen Merit Salary Mitchell'!$A$12:$I$74</definedName>
    <definedName name="_xlnm._FilterDatabase" localSheetId="3" hidden="1">'W33 Trans Merit E'!$A$12:$I$74</definedName>
    <definedName name="AllocFactors">[1]Table!$G$6:$H$13</definedName>
    <definedName name="Begin_Print1" localSheetId="19">'[2]Big Sandy Detail'!#REF!</definedName>
    <definedName name="Begin_Print1">'[2]Big Sandy Detail'!#REF!</definedName>
    <definedName name="Begin_Print2" localSheetId="19">'[2]Big Sandy Detail'!#REF!</definedName>
    <definedName name="Begin_Print2">'[2]Big Sandy Detail'!#REF!</definedName>
    <definedName name="End_of_Report" localSheetId="19">'[2]Big Sandy Detail'!#REF!</definedName>
    <definedName name="End_of_Report">'[2]Big Sandy Detail'!#REF!</definedName>
    <definedName name="End_Print1" localSheetId="19">'[2]Big Sandy Detail'!#REF!</definedName>
    <definedName name="End_Print1">'[2]Big Sandy Detail'!#REF!</definedName>
    <definedName name="End_Print2">'[2]Big Sandy Detail'!#REF!</definedName>
    <definedName name="Kentucky_2017_01_05" localSheetId="4">'W33 Dist Merit E'!$A$12:$I$74</definedName>
    <definedName name="Kentucky_2017_01_05" localSheetId="5">'W33 Dist Merit NE April'!$A$12:$I$74</definedName>
    <definedName name="Kentucky_2017_01_05" localSheetId="6">'W33 Dist Merit NE May'!$A$12:$I$74</definedName>
    <definedName name="Kentucky_2017_01_05" localSheetId="7">'W33 Dist Merit Sal April'!$A$12:$I$74</definedName>
    <definedName name="Kentucky_2017_01_05" localSheetId="8">'W33 Dist Merit Sal May'!$A$12:$I$74</definedName>
    <definedName name="Kentucky_2017_01_05" localSheetId="9">'W33 Gen Merit E'!$A$12:$I$74</definedName>
    <definedName name="Kentucky_2017_01_05" localSheetId="10">'W33 Gen Merit Kammer'!$A$12:$I$74</definedName>
    <definedName name="Kentucky_2017_01_05" localSheetId="11">'W33 Gen Merit Mitchell'!$A$12:$I$74</definedName>
    <definedName name="Kentucky_2017_01_05" localSheetId="13">'W33 Gen Merit NE June'!$A$12:$I$74</definedName>
    <definedName name="Kentucky_2017_01_05" localSheetId="12">'W33 Gen Merit NE May'!$A$12:$I$74</definedName>
    <definedName name="Kentucky_2017_01_05" localSheetId="14">'W33 Gen Merit Salary'!$A$12:$I$74</definedName>
    <definedName name="Kentucky_2017_01_05" localSheetId="15">'W33 Gen Merit Salary Mitchell'!$A$12:$I$74</definedName>
    <definedName name="Kentucky_2017_01_05">'W33 Trans Merit E'!$A$12:$I$74</definedName>
    <definedName name="NvsASD">"V2013-03-31"</definedName>
    <definedName name="NvsAutoDrillOk">"VN"</definedName>
    <definedName name="NvsElapsedTime">0.000115740738692693</definedName>
    <definedName name="NvsEndTime">41370.633587963</definedName>
    <definedName name="NvsInstanceHook">"""nvsMacro"""</definedName>
    <definedName name="NvsInstLang">"VENG"</definedName>
    <definedName name="NvsInstSpec">"%,FBUSINESS_UNIT,V117"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"%,X,RZF.ACCOUNT.,CNF.."</definedName>
    <definedName name="NvsPanelBusUnit">"V100"</definedName>
    <definedName name="NvsPanelEffdt">"V2099-01-01"</definedName>
    <definedName name="NvsPanelSetid">"VAEP"</definedName>
    <definedName name="NvsReqBU">"VX999"</definedName>
    <definedName name="NvsReqBUOnly">"VN"</definedName>
    <definedName name="NvsTransLed">"VN"</definedName>
    <definedName name="NvsTreeASD">"V2099-01-01"</definedName>
    <definedName name="NvsValTbl.ACCOUNT">"GL_ACCOUNT_TBL"</definedName>
    <definedName name="NvsValTbl.CURRENCY_CD">"CURRENCY_CD_TBL"</definedName>
    <definedName name="_xlnm.Print_Area" localSheetId="0">'W32 Projected ICP'!$A$1:$J$46</definedName>
    <definedName name="_xlnm.Print_Area" localSheetId="1">'W32 Projected RSU'!$A$1:$AQ$52</definedName>
    <definedName name="_xlnm.Print_Area" localSheetId="4">'W33 Dist Merit E'!$A$1:$J$75</definedName>
    <definedName name="_xlnm.Print_Area" localSheetId="5">'W33 Dist Merit NE April'!$A$1:$J$76</definedName>
    <definedName name="_xlnm.Print_Area" localSheetId="6">'W33 Dist Merit NE May'!$A$1:$J$77</definedName>
    <definedName name="_xlnm.Print_Area" localSheetId="7">'W33 Dist Merit Sal April'!$A$1:$J$76</definedName>
    <definedName name="_xlnm.Print_Area" localSheetId="8">'W33 Dist Merit Sal May'!$A$1:$J$76</definedName>
    <definedName name="_xlnm.Print_Area" localSheetId="9">'W33 Gen Merit E'!$A$1:$J$78</definedName>
    <definedName name="_xlnm.Print_Area" localSheetId="10">'W33 Gen Merit Kammer'!$A$1:$J$80</definedName>
    <definedName name="_xlnm.Print_Area" localSheetId="11">'W33 Gen Merit Mitchell'!$A$1:$J$80</definedName>
    <definedName name="_xlnm.Print_Area" localSheetId="13">'W33 Gen Merit NE June'!$A$1:$J$76</definedName>
    <definedName name="_xlnm.Print_Area" localSheetId="12">'W33 Gen Merit NE May'!$A$1:$J$78</definedName>
    <definedName name="_xlnm.Print_Area" localSheetId="14">'W33 Gen Merit Salary'!$A$1:$J$76</definedName>
    <definedName name="_xlnm.Print_Area" localSheetId="15">'W33 Gen Merit Salary Mitchell'!$A$1:$J$78</definedName>
    <definedName name="_xlnm.Print_Area" localSheetId="3">'W33 Trans Merit E'!$A$1:$J$77</definedName>
    <definedName name="_xlnm.Print_Area" localSheetId="17">'W34-35 Test Yr Dist'!$A$1:$L$36</definedName>
    <definedName name="_xlnm.Print_Area" localSheetId="18">'W34-35 Test Yr Gen'!$A$1:$L$49</definedName>
    <definedName name="_xlnm.Print_Area" localSheetId="16">'W34-35 Test Yr Trans'!$A$1:$O$37</definedName>
    <definedName name="_xlnm.Print_Area" localSheetId="22">'W35 Feb 24 Pay - Gen'!$A$1:$L$43</definedName>
    <definedName name="search_directory_name">"R:\fcm90prd\nvision\rpts\Fin_Reports\"</definedName>
  </definedNames>
  <calcPr calcId="145621"/>
</workbook>
</file>

<file path=xl/calcChain.xml><?xml version="1.0" encoding="utf-8"?>
<calcChain xmlns="http://schemas.openxmlformats.org/spreadsheetml/2006/main">
  <c r="I41" i="92" l="1"/>
  <c r="I44" i="92" s="1"/>
  <c r="M41" i="92"/>
  <c r="Q41" i="92"/>
  <c r="I42" i="92"/>
  <c r="M42" i="92"/>
  <c r="Q42" i="92"/>
  <c r="I43" i="92"/>
  <c r="M43" i="92"/>
  <c r="Q43" i="92"/>
  <c r="Q44" i="92" s="1"/>
  <c r="H44" i="92"/>
  <c r="L44" i="92"/>
  <c r="M44" i="92"/>
  <c r="P44" i="92"/>
  <c r="T44" i="92"/>
  <c r="T33" i="92"/>
  <c r="P33" i="92"/>
  <c r="L33" i="92"/>
  <c r="H33" i="92"/>
  <c r="F33" i="92"/>
  <c r="T26" i="92"/>
  <c r="P26" i="92"/>
  <c r="L26" i="92"/>
  <c r="H26" i="92"/>
  <c r="F26" i="92"/>
  <c r="T19" i="92" l="1"/>
  <c r="F19" i="92"/>
  <c r="Q15" i="92"/>
  <c r="R15" i="92" s="1"/>
  <c r="M15" i="92"/>
  <c r="N15" i="92" s="1"/>
  <c r="M14" i="92"/>
  <c r="N14" i="92" s="1"/>
  <c r="I14" i="92"/>
  <c r="J14" i="92" s="1"/>
  <c r="I13" i="92"/>
  <c r="I15" i="92"/>
  <c r="J15" i="92" s="1"/>
  <c r="Q14" i="92"/>
  <c r="R14" i="92" s="1"/>
  <c r="Q13" i="92"/>
  <c r="R13" i="92" s="1"/>
  <c r="M13" i="92"/>
  <c r="R19" i="92" l="1"/>
  <c r="J13" i="92"/>
  <c r="J19" i="92" s="1"/>
  <c r="I17" i="92"/>
  <c r="M17" i="92"/>
  <c r="Q17" i="92"/>
  <c r="N13" i="92"/>
  <c r="N19" i="92" s="1"/>
  <c r="J74" i="91"/>
  <c r="J73" i="91"/>
  <c r="J72" i="91"/>
  <c r="J71" i="91"/>
  <c r="J70" i="91"/>
  <c r="J69" i="91"/>
  <c r="J10" i="91" s="1"/>
  <c r="J7" i="91" s="1"/>
  <c r="J68" i="91"/>
  <c r="J67" i="91"/>
  <c r="J66" i="91"/>
  <c r="J65" i="91"/>
  <c r="J64" i="91"/>
  <c r="J63" i="91"/>
  <c r="J62" i="91"/>
  <c r="J61" i="91"/>
  <c r="J60" i="91"/>
  <c r="J59" i="91"/>
  <c r="J58" i="91"/>
  <c r="J57" i="91"/>
  <c r="J56" i="91"/>
  <c r="J55" i="91"/>
  <c r="J54" i="91"/>
  <c r="J53" i="91"/>
  <c r="J52" i="91"/>
  <c r="J51" i="91"/>
  <c r="J50" i="91"/>
  <c r="J49" i="91"/>
  <c r="J48" i="91"/>
  <c r="J47" i="91"/>
  <c r="J46" i="91"/>
  <c r="J45" i="91"/>
  <c r="J44" i="91"/>
  <c r="J43" i="91"/>
  <c r="J42" i="91"/>
  <c r="J41" i="91"/>
  <c r="J40" i="91"/>
  <c r="J39" i="91"/>
  <c r="J38" i="91"/>
  <c r="J37" i="91"/>
  <c r="J36" i="91"/>
  <c r="J35" i="91"/>
  <c r="J34" i="91"/>
  <c r="J33" i="91"/>
  <c r="J32" i="91"/>
  <c r="J31" i="91"/>
  <c r="J30" i="91"/>
  <c r="J29" i="91"/>
  <c r="J28" i="91"/>
  <c r="J27" i="91"/>
  <c r="J26" i="91"/>
  <c r="J25" i="91"/>
  <c r="J24" i="91"/>
  <c r="J23" i="91"/>
  <c r="J22" i="91"/>
  <c r="J21" i="91"/>
  <c r="J20" i="91"/>
  <c r="J19" i="91"/>
  <c r="J18" i="91"/>
  <c r="J17" i="91"/>
  <c r="J16" i="91"/>
  <c r="J15" i="91"/>
  <c r="J14" i="91"/>
  <c r="J13" i="91"/>
  <c r="H10" i="91"/>
  <c r="J74" i="90"/>
  <c r="J73" i="90"/>
  <c r="J72" i="90"/>
  <c r="J71" i="90"/>
  <c r="J70" i="90"/>
  <c r="J69" i="90"/>
  <c r="J68" i="90"/>
  <c r="J67" i="90"/>
  <c r="J66" i="90"/>
  <c r="J65" i="90"/>
  <c r="J64" i="90"/>
  <c r="J63" i="90"/>
  <c r="J62" i="90"/>
  <c r="J61" i="90"/>
  <c r="J60" i="90"/>
  <c r="J59" i="90"/>
  <c r="J58" i="90"/>
  <c r="J57" i="90"/>
  <c r="J56" i="90"/>
  <c r="J55" i="90"/>
  <c r="J54" i="90"/>
  <c r="J53" i="90"/>
  <c r="J52" i="90"/>
  <c r="J51" i="90"/>
  <c r="J50" i="90"/>
  <c r="J49" i="90"/>
  <c r="J48" i="90"/>
  <c r="J47" i="90"/>
  <c r="J46" i="90"/>
  <c r="J45" i="90"/>
  <c r="J44" i="90"/>
  <c r="J43" i="90"/>
  <c r="J42" i="90"/>
  <c r="J41" i="90"/>
  <c r="J40" i="90"/>
  <c r="J39" i="90"/>
  <c r="J38" i="90"/>
  <c r="J37" i="90"/>
  <c r="J36" i="90"/>
  <c r="J35" i="90"/>
  <c r="J34" i="90"/>
  <c r="J33" i="90"/>
  <c r="J32" i="90"/>
  <c r="J31" i="90"/>
  <c r="J30" i="90"/>
  <c r="J29" i="90"/>
  <c r="J28" i="90"/>
  <c r="J27" i="90"/>
  <c r="J26" i="90"/>
  <c r="J25" i="90"/>
  <c r="J24" i="90"/>
  <c r="J23" i="90"/>
  <c r="J22" i="90"/>
  <c r="J21" i="90"/>
  <c r="J20" i="90"/>
  <c r="J19" i="90"/>
  <c r="J18" i="90"/>
  <c r="J17" i="90"/>
  <c r="J16" i="90"/>
  <c r="J15" i="90"/>
  <c r="J14" i="90"/>
  <c r="J13" i="90"/>
  <c r="J10" i="90"/>
  <c r="J7" i="90" s="1"/>
  <c r="H10" i="90"/>
  <c r="J74" i="89"/>
  <c r="J73" i="89"/>
  <c r="J72" i="89"/>
  <c r="J71" i="89"/>
  <c r="J70" i="89"/>
  <c r="J69" i="89"/>
  <c r="J68" i="89"/>
  <c r="J67" i="89"/>
  <c r="J66" i="89"/>
  <c r="J65" i="89"/>
  <c r="J64" i="89"/>
  <c r="J63" i="89"/>
  <c r="J62" i="89"/>
  <c r="J61" i="89"/>
  <c r="J60" i="89"/>
  <c r="J59" i="89"/>
  <c r="J58" i="89"/>
  <c r="J57" i="89"/>
  <c r="J56" i="89"/>
  <c r="J55" i="89"/>
  <c r="J54" i="89"/>
  <c r="J53" i="89"/>
  <c r="J52" i="89"/>
  <c r="J51" i="89"/>
  <c r="J50" i="89"/>
  <c r="J49" i="89"/>
  <c r="J48" i="89"/>
  <c r="J47" i="89"/>
  <c r="J46" i="89"/>
  <c r="J45" i="89"/>
  <c r="J44" i="89"/>
  <c r="J43" i="89"/>
  <c r="J42" i="89"/>
  <c r="J41" i="89"/>
  <c r="J40" i="89"/>
  <c r="J39" i="89"/>
  <c r="J38" i="89"/>
  <c r="J37" i="89"/>
  <c r="J36" i="89"/>
  <c r="J35" i="89"/>
  <c r="J34" i="89"/>
  <c r="J33" i="89"/>
  <c r="J32" i="89"/>
  <c r="J31" i="89"/>
  <c r="J30" i="89"/>
  <c r="J29" i="89"/>
  <c r="J28" i="89"/>
  <c r="J27" i="89"/>
  <c r="J26" i="89"/>
  <c r="J25" i="89"/>
  <c r="J24" i="89"/>
  <c r="J23" i="89"/>
  <c r="J22" i="89"/>
  <c r="J21" i="89"/>
  <c r="J20" i="89"/>
  <c r="J19" i="89"/>
  <c r="J18" i="89"/>
  <c r="J17" i="89"/>
  <c r="J16" i="89"/>
  <c r="J15" i="89"/>
  <c r="J14" i="89"/>
  <c r="J13" i="89"/>
  <c r="J10" i="89"/>
  <c r="J7" i="89" s="1"/>
  <c r="H10" i="89"/>
  <c r="J74" i="88"/>
  <c r="J73" i="88"/>
  <c r="J72" i="88"/>
  <c r="J71" i="88"/>
  <c r="J70" i="88"/>
  <c r="J69" i="88"/>
  <c r="J68" i="88"/>
  <c r="J67" i="88"/>
  <c r="J66" i="88"/>
  <c r="J65" i="88"/>
  <c r="J64" i="88"/>
  <c r="J63" i="88"/>
  <c r="J62" i="88"/>
  <c r="J61" i="88"/>
  <c r="J60" i="88"/>
  <c r="J59" i="88"/>
  <c r="J58" i="88"/>
  <c r="J57" i="88"/>
  <c r="J56" i="88"/>
  <c r="J55" i="88"/>
  <c r="J54" i="88"/>
  <c r="J53" i="88"/>
  <c r="J52" i="88"/>
  <c r="J51" i="88"/>
  <c r="J50" i="88"/>
  <c r="J49" i="88"/>
  <c r="J48" i="88"/>
  <c r="J47" i="88"/>
  <c r="J46" i="88"/>
  <c r="J45" i="88"/>
  <c r="J44" i="88"/>
  <c r="J43" i="88"/>
  <c r="J42" i="88"/>
  <c r="J41" i="88"/>
  <c r="J40" i="88"/>
  <c r="J39" i="88"/>
  <c r="J38" i="88"/>
  <c r="J37" i="88"/>
  <c r="J36" i="88"/>
  <c r="J35" i="88"/>
  <c r="J34" i="88"/>
  <c r="J33" i="88"/>
  <c r="J32" i="88"/>
  <c r="J31" i="88"/>
  <c r="J30" i="88"/>
  <c r="J29" i="88"/>
  <c r="J28" i="88"/>
  <c r="J27" i="88"/>
  <c r="J26" i="88"/>
  <c r="J25" i="88"/>
  <c r="J24" i="88"/>
  <c r="J23" i="88"/>
  <c r="J22" i="88"/>
  <c r="J21" i="88"/>
  <c r="J20" i="88"/>
  <c r="J19" i="88"/>
  <c r="J18" i="88"/>
  <c r="J17" i="88"/>
  <c r="J16" i="88"/>
  <c r="J15" i="88"/>
  <c r="J14" i="88"/>
  <c r="J13" i="88"/>
  <c r="J10" i="88"/>
  <c r="H10" i="88"/>
  <c r="J7" i="88"/>
  <c r="J74" i="87"/>
  <c r="J73" i="87"/>
  <c r="J72" i="87"/>
  <c r="J71" i="87"/>
  <c r="J70" i="87"/>
  <c r="J69" i="87"/>
  <c r="J68" i="87"/>
  <c r="J67" i="87"/>
  <c r="J10" i="87" s="1"/>
  <c r="J7" i="87" s="1"/>
  <c r="J66" i="87"/>
  <c r="J65" i="87"/>
  <c r="J64" i="87"/>
  <c r="J63" i="87"/>
  <c r="J62" i="87"/>
  <c r="J61" i="87"/>
  <c r="J60" i="87"/>
  <c r="J59" i="87"/>
  <c r="J58" i="87"/>
  <c r="J57" i="87"/>
  <c r="J56" i="87"/>
  <c r="J55" i="87"/>
  <c r="J54" i="87"/>
  <c r="J53" i="87"/>
  <c r="J52" i="87"/>
  <c r="J51" i="87"/>
  <c r="J50" i="87"/>
  <c r="J49" i="87"/>
  <c r="J48" i="87"/>
  <c r="J47" i="87"/>
  <c r="J46" i="87"/>
  <c r="J45" i="87"/>
  <c r="J44" i="87"/>
  <c r="J43" i="87"/>
  <c r="J42" i="87"/>
  <c r="J41" i="87"/>
  <c r="J40" i="87"/>
  <c r="J39" i="87"/>
  <c r="J38" i="87"/>
  <c r="J37" i="87"/>
  <c r="J36" i="87"/>
  <c r="J35" i="87"/>
  <c r="J34" i="87"/>
  <c r="J33" i="87"/>
  <c r="J32" i="87"/>
  <c r="J31" i="87"/>
  <c r="J30" i="87"/>
  <c r="J29" i="87"/>
  <c r="J28" i="87"/>
  <c r="J27" i="87"/>
  <c r="J26" i="87"/>
  <c r="J25" i="87"/>
  <c r="J24" i="87"/>
  <c r="J23" i="87"/>
  <c r="J22" i="87"/>
  <c r="J21" i="87"/>
  <c r="J20" i="87"/>
  <c r="J19" i="87"/>
  <c r="J18" i="87"/>
  <c r="J17" i="87"/>
  <c r="J16" i="87"/>
  <c r="J15" i="87"/>
  <c r="J14" i="87"/>
  <c r="J13" i="87"/>
  <c r="H10" i="87"/>
  <c r="J74" i="86"/>
  <c r="J73" i="86"/>
  <c r="J72" i="86"/>
  <c r="J71" i="86"/>
  <c r="J70" i="86"/>
  <c r="J69" i="86"/>
  <c r="J68" i="86"/>
  <c r="J67" i="86"/>
  <c r="J66" i="86"/>
  <c r="J65" i="86"/>
  <c r="J64" i="86"/>
  <c r="J63" i="86"/>
  <c r="J62" i="86"/>
  <c r="J61" i="86"/>
  <c r="J60" i="86"/>
  <c r="J59" i="86"/>
  <c r="J58" i="86"/>
  <c r="J57" i="86"/>
  <c r="J56" i="86"/>
  <c r="J55" i="86"/>
  <c r="J54" i="86"/>
  <c r="J53" i="86"/>
  <c r="J52" i="86"/>
  <c r="J51" i="86"/>
  <c r="J50" i="86"/>
  <c r="J49" i="86"/>
  <c r="J48" i="86"/>
  <c r="J47" i="86"/>
  <c r="J46" i="86"/>
  <c r="J45" i="86"/>
  <c r="J44" i="86"/>
  <c r="J43" i="86"/>
  <c r="J42" i="86"/>
  <c r="J41" i="86"/>
  <c r="J40" i="86"/>
  <c r="J39" i="86"/>
  <c r="J38" i="86"/>
  <c r="J37" i="86"/>
  <c r="J36" i="86"/>
  <c r="J35" i="86"/>
  <c r="J34" i="86"/>
  <c r="J33" i="86"/>
  <c r="J32" i="86"/>
  <c r="J31" i="86"/>
  <c r="J30" i="86"/>
  <c r="J29" i="86"/>
  <c r="J28" i="86"/>
  <c r="J27" i="86"/>
  <c r="J26" i="86"/>
  <c r="J25" i="86"/>
  <c r="J24" i="86"/>
  <c r="J23" i="86"/>
  <c r="J22" i="86"/>
  <c r="J21" i="86"/>
  <c r="J20" i="86"/>
  <c r="J19" i="86"/>
  <c r="J18" i="86"/>
  <c r="J17" i="86"/>
  <c r="J16" i="86"/>
  <c r="J15" i="86"/>
  <c r="J14" i="86"/>
  <c r="J13" i="86"/>
  <c r="J10" i="86"/>
  <c r="J7" i="86" s="1"/>
  <c r="H10" i="86"/>
  <c r="J74" i="85"/>
  <c r="J73" i="85"/>
  <c r="J72" i="85"/>
  <c r="J71" i="85"/>
  <c r="J70" i="85"/>
  <c r="J69" i="85"/>
  <c r="J68" i="85"/>
  <c r="J67" i="85"/>
  <c r="J66" i="85"/>
  <c r="J65" i="85"/>
  <c r="J64" i="85"/>
  <c r="J63" i="85"/>
  <c r="J10" i="85" s="1"/>
  <c r="J7" i="85" s="1"/>
  <c r="J62" i="85"/>
  <c r="J61" i="85"/>
  <c r="J60" i="85"/>
  <c r="J59" i="85"/>
  <c r="J58" i="85"/>
  <c r="J57" i="85"/>
  <c r="J56" i="85"/>
  <c r="J55" i="85"/>
  <c r="J54" i="85"/>
  <c r="J53" i="85"/>
  <c r="J52" i="85"/>
  <c r="J51" i="85"/>
  <c r="J50" i="85"/>
  <c r="J49" i="85"/>
  <c r="J48" i="85"/>
  <c r="J47" i="85"/>
  <c r="J46" i="85"/>
  <c r="J45" i="85"/>
  <c r="J44" i="85"/>
  <c r="J43" i="85"/>
  <c r="J42" i="85"/>
  <c r="J41" i="85"/>
  <c r="J40" i="85"/>
  <c r="J39" i="85"/>
  <c r="J38" i="85"/>
  <c r="J37" i="85"/>
  <c r="J36" i="85"/>
  <c r="J35" i="85"/>
  <c r="J34" i="85"/>
  <c r="J33" i="85"/>
  <c r="J32" i="85"/>
  <c r="J31" i="85"/>
  <c r="J30" i="85"/>
  <c r="J29" i="85"/>
  <c r="J28" i="85"/>
  <c r="J27" i="85"/>
  <c r="J26" i="85"/>
  <c r="J25" i="85"/>
  <c r="J24" i="85"/>
  <c r="J23" i="85"/>
  <c r="J22" i="85"/>
  <c r="J21" i="85"/>
  <c r="J20" i="85"/>
  <c r="J19" i="85"/>
  <c r="J18" i="85"/>
  <c r="J17" i="85"/>
  <c r="J16" i="85"/>
  <c r="J15" i="85"/>
  <c r="J14" i="85"/>
  <c r="J13" i="85"/>
  <c r="H10" i="85"/>
  <c r="J74" i="84"/>
  <c r="J73" i="84"/>
  <c r="J72" i="84"/>
  <c r="J71" i="84"/>
  <c r="J70" i="84"/>
  <c r="J69" i="84"/>
  <c r="J68" i="84"/>
  <c r="J67" i="84"/>
  <c r="J66" i="84"/>
  <c r="J65" i="84"/>
  <c r="J64" i="84"/>
  <c r="J63" i="84"/>
  <c r="J62" i="84"/>
  <c r="J61" i="84"/>
  <c r="J60" i="84"/>
  <c r="J59" i="84"/>
  <c r="J58" i="84"/>
  <c r="J57" i="84"/>
  <c r="J56" i="84"/>
  <c r="J55" i="84"/>
  <c r="J54" i="84"/>
  <c r="J53" i="84"/>
  <c r="J52" i="84"/>
  <c r="J51" i="84"/>
  <c r="J50" i="84"/>
  <c r="J49" i="84"/>
  <c r="J48" i="84"/>
  <c r="J47" i="84"/>
  <c r="J46" i="84"/>
  <c r="J45" i="84"/>
  <c r="J44" i="84"/>
  <c r="J43" i="84"/>
  <c r="J42" i="84"/>
  <c r="J41" i="84"/>
  <c r="J40" i="84"/>
  <c r="J39" i="84"/>
  <c r="J38" i="84"/>
  <c r="J37" i="84"/>
  <c r="J36" i="84"/>
  <c r="J35" i="84"/>
  <c r="J34" i="84"/>
  <c r="J33" i="84"/>
  <c r="J32" i="84"/>
  <c r="J31" i="84"/>
  <c r="J30" i="84"/>
  <c r="J29" i="84"/>
  <c r="J28" i="84"/>
  <c r="J27" i="84"/>
  <c r="J26" i="84"/>
  <c r="J25" i="84"/>
  <c r="J24" i="84"/>
  <c r="J23" i="84"/>
  <c r="J22" i="84"/>
  <c r="J21" i="84"/>
  <c r="J20" i="84"/>
  <c r="J19" i="84"/>
  <c r="J18" i="84"/>
  <c r="J17" i="84"/>
  <c r="J16" i="84"/>
  <c r="J15" i="84"/>
  <c r="J14" i="84"/>
  <c r="J13" i="84"/>
  <c r="J10" i="84"/>
  <c r="H10" i="84"/>
  <c r="J7" i="84"/>
  <c r="J74" i="83"/>
  <c r="J73" i="83"/>
  <c r="J72" i="83"/>
  <c r="J71" i="83"/>
  <c r="J70" i="83"/>
  <c r="J69" i="83"/>
  <c r="J68" i="83"/>
  <c r="J67" i="83"/>
  <c r="J66" i="83"/>
  <c r="J65" i="83"/>
  <c r="J64" i="83"/>
  <c r="J63" i="83"/>
  <c r="J62" i="83"/>
  <c r="J61" i="83"/>
  <c r="J60" i="83"/>
  <c r="J59" i="83"/>
  <c r="J58" i="83"/>
  <c r="J57" i="83"/>
  <c r="J56" i="83"/>
  <c r="J55" i="83"/>
  <c r="J54" i="83"/>
  <c r="J53" i="83"/>
  <c r="J52" i="83"/>
  <c r="J51" i="83"/>
  <c r="J50" i="83"/>
  <c r="J49" i="83"/>
  <c r="J48" i="83"/>
  <c r="J47" i="83"/>
  <c r="J46" i="83"/>
  <c r="J45" i="83"/>
  <c r="J44" i="83"/>
  <c r="J43" i="83"/>
  <c r="J42" i="83"/>
  <c r="J41" i="83"/>
  <c r="J40" i="83"/>
  <c r="J39" i="83"/>
  <c r="J38" i="83"/>
  <c r="J37" i="83"/>
  <c r="J36" i="83"/>
  <c r="J35" i="83"/>
  <c r="J34" i="83"/>
  <c r="J33" i="83"/>
  <c r="J32" i="83"/>
  <c r="J31" i="83"/>
  <c r="J30" i="83"/>
  <c r="J29" i="83"/>
  <c r="J28" i="83"/>
  <c r="J27" i="83"/>
  <c r="J26" i="83"/>
  <c r="J25" i="83"/>
  <c r="J10" i="83" s="1"/>
  <c r="J7" i="83" s="1"/>
  <c r="J24" i="83"/>
  <c r="J23" i="83"/>
  <c r="J22" i="83"/>
  <c r="J21" i="83"/>
  <c r="J20" i="83"/>
  <c r="J19" i="83"/>
  <c r="J18" i="83"/>
  <c r="J17" i="83"/>
  <c r="J16" i="83"/>
  <c r="J15" i="83"/>
  <c r="J14" i="83"/>
  <c r="J13" i="83"/>
  <c r="H10" i="83"/>
  <c r="J74" i="82"/>
  <c r="J73" i="82"/>
  <c r="J72" i="82"/>
  <c r="J71" i="82"/>
  <c r="J70" i="82"/>
  <c r="J69" i="82"/>
  <c r="J68" i="82"/>
  <c r="J67" i="82"/>
  <c r="J66" i="82"/>
  <c r="J65" i="82"/>
  <c r="J64" i="82"/>
  <c r="J63" i="82"/>
  <c r="J62" i="82"/>
  <c r="J61" i="82"/>
  <c r="J60" i="82"/>
  <c r="J59" i="82"/>
  <c r="J58" i="82"/>
  <c r="J57" i="82"/>
  <c r="J56" i="82"/>
  <c r="J55" i="82"/>
  <c r="J54" i="82"/>
  <c r="J53" i="82"/>
  <c r="J52" i="82"/>
  <c r="J51" i="82"/>
  <c r="J50" i="82"/>
  <c r="J49" i="82"/>
  <c r="J48" i="82"/>
  <c r="J47" i="82"/>
  <c r="J46" i="82"/>
  <c r="J45" i="82"/>
  <c r="J44" i="82"/>
  <c r="J43" i="82"/>
  <c r="J42" i="82"/>
  <c r="J41" i="82"/>
  <c r="J40" i="82"/>
  <c r="J39" i="82"/>
  <c r="J38" i="82"/>
  <c r="J37" i="82"/>
  <c r="J36" i="82"/>
  <c r="J35" i="82"/>
  <c r="J34" i="82"/>
  <c r="J33" i="82"/>
  <c r="J32" i="82"/>
  <c r="J31" i="82"/>
  <c r="J30" i="82"/>
  <c r="J29" i="82"/>
  <c r="J28" i="82"/>
  <c r="J27" i="82"/>
  <c r="J26" i="82"/>
  <c r="J25" i="82"/>
  <c r="J24" i="82"/>
  <c r="J23" i="82"/>
  <c r="J22" i="82"/>
  <c r="J21" i="82"/>
  <c r="J20" i="82"/>
  <c r="J19" i="82"/>
  <c r="J18" i="82"/>
  <c r="J17" i="82"/>
  <c r="J16" i="82"/>
  <c r="J15" i="82"/>
  <c r="J14" i="82"/>
  <c r="J13" i="82"/>
  <c r="J10" i="82"/>
  <c r="J7" i="82" s="1"/>
  <c r="H10" i="82"/>
  <c r="J74" i="81"/>
  <c r="J73" i="81"/>
  <c r="J72" i="81"/>
  <c r="J71" i="81"/>
  <c r="J70" i="81"/>
  <c r="J69" i="81"/>
  <c r="J68" i="81"/>
  <c r="J67" i="81"/>
  <c r="J66" i="81"/>
  <c r="J65" i="81"/>
  <c r="J64" i="81"/>
  <c r="J63" i="81"/>
  <c r="J62" i="81"/>
  <c r="J61" i="81"/>
  <c r="J60" i="81"/>
  <c r="J59" i="81"/>
  <c r="J58" i="81"/>
  <c r="J57" i="81"/>
  <c r="J56" i="81"/>
  <c r="J55" i="81"/>
  <c r="J54" i="81"/>
  <c r="J53" i="81"/>
  <c r="J52" i="81"/>
  <c r="J51" i="81"/>
  <c r="J50" i="81"/>
  <c r="J49" i="81"/>
  <c r="J48" i="81"/>
  <c r="J47" i="81"/>
  <c r="J10" i="81" s="1"/>
  <c r="J7" i="81" s="1"/>
  <c r="J46" i="81"/>
  <c r="J45" i="81"/>
  <c r="J44" i="81"/>
  <c r="J43" i="81"/>
  <c r="J42" i="81"/>
  <c r="J41" i="81"/>
  <c r="J40" i="81"/>
  <c r="J39" i="81"/>
  <c r="J38" i="81"/>
  <c r="J37" i="81"/>
  <c r="J36" i="81"/>
  <c r="J35" i="81"/>
  <c r="J34" i="81"/>
  <c r="J33" i="81"/>
  <c r="J32" i="81"/>
  <c r="J31" i="81"/>
  <c r="J30" i="81"/>
  <c r="J29" i="81"/>
  <c r="J28" i="81"/>
  <c r="J27" i="81"/>
  <c r="J26" i="81"/>
  <c r="J25" i="81"/>
  <c r="J24" i="81"/>
  <c r="J23" i="81"/>
  <c r="J22" i="81"/>
  <c r="J21" i="81"/>
  <c r="J20" i="81"/>
  <c r="J19" i="81"/>
  <c r="J18" i="81"/>
  <c r="J17" i="81"/>
  <c r="J16" i="81"/>
  <c r="J15" i="81"/>
  <c r="J14" i="81"/>
  <c r="J13" i="81"/>
  <c r="H10" i="81"/>
  <c r="J74" i="80"/>
  <c r="J73" i="80"/>
  <c r="J72" i="80"/>
  <c r="J71" i="80"/>
  <c r="J70" i="80"/>
  <c r="J69" i="80"/>
  <c r="J68" i="80"/>
  <c r="J67" i="80"/>
  <c r="J66" i="80"/>
  <c r="J65" i="80"/>
  <c r="J64" i="80"/>
  <c r="J63" i="80"/>
  <c r="J62" i="80"/>
  <c r="J61" i="80"/>
  <c r="J60" i="80"/>
  <c r="J59" i="80"/>
  <c r="J58" i="80"/>
  <c r="J57" i="80"/>
  <c r="J56" i="80"/>
  <c r="J55" i="80"/>
  <c r="J54" i="80"/>
  <c r="J53" i="80"/>
  <c r="J52" i="80"/>
  <c r="J51" i="80"/>
  <c r="J50" i="80"/>
  <c r="J49" i="80"/>
  <c r="J48" i="80"/>
  <c r="J47" i="80"/>
  <c r="J46" i="80"/>
  <c r="J45" i="80"/>
  <c r="J44" i="80"/>
  <c r="J43" i="80"/>
  <c r="J42" i="80"/>
  <c r="J41" i="80"/>
  <c r="J40" i="80"/>
  <c r="J39" i="80"/>
  <c r="J38" i="80"/>
  <c r="J37" i="80"/>
  <c r="J36" i="80"/>
  <c r="J35" i="80"/>
  <c r="J34" i="80"/>
  <c r="J33" i="80"/>
  <c r="J32" i="80"/>
  <c r="J31" i="80"/>
  <c r="J30" i="80"/>
  <c r="J29" i="80"/>
  <c r="J28" i="80"/>
  <c r="J27" i="80"/>
  <c r="J26" i="80"/>
  <c r="J25" i="80"/>
  <c r="J24" i="80"/>
  <c r="J23" i="80"/>
  <c r="J22" i="80"/>
  <c r="J21" i="80"/>
  <c r="J20" i="80"/>
  <c r="J19" i="80"/>
  <c r="J18" i="80"/>
  <c r="J17" i="80"/>
  <c r="J16" i="80"/>
  <c r="J15" i="80"/>
  <c r="J14" i="80"/>
  <c r="J10" i="80" s="1"/>
  <c r="J7" i="80" s="1"/>
  <c r="J13" i="80"/>
  <c r="H10" i="80"/>
  <c r="J74" i="79"/>
  <c r="J73" i="79"/>
  <c r="J72" i="79"/>
  <c r="J71" i="79"/>
  <c r="J70" i="79"/>
  <c r="J69" i="79"/>
  <c r="J68" i="79"/>
  <c r="J67" i="79"/>
  <c r="J66" i="79"/>
  <c r="J65" i="79"/>
  <c r="J64" i="79"/>
  <c r="J63" i="79"/>
  <c r="J62" i="79"/>
  <c r="J61" i="79"/>
  <c r="J60" i="79"/>
  <c r="J59" i="79"/>
  <c r="J58" i="79"/>
  <c r="J57" i="79"/>
  <c r="J56" i="79"/>
  <c r="J55" i="79"/>
  <c r="J54" i="79"/>
  <c r="J53" i="79"/>
  <c r="J52" i="79"/>
  <c r="J51" i="79"/>
  <c r="J50" i="79"/>
  <c r="J49" i="79"/>
  <c r="J48" i="79"/>
  <c r="J47" i="79"/>
  <c r="J46" i="79"/>
  <c r="J45" i="79"/>
  <c r="J44" i="79"/>
  <c r="J43" i="79"/>
  <c r="J42" i="79"/>
  <c r="J41" i="79"/>
  <c r="J40" i="79"/>
  <c r="J39" i="79"/>
  <c r="J38" i="79"/>
  <c r="J37" i="79"/>
  <c r="J36" i="79"/>
  <c r="J35" i="79"/>
  <c r="J34" i="79"/>
  <c r="J33" i="79"/>
  <c r="J32" i="79"/>
  <c r="J31" i="79"/>
  <c r="J30" i="79"/>
  <c r="J29" i="79"/>
  <c r="J28" i="79"/>
  <c r="J27" i="79"/>
  <c r="J26" i="79"/>
  <c r="J25" i="79"/>
  <c r="J24" i="79"/>
  <c r="J23" i="79"/>
  <c r="J22" i="79"/>
  <c r="J21" i="79"/>
  <c r="J20" i="79"/>
  <c r="J19" i="79"/>
  <c r="J18" i="79"/>
  <c r="J17" i="79"/>
  <c r="J16" i="79"/>
  <c r="J15" i="79"/>
  <c r="J14" i="79"/>
  <c r="J13" i="79"/>
  <c r="J10" i="79"/>
  <c r="J7" i="79" s="1"/>
  <c r="H10" i="79"/>
  <c r="C33" i="8" l="1"/>
  <c r="I22" i="8"/>
  <c r="F22" i="8"/>
  <c r="L33" i="8"/>
  <c r="I33" i="8"/>
  <c r="L22" i="8"/>
  <c r="E45" i="8"/>
  <c r="L22" i="74" l="1"/>
  <c r="I22" i="74"/>
  <c r="B12" i="78"/>
  <c r="AO50" i="77"/>
  <c r="AO52" i="77" s="1"/>
  <c r="AN50" i="77"/>
  <c r="AM50" i="77"/>
  <c r="AL50" i="77"/>
  <c r="AK50" i="77"/>
  <c r="AJ50" i="77"/>
  <c r="AI50" i="77"/>
  <c r="AH50" i="77"/>
  <c r="AG50" i="77"/>
  <c r="AF50" i="77"/>
  <c r="AE50" i="77"/>
  <c r="AD50" i="77"/>
  <c r="AC50" i="77"/>
  <c r="AB50" i="77"/>
  <c r="AA50" i="77"/>
  <c r="Z50" i="77"/>
  <c r="Y50" i="77"/>
  <c r="AO49" i="77"/>
  <c r="AN49" i="77"/>
  <c r="AM49" i="77"/>
  <c r="AL49" i="77"/>
  <c r="AK49" i="77"/>
  <c r="AJ49" i="77"/>
  <c r="AI49" i="77"/>
  <c r="AH49" i="77"/>
  <c r="AG49" i="77"/>
  <c r="AF49" i="77"/>
  <c r="AE49" i="77"/>
  <c r="AD49" i="77"/>
  <c r="AC49" i="77"/>
  <c r="AB49" i="77"/>
  <c r="AA49" i="77"/>
  <c r="Z49" i="77"/>
  <c r="Y49" i="77"/>
  <c r="AO47" i="77"/>
  <c r="AP46" i="77"/>
  <c r="AP32" i="77"/>
  <c r="F45" i="75"/>
  <c r="F44" i="75"/>
  <c r="H43" i="75"/>
  <c r="H44" i="75" s="1"/>
  <c r="F39" i="75"/>
  <c r="F46" i="75" s="1"/>
  <c r="L41" i="74"/>
  <c r="K21" i="74" s="1"/>
  <c r="I41" i="74"/>
  <c r="F41" i="74"/>
  <c r="L33" i="74"/>
  <c r="K20" i="74" s="1"/>
  <c r="I33" i="74"/>
  <c r="F33" i="74"/>
  <c r="E20" i="74" s="1"/>
  <c r="F22" i="74" s="1"/>
  <c r="H21" i="74"/>
  <c r="E21" i="74"/>
  <c r="H20" i="74"/>
  <c r="L16" i="74"/>
  <c r="I16" i="74"/>
  <c r="F16" i="74"/>
  <c r="L13" i="73"/>
  <c r="L18" i="73" s="1"/>
  <c r="I13" i="73"/>
  <c r="I18" i="73" s="1"/>
  <c r="F13" i="73"/>
  <c r="F18" i="73" s="1"/>
  <c r="B12" i="73"/>
  <c r="L12" i="72"/>
  <c r="L17" i="72" s="1"/>
  <c r="I12" i="72"/>
  <c r="I17" i="72" s="1"/>
  <c r="F12" i="72"/>
  <c r="F17" i="72" s="1"/>
  <c r="C17" i="72" s="1"/>
  <c r="B11" i="72"/>
  <c r="D8" i="72"/>
  <c r="AO51" i="77" l="1"/>
  <c r="AO53" i="77" s="1"/>
  <c r="F23" i="74"/>
  <c r="L23" i="74"/>
  <c r="I23" i="74"/>
  <c r="C18" i="73"/>
  <c r="C25" i="74" l="1"/>
  <c r="L26" i="8" l="1"/>
  <c r="I26" i="8"/>
  <c r="O16" i="8" l="1"/>
  <c r="P13" i="8" l="1"/>
  <c r="P12" i="8"/>
  <c r="P10" i="8"/>
  <c r="P8" i="8"/>
  <c r="P18" i="8" l="1"/>
  <c r="E38" i="8"/>
  <c r="F24" i="8"/>
  <c r="O18" i="8"/>
  <c r="F16" i="8"/>
  <c r="F26" i="8" l="1"/>
  <c r="F33" i="8" s="1"/>
  <c r="N18" i="8"/>
  <c r="N13" i="7"/>
  <c r="O20" i="7"/>
  <c r="O20" i="6"/>
  <c r="N14" i="6"/>
  <c r="N14" i="8"/>
  <c r="D36" i="7" l="1"/>
  <c r="E37" i="7"/>
  <c r="E12" i="7" s="1"/>
  <c r="F13" i="7" s="1"/>
  <c r="F20" i="7" s="1"/>
  <c r="H37" i="7"/>
  <c r="H12" i="7" s="1"/>
  <c r="I13" i="7" s="1"/>
  <c r="I20" i="7" s="1"/>
  <c r="K37" i="7"/>
  <c r="K12" i="7" s="1"/>
  <c r="L13" i="7" s="1"/>
  <c r="L20" i="7" s="1"/>
  <c r="I14" i="8"/>
  <c r="I18" i="8" s="1"/>
  <c r="L14" i="8"/>
  <c r="L18" i="8" s="1"/>
  <c r="D23" i="7"/>
  <c r="F28" i="7"/>
  <c r="I28" i="7"/>
  <c r="L28" i="7"/>
  <c r="L14" i="6"/>
  <c r="L20" i="6" s="1"/>
  <c r="I29" i="6"/>
  <c r="L29" i="6"/>
  <c r="F14" i="8" l="1"/>
  <c r="F14" i="6"/>
  <c r="C28" i="7"/>
  <c r="C20" i="7"/>
  <c r="D7" i="7"/>
  <c r="D12" i="7"/>
  <c r="F18" i="8" l="1"/>
  <c r="C18" i="8" s="1"/>
  <c r="I14" i="6"/>
  <c r="I20" i="6" s="1"/>
  <c r="F20" i="6"/>
  <c r="C20" i="6" l="1"/>
  <c r="D24" i="6"/>
  <c r="F29" i="6"/>
  <c r="C29" i="6" s="1"/>
</calcChain>
</file>

<file path=xl/sharedStrings.xml><?xml version="1.0" encoding="utf-8"?>
<sst xmlns="http://schemas.openxmlformats.org/spreadsheetml/2006/main" count="4780" uniqueCount="244">
  <si>
    <t>Year</t>
  </si>
  <si>
    <t>125</t>
  </si>
  <si>
    <t>11N</t>
  </si>
  <si>
    <t>11S</t>
  </si>
  <si>
    <t>11E</t>
  </si>
  <si>
    <t>U3E</t>
  </si>
  <si>
    <t>13E</t>
  </si>
  <si>
    <t>12639</t>
  </si>
  <si>
    <t>12632</t>
  </si>
  <si>
    <t>10594</t>
  </si>
  <si>
    <t>Cost Comp</t>
  </si>
  <si>
    <t>Exempt</t>
  </si>
  <si>
    <t>Non Exempt-Hourly</t>
  </si>
  <si>
    <t>Salary-Non Exempt</t>
  </si>
  <si>
    <t>Non</t>
  </si>
  <si>
    <t>OT</t>
  </si>
  <si>
    <t>Not</t>
  </si>
  <si>
    <t>Productive</t>
  </si>
  <si>
    <t>Used</t>
  </si>
  <si>
    <t>Regular Pay</t>
  </si>
  <si>
    <t>NonProd</t>
  </si>
  <si>
    <t>Total Pay</t>
  </si>
  <si>
    <t>(3 decimal place rounding)</t>
  </si>
  <si>
    <t>140 to 190</t>
  </si>
  <si>
    <t>FERC Query</t>
  </si>
  <si>
    <t>OT Pay</t>
  </si>
  <si>
    <t>Non Productive - Actual Taken</t>
  </si>
  <si>
    <r>
      <t>Regular Pay</t>
    </r>
    <r>
      <rPr>
        <vertAlign val="superscript"/>
        <sz val="10"/>
        <rFont val="Arial"/>
        <family val="2"/>
      </rPr>
      <t xml:space="preserve"> (1)</t>
    </r>
  </si>
  <si>
    <r>
      <t>OT Pay</t>
    </r>
    <r>
      <rPr>
        <b/>
        <vertAlign val="subscript"/>
        <sz val="10"/>
        <rFont val="Arial"/>
        <family val="2"/>
      </rPr>
      <t xml:space="preserve"> </t>
    </r>
    <r>
      <rPr>
        <b/>
        <vertAlign val="superscript"/>
        <sz val="10"/>
        <rFont val="Arial"/>
        <family val="2"/>
      </rPr>
      <t>(1)</t>
    </r>
  </si>
  <si>
    <t>(1)</t>
  </si>
  <si>
    <t>13158</t>
  </si>
  <si>
    <t xml:space="preserve">Filtered Total:  </t>
  </si>
  <si>
    <t>Grand Total</t>
  </si>
  <si>
    <t>ICP</t>
  </si>
  <si>
    <t>125 NonProd</t>
  </si>
  <si>
    <t>Mitchell Plant</t>
  </si>
  <si>
    <t>Kammer/Mitchell Plant Stores</t>
  </si>
  <si>
    <t>RSU</t>
  </si>
  <si>
    <t>PSI</t>
  </si>
  <si>
    <t>180</t>
  </si>
  <si>
    <t>117</t>
  </si>
  <si>
    <t>10642</t>
  </si>
  <si>
    <t>10218</t>
  </si>
  <si>
    <t>10887</t>
  </si>
  <si>
    <t>11386</t>
  </si>
  <si>
    <t>10107</t>
  </si>
  <si>
    <t>11439</t>
  </si>
  <si>
    <t>110</t>
  </si>
  <si>
    <t>12961</t>
  </si>
  <si>
    <t>11685</t>
  </si>
  <si>
    <t>10695</t>
  </si>
  <si>
    <t>10216</t>
  </si>
  <si>
    <t>12396</t>
  </si>
  <si>
    <t>11683</t>
  </si>
  <si>
    <t>13134</t>
  </si>
  <si>
    <t>12144</t>
  </si>
  <si>
    <t>12392</t>
  </si>
  <si>
    <t>11783</t>
  </si>
  <si>
    <t>12394</t>
  </si>
  <si>
    <t>13454</t>
  </si>
  <si>
    <t>13453</t>
  </si>
  <si>
    <t>11834</t>
  </si>
  <si>
    <t>11266</t>
  </si>
  <si>
    <t>10512</t>
  </si>
  <si>
    <t>10129</t>
  </si>
  <si>
    <t>12962</t>
  </si>
  <si>
    <t>12963</t>
  </si>
  <si>
    <t>12682</t>
  </si>
  <si>
    <t>12681</t>
  </si>
  <si>
    <t>12393</t>
  </si>
  <si>
    <t>11680</t>
  </si>
  <si>
    <t>13455</t>
  </si>
  <si>
    <t>13450</t>
  </si>
  <si>
    <t>13449</t>
  </si>
  <si>
    <t>13448</t>
  </si>
  <si>
    <t>12389</t>
  </si>
  <si>
    <t>12778</t>
  </si>
  <si>
    <t>Kammer</t>
  </si>
  <si>
    <t>Total KPCo Only</t>
  </si>
  <si>
    <t>50% of Mitchell Plant</t>
  </si>
  <si>
    <t>Mitchell Only</t>
  </si>
  <si>
    <t>Kammer Only</t>
  </si>
  <si>
    <t>50% billed to WPCo</t>
  </si>
  <si>
    <t>Remove:</t>
  </si>
  <si>
    <t>100% Kammer Plant</t>
  </si>
  <si>
    <t>Not used for forecast</t>
  </si>
  <si>
    <t>Mitchell (net)</t>
  </si>
  <si>
    <t>Other</t>
  </si>
  <si>
    <t>Other Gen</t>
  </si>
  <si>
    <t>Other Pmts (net)</t>
  </si>
  <si>
    <t>Total</t>
  </si>
  <si>
    <t>Generation</t>
  </si>
  <si>
    <t>Transmission</t>
  </si>
  <si>
    <t>Distribution</t>
  </si>
  <si>
    <t>Numbers are net of Mitchell Billing</t>
  </si>
  <si>
    <t>(billed through Intercompany)</t>
  </si>
  <si>
    <t>125
NonProd</t>
  </si>
  <si>
    <t>Remove Kammer</t>
  </si>
  <si>
    <t>12390</t>
  </si>
  <si>
    <t>Kammer is included in Other to balance-then removed from total</t>
  </si>
  <si>
    <t>Net KPCo Overtime</t>
  </si>
  <si>
    <t>Mitchell OT</t>
  </si>
  <si>
    <t>Big Sandy OT</t>
  </si>
  <si>
    <t>Kentucky Power Company</t>
  </si>
  <si>
    <t>Test Year Ended February 28, 2017</t>
  </si>
  <si>
    <t>Transmission Labor Costs</t>
  </si>
  <si>
    <t>Distribution Labor Costs</t>
  </si>
  <si>
    <t>Pay Period Ending</t>
  </si>
  <si>
    <t>Pay Period Ended February 24, 2017</t>
  </si>
  <si>
    <t>Generation Labor Costs</t>
  </si>
  <si>
    <t>Projected ICP Costs</t>
  </si>
  <si>
    <t>Year Ended December 31, 2017</t>
  </si>
  <si>
    <t>Sum of SumOfTargetAward</t>
  </si>
  <si>
    <t>GLBU</t>
  </si>
  <si>
    <t>DEPTID</t>
  </si>
  <si>
    <t>DESCR</t>
  </si>
  <si>
    <t>Pikeville Meter Revenue Opers</t>
  </si>
  <si>
    <t>Ashland Const</t>
  </si>
  <si>
    <t>Hazard Meter Revenue Opers</t>
  </si>
  <si>
    <t>Pikeville Const</t>
  </si>
  <si>
    <t>Ashland Meter Revenue Opers</t>
  </si>
  <si>
    <t>Kentucky State Office</t>
  </si>
  <si>
    <t>Pikeville Design</t>
  </si>
  <si>
    <t>Hazard Const</t>
  </si>
  <si>
    <t>Paintsville Construction</t>
  </si>
  <si>
    <t>Regulatory Services - Kentucky</t>
  </si>
  <si>
    <t>ED DSM Compliance</t>
  </si>
  <si>
    <t>Ashland Telecom Ops</t>
  </si>
  <si>
    <t>Hazard Design</t>
  </si>
  <si>
    <t>Kentucky Gov &amp; Envir Aff</t>
  </si>
  <si>
    <t>Kentucky Bus Oper Support</t>
  </si>
  <si>
    <t>Ashland Design</t>
  </si>
  <si>
    <t>Kentucky Corp Comm</t>
  </si>
  <si>
    <t>Kentucky Region Support</t>
  </si>
  <si>
    <t>GIS Roanoke Graphics</t>
  </si>
  <si>
    <t>Kentucky Forestry</t>
  </si>
  <si>
    <t>Kentucky Distribution Dispatch</t>
  </si>
  <si>
    <t>SC &amp; Fleet Operations - KY</t>
  </si>
  <si>
    <t>Pikeville Meter Electricians</t>
  </si>
  <si>
    <t>Ashland Meter Electricians</t>
  </si>
  <si>
    <t>Hazard Meter Electricians</t>
  </si>
  <si>
    <t>Fleet Svcs - KY</t>
  </si>
  <si>
    <t>AppalachnKentuckyPwrTelecomOps</t>
  </si>
  <si>
    <t>Ashland District Support</t>
  </si>
  <si>
    <t>Hazard District Support</t>
  </si>
  <si>
    <t>Pikeville District Support</t>
  </si>
  <si>
    <t>KY Customer Services</t>
  </si>
  <si>
    <t>KY Reliability</t>
  </si>
  <si>
    <t>KY Reliability Design</t>
  </si>
  <si>
    <t>Big Sandy Plant Stores</t>
  </si>
  <si>
    <t>Big Sandy Plant</t>
  </si>
  <si>
    <t>Plant Engineering Region 1</t>
  </si>
  <si>
    <t>Transmission Forestry</t>
  </si>
  <si>
    <t>Projected RSU Costs</t>
  </si>
  <si>
    <t>SUMMARY - AWARD DETAIL</t>
  </si>
  <si>
    <t>BU ORG</t>
  </si>
  <si>
    <t>Emp Location</t>
  </si>
  <si>
    <t>Award Date</t>
  </si>
  <si>
    <t>Vesting in approximately equal increments on:</t>
  </si>
  <si>
    <t>Grant Date Fair Value</t>
  </si>
  <si>
    <t>Units</t>
  </si>
  <si>
    <t>Term Date</t>
  </si>
  <si>
    <t>Jan</t>
  </si>
  <si>
    <t>Feb</t>
  </si>
  <si>
    <t>Mar</t>
  </si>
  <si>
    <t>1st Qtr Div</t>
  </si>
  <si>
    <t>Apr</t>
  </si>
  <si>
    <t>May</t>
  </si>
  <si>
    <t>Jun</t>
  </si>
  <si>
    <t>2nd Qtr Div</t>
  </si>
  <si>
    <t>Jul</t>
  </si>
  <si>
    <t>Aug</t>
  </si>
  <si>
    <t>Sept</t>
  </si>
  <si>
    <t>3rd Qtr Div</t>
  </si>
  <si>
    <t>Oct</t>
  </si>
  <si>
    <t>Nov</t>
  </si>
  <si>
    <t>Dec</t>
  </si>
  <si>
    <t>4th Qtr Div</t>
  </si>
  <si>
    <t>Total 2017 Expense</t>
  </si>
  <si>
    <t>110 ED</t>
  </si>
  <si>
    <t>5/1/15,16,17</t>
  </si>
  <si>
    <t>5/1/16,17,18</t>
  </si>
  <si>
    <t>I&amp;M Regulatory Services</t>
  </si>
  <si>
    <t>5/1/17,18,19</t>
  </si>
  <si>
    <t>5/1/18,19,20</t>
  </si>
  <si>
    <t>117 GEN</t>
  </si>
  <si>
    <t>Generation - Total</t>
  </si>
  <si>
    <t>Mitchell Plant - KPCo 50% Share</t>
  </si>
  <si>
    <t>Projected PSI Costs</t>
  </si>
  <si>
    <t>BU 110</t>
  </si>
  <si>
    <t>BU 117</t>
  </si>
  <si>
    <t>KPCo's 50% share of Mitchell Plant</t>
  </si>
  <si>
    <t>Total KPCo</t>
  </si>
  <si>
    <t>100% billed to AGR</t>
  </si>
  <si>
    <t>Total Regular Pay</t>
  </si>
  <si>
    <t>Total OT</t>
  </si>
  <si>
    <t>Average %</t>
  </si>
  <si>
    <t>Increase</t>
  </si>
  <si>
    <t>From Tom, 1/5/17 @5:30</t>
  </si>
  <si>
    <t xml:space="preserve">Dept </t>
  </si>
  <si>
    <t>2017</t>
  </si>
  <si>
    <t>EMPL
STATUS</t>
  </si>
  <si>
    <t>HR
CO</t>
  </si>
  <si>
    <t>GL
BU</t>
  </si>
  <si>
    <t>GL_PAY
TYPE</t>
  </si>
  <si>
    <t>ResType
Trans</t>
  </si>
  <si>
    <t>Month</t>
  </si>
  <si>
    <t>2017
Inc Pct</t>
  </si>
  <si>
    <t>SumOf
ANNUAL_RT</t>
  </si>
  <si>
    <t>NoOf
Employees</t>
  </si>
  <si>
    <t>Amt of increase</t>
  </si>
  <si>
    <t>A</t>
  </si>
  <si>
    <t>E03</t>
  </si>
  <si>
    <t>Test Period Payroll</t>
  </si>
  <si>
    <r>
      <t>Generation</t>
    </r>
    <r>
      <rPr>
        <b/>
        <vertAlign val="superscript"/>
        <sz val="10"/>
        <rFont val="Arial"/>
        <family val="2"/>
      </rPr>
      <t xml:space="preserve"> (1)</t>
    </r>
  </si>
  <si>
    <r>
      <t>Mitchell</t>
    </r>
    <r>
      <rPr>
        <b/>
        <vertAlign val="superscript"/>
        <sz val="10"/>
        <rFont val="Arial"/>
        <family val="2"/>
      </rPr>
      <t xml:space="preserve"> (1)</t>
    </r>
  </si>
  <si>
    <t>10642 &amp;11386</t>
  </si>
  <si>
    <t>check</t>
  </si>
  <si>
    <t>Straight Time</t>
  </si>
  <si>
    <t>11E &amp;U3E</t>
  </si>
  <si>
    <t>Nonexempt</t>
  </si>
  <si>
    <t>Salaried Nonexempt</t>
  </si>
  <si>
    <t>Over Time</t>
  </si>
  <si>
    <t>13N</t>
  </si>
  <si>
    <t>13S</t>
  </si>
  <si>
    <t>Incentives</t>
  </si>
  <si>
    <t>Not Used</t>
  </si>
  <si>
    <t>Non Productive actually taken:</t>
  </si>
  <si>
    <t>Without Mitchell Dept 13403 billings</t>
  </si>
  <si>
    <t xml:space="preserve">Kentucky Power Company </t>
  </si>
  <si>
    <t>Distribution Merit Increases - Salary - May</t>
  </si>
  <si>
    <t>Distribution Merit Increases - Salary - April</t>
  </si>
  <si>
    <t>Distribution Merit Increases - Nonexempt - May</t>
  </si>
  <si>
    <t>Distribution Merit Increases - Nonexempt - April</t>
  </si>
  <si>
    <t>Distribution Merit Increases - Exempt - April</t>
  </si>
  <si>
    <t>Transmission Merit Increases - Exempt - April</t>
  </si>
  <si>
    <t>Generation Merit Increases (Mitchell) - Salary - April</t>
  </si>
  <si>
    <t>Generation Merit Increases (Total) - Salary - April</t>
  </si>
  <si>
    <t>Generation Merit Increases (Total) - Nonexempt - June</t>
  </si>
  <si>
    <t>Generation Merit Increases (Total) - Nonexempt - May</t>
  </si>
  <si>
    <t>Generation Merit Increases - Exempt (Mitchell) - April</t>
  </si>
  <si>
    <t>Generation Merit Increases (Kammer) - Exempt - April</t>
  </si>
  <si>
    <t xml:space="preserve">Generation Merit Increases (Total) - Exempt - April </t>
  </si>
  <si>
    <t>Test Period Ended February 28,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</si>
</sst>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5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0.000%"/>
    <numFmt numFmtId="166" formatCode="&quot;$&quot;#,##0.0_);[Red]\(&quot;$&quot;#,##0.0\)"/>
    <numFmt numFmtId="167" formatCode="&quot;$&quot;\ \ #,##0_);[Red]\(&quot;$&quot;\ \ #,##0\)"/>
    <numFmt numFmtId="168" formatCode="#,##0_);[Red]\(#,##0\);\-"/>
    <numFmt numFmtId="169" formatCode="#,##0.00000___;"/>
    <numFmt numFmtId="170" formatCode="&quot;$&quot;#,##0.00;\-&quot;$&quot;#,##0.00"/>
    <numFmt numFmtId="171" formatCode="0.0_%;\(0.0\)%;\ \-\ \ \ "/>
    <numFmt numFmtId="172" formatCode="#,###.000000_);\(#,##0.000000\);\ \-\ _ "/>
    <numFmt numFmtId="173" formatCode="&quot;$&quot;\ \ #,##0.0_);[Red]\(&quot;$&quot;\ \ #,##0.0\)"/>
    <numFmt numFmtId="174" formatCode="&quot;$&quot;\ \ #,##0.00_);[Red]\(&quot;$&quot;\ \ #,##0.00\)"/>
    <numFmt numFmtId="175" formatCode="#,##0_);\(#,##0\);_ \-\ \ "/>
    <numFmt numFmtId="176" formatCode="&quot;$&quot;#,##0;[Red]\-&quot;$&quot;#,##0"/>
    <numFmt numFmtId="177" formatCode="&quot;$&quot;#,##0.00;[Red]\-&quot;$&quot;#,##0.00"/>
    <numFmt numFmtId="178" formatCode="#,##0___);\(#,##0\);___-\ \ "/>
    <numFmt numFmtId="179" formatCode="0.000000"/>
    <numFmt numFmtId="180" formatCode="&quot;$&quot;#,##0.00"/>
    <numFmt numFmtId="181" formatCode="0.0000_)"/>
    <numFmt numFmtId="182" formatCode="_(* #,##0.0_);_(* \(#,##0.0\);&quot;&quot;;_(@_)"/>
    <numFmt numFmtId="183" formatCode="&quot;$&quot;#,##0\ ;\(&quot;$&quot;#,##0\)"/>
    <numFmt numFmtId="184" formatCode="mmm\-d\-yyyy"/>
    <numFmt numFmtId="185" formatCode="#,##0.0_);[Red]\(#,##0.0\)"/>
    <numFmt numFmtId="186" formatCode="mmm\-yyyy"/>
    <numFmt numFmtId="187" formatCode="m/d"/>
    <numFmt numFmtId="188" formatCode="_-* #,##0_-;\-* #,##0_-;_-* &quot;-&quot;_-;_-@_-"/>
    <numFmt numFmtId="189" formatCode="_-* #,##0.00_-;\-* #,##0.00_-;_-* &quot;-&quot;??_-;_-@_-"/>
    <numFmt numFmtId="190" formatCode="_([$€-2]* #,##0.00_);_([$€-2]* \(#,##0.00\);_([$€-2]* &quot;-&quot;??_)"/>
    <numFmt numFmtId="191" formatCode="###0_);\(###0\)"/>
    <numFmt numFmtId="192" formatCode="d\ mmmm\ yyyy"/>
    <numFmt numFmtId="193" formatCode="#,##0.0\x_);\(#,##0.0\x\);#,##0.0\x_);@_)"/>
    <numFmt numFmtId="194" formatCode="#,##0.0_);[Red]\(#,##0.0\);&quot;N/A &quot;"/>
    <numFmt numFmtId="195" formatCode="0.00_)"/>
    <numFmt numFmtId="196" formatCode="#,##0.000_);[Red]\(#,##0.000\)"/>
    <numFmt numFmtId="197" formatCode="#,##0.0_)\ \ ;[Red]\(#,##0.0\)\ \ "/>
    <numFmt numFmtId="198" formatCode="0.0%&quot;NetPPE/sales&quot;"/>
    <numFmt numFmtId="199" formatCode="[Blue]#,##0,_);[Red]\(#,##0,\)"/>
    <numFmt numFmtId="200" formatCode="0.0%&quot;NWI/Sls&quot;"/>
    <numFmt numFmtId="201" formatCode="0%;[Red]\(0%\)"/>
    <numFmt numFmtId="202" formatCode="0.0%;[Red]\(0.0%\)"/>
    <numFmt numFmtId="203" formatCode="0.00%;[Red]\(0.00%\)"/>
    <numFmt numFmtId="204" formatCode="#,##0.0\%_);\(#,##0.0\%\);#,##0.0\%_);@_)"/>
    <numFmt numFmtId="205" formatCode="0.0%&quot;Sales&quot;"/>
    <numFmt numFmtId="206" formatCode="dd\ mmm\ yyyy"/>
    <numFmt numFmtId="207" formatCode="#,##0.0_);\(#,##0.0\)"/>
    <numFmt numFmtId="208" formatCode="&quot;TFCF: &quot;#,##0_);[Red]&quot;No! &quot;\(#,##0\)"/>
    <numFmt numFmtId="209" formatCode="_(&quot;$&quot;* #,##0.00_);_(&quot;$&quot;* \(#,##0.00\);_(&quot;$&quot;* &quot;-&quot;????_);_(@_)"/>
    <numFmt numFmtId="210" formatCode="General_)"/>
    <numFmt numFmtId="211" formatCode="_(* #,##0_);_(* \(#,##0\);_(* &quot;-&quot;??_);_(@_)"/>
    <numFmt numFmtId="212" formatCode="_(* #,##0.00_);_(* \(#,##0.00\);_(* &quot;-&quot;_);_(@_)"/>
  </numFmts>
  <fonts count="157">
    <font>
      <sz val="10"/>
      <name val="MS Sans Serif"/>
    </font>
    <font>
      <sz val="10"/>
      <color theme="1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12"/>
      <name val="Arial"/>
      <family val="2"/>
    </font>
    <font>
      <sz val="2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vertAlign val="superscript"/>
      <sz val="10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2"/>
      <name val="Arial MT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Helv"/>
      <family val="2"/>
    </font>
    <font>
      <sz val="12"/>
      <name val="___"/>
      <family val="1"/>
      <charset val="129"/>
    </font>
    <font>
      <sz val="12"/>
      <name val="___"/>
      <family val="3"/>
      <charset val="129"/>
    </font>
    <font>
      <sz val="11"/>
      <name val="__"/>
      <family val="3"/>
      <charset val="129"/>
    </font>
    <font>
      <sz val="10"/>
      <name val="___"/>
      <family val="3"/>
      <charset val="129"/>
    </font>
    <font>
      <sz val="11"/>
      <name val="___"/>
      <family val="1"/>
      <charset val="129"/>
    </font>
    <font>
      <sz val="11"/>
      <name val="___"/>
      <family val="3"/>
      <charset val="129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9"/>
      <name val="Tahoma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0"/>
      <color indexed="20"/>
      <name val="Tahoma"/>
      <family val="2"/>
    </font>
    <font>
      <sz val="9"/>
      <name val="Helv"/>
    </font>
    <font>
      <sz val="8"/>
      <name val="Times New Roman"/>
      <family val="1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0"/>
      <color indexed="52"/>
      <name val="Tahoma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10"/>
      <color indexed="9"/>
      <name val="Tahoma"/>
      <family val="2"/>
    </font>
    <font>
      <b/>
      <sz val="10"/>
      <name val="Arial Unicode MS"/>
      <family val="2"/>
    </font>
    <font>
      <sz val="10"/>
      <color indexed="8"/>
      <name val="MS Sans Serif"/>
      <family val="2"/>
    </font>
    <font>
      <sz val="12"/>
      <name val="Helv"/>
    </font>
    <font>
      <sz val="10"/>
      <name val="Helv"/>
    </font>
    <font>
      <sz val="10"/>
      <name val="Arial Unicode MS"/>
      <family val="2"/>
    </font>
    <font>
      <b/>
      <sz val="12"/>
      <color indexed="9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b/>
      <sz val="11"/>
      <name val="Optimum"/>
    </font>
    <font>
      <b/>
      <sz val="12"/>
      <name val="MS Sans Serif"/>
      <family val="2"/>
    </font>
    <font>
      <b/>
      <sz val="9"/>
      <color indexed="12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i/>
      <sz val="10"/>
      <color indexed="23"/>
      <name val="Tahoma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10"/>
      <color indexed="17"/>
      <name val="Tahoma"/>
      <family val="2"/>
    </font>
    <font>
      <b/>
      <u/>
      <sz val="11"/>
      <color indexed="37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Arial"/>
      <family val="2"/>
    </font>
    <font>
      <b/>
      <sz val="15"/>
      <color indexed="56"/>
      <name val="Tahoma"/>
      <family val="2"/>
    </font>
    <font>
      <b/>
      <sz val="15"/>
      <color indexed="56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Arial"/>
      <family val="2"/>
    </font>
    <font>
      <b/>
      <sz val="13"/>
      <color indexed="56"/>
      <name val="Tahoma"/>
      <family val="2"/>
    </font>
    <font>
      <b/>
      <sz val="13"/>
      <color indexed="56"/>
      <name val="Arial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Arial"/>
      <family val="2"/>
    </font>
    <font>
      <b/>
      <sz val="11"/>
      <color indexed="56"/>
      <name val="Tahoma"/>
      <family val="2"/>
    </font>
    <font>
      <b/>
      <sz val="11"/>
      <color indexed="56"/>
      <name val="Arial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0"/>
      <color indexed="62"/>
      <name val="Tahoma"/>
      <family val="2"/>
    </font>
    <font>
      <b/>
      <sz val="12"/>
      <color indexed="12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0"/>
      <color indexed="52"/>
      <name val="Tahoma"/>
      <family val="2"/>
    </font>
    <font>
      <sz val="8"/>
      <name val="Palatino"/>
      <family val="1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0"/>
      <color indexed="60"/>
      <name val="Tahoma"/>
      <family val="2"/>
    </font>
    <font>
      <sz val="7"/>
      <name val="Small Fonts"/>
      <family val="2"/>
    </font>
    <font>
      <b/>
      <i/>
      <sz val="16"/>
      <name val="Helv"/>
    </font>
    <font>
      <sz val="11"/>
      <color theme="1"/>
      <name val="Calibri"/>
      <family val="2"/>
    </font>
    <font>
      <sz val="10"/>
      <name val="Zurich BT"/>
    </font>
    <font>
      <sz val="10"/>
      <color theme="1"/>
      <name val="MS Sans Serif"/>
      <family val="2"/>
    </font>
    <font>
      <sz val="10"/>
      <color indexed="64"/>
      <name val="Arial"/>
      <family val="2"/>
    </font>
    <font>
      <sz val="8"/>
      <color indexed="48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b/>
      <sz val="10"/>
      <color indexed="63"/>
      <name val="Tahoma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8"/>
      <color indexed="38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8"/>
      <color indexed="10"/>
      <name val="Arial"/>
      <family val="2"/>
    </font>
    <font>
      <sz val="10"/>
      <name val="Times New Roman"/>
      <family val="1"/>
    </font>
    <font>
      <sz val="8"/>
      <name val="Helvetica-Narrow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2"/>
      <color indexed="17"/>
      <name val="SWISS"/>
      <family val="2"/>
    </font>
    <font>
      <sz val="7"/>
      <name val="Times New Roman"/>
      <family val="1"/>
    </font>
    <font>
      <sz val="7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Tahoma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0"/>
      <name val="Tahoma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name val="Arial"/>
      <family val="2"/>
    </font>
    <font>
      <sz val="9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9"/>
      <color theme="1"/>
      <name val="Arial"/>
      <family val="2"/>
    </font>
    <font>
      <sz val="8"/>
      <color theme="1"/>
      <name val="Rockwell Condensed"/>
      <family val="1"/>
    </font>
    <font>
      <vertAlign val="superscript"/>
      <sz val="10"/>
      <color theme="1"/>
      <name val="Arial"/>
      <family val="2"/>
    </font>
  </fonts>
  <fills count="52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3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1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59999389629810485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4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9"/>
      </right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091">
    <xf numFmtId="0" fontId="0" fillId="0" borderId="0"/>
    <xf numFmtId="40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4" fillId="0" borderId="0"/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2" fillId="0" borderId="1">
      <alignment horizontal="center"/>
    </xf>
    <xf numFmtId="3" fontId="3" fillId="0" borderId="0" applyFont="0" applyFill="0" applyBorder="0" applyAlignment="0" applyProtection="0"/>
    <xf numFmtId="0" fontId="3" fillId="2" borderId="0" applyNumberFormat="0" applyFont="0" applyBorder="0" applyAlignment="0" applyProtection="0"/>
    <xf numFmtId="0" fontId="3" fillId="0" borderId="0"/>
    <xf numFmtId="4" fontId="16" fillId="0" borderId="0" applyFont="0" applyFill="0" applyBorder="0" applyAlignment="0" applyProtection="0"/>
    <xf numFmtId="0" fontId="16" fillId="0" borderId="0" applyNumberFormat="0" applyFont="0" applyFill="0" applyBorder="0" applyAlignment="0" applyProtection="0">
      <alignment horizontal="left"/>
    </xf>
    <xf numFmtId="3" fontId="16" fillId="0" borderId="0" applyFont="0" applyFill="0" applyBorder="0" applyAlignment="0" applyProtection="0"/>
    <xf numFmtId="15" fontId="16" fillId="0" borderId="0" applyFont="0" applyFill="0" applyBorder="0" applyAlignment="0" applyProtection="0"/>
    <xf numFmtId="0" fontId="17" fillId="0" borderId="1">
      <alignment horizontal="center"/>
    </xf>
    <xf numFmtId="40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8" fontId="3" fillId="0" borderId="0" applyFont="0" applyFill="0" applyBorder="0" applyAlignment="0" applyProtection="0"/>
    <xf numFmtId="0" fontId="8" fillId="3" borderId="0"/>
    <xf numFmtId="0" fontId="4" fillId="0" borderId="0"/>
    <xf numFmtId="0" fontId="4" fillId="0" borderId="0"/>
    <xf numFmtId="0" fontId="18" fillId="0" borderId="0"/>
    <xf numFmtId="0" fontId="19" fillId="0" borderId="0"/>
    <xf numFmtId="9" fontId="3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0" fillId="0" borderId="0" applyNumberFormat="0" applyFont="0" applyFill="0" applyBorder="0" applyAlignment="0" applyProtection="0">
      <alignment horizontal="left"/>
    </xf>
    <xf numFmtId="15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0" fontId="21" fillId="0" borderId="1">
      <alignment horizontal="center"/>
    </xf>
    <xf numFmtId="40" fontId="22" fillId="0" borderId="0" applyFont="0" applyFill="0" applyBorder="0" applyAlignment="0" applyProtection="0"/>
    <xf numFmtId="0" fontId="22" fillId="0" borderId="0" applyNumberFormat="0" applyFont="0" applyFill="0" applyBorder="0" applyAlignment="0" applyProtection="0">
      <alignment horizontal="left"/>
    </xf>
    <xf numFmtId="3" fontId="22" fillId="0" borderId="0" applyFont="0" applyFill="0" applyBorder="0" applyAlignment="0" applyProtection="0"/>
    <xf numFmtId="0" fontId="23" fillId="0" borderId="1">
      <alignment horizontal="center"/>
    </xf>
    <xf numFmtId="4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>
      <alignment horizontal="left"/>
    </xf>
    <xf numFmtId="3" fontId="24" fillId="0" borderId="0" applyFont="0" applyFill="0" applyBorder="0" applyAlignment="0" applyProtection="0"/>
    <xf numFmtId="0" fontId="25" fillId="0" borderId="1">
      <alignment horizontal="center"/>
    </xf>
    <xf numFmtId="15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19" fillId="0" borderId="0"/>
    <xf numFmtId="44" fontId="4" fillId="0" borderId="0" applyFont="0" applyFill="0" applyBorder="0" applyAlignment="0" applyProtection="0"/>
    <xf numFmtId="0" fontId="19" fillId="0" borderId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6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170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30" fillId="0" borderId="0"/>
    <xf numFmtId="173" fontId="4" fillId="0" borderId="0" applyFont="0" applyFill="0" applyBorder="0" applyAlignment="0" applyProtection="0"/>
    <xf numFmtId="0" fontId="31" fillId="0" borderId="0"/>
    <xf numFmtId="0" fontId="32" fillId="0" borderId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32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32" fillId="0" borderId="0"/>
    <xf numFmtId="0" fontId="32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2" fillId="0" borderId="0"/>
    <xf numFmtId="0" fontId="29" fillId="0" borderId="0"/>
    <xf numFmtId="174" fontId="4" fillId="0" borderId="0" applyFont="0" applyFill="0" applyBorder="0" applyAlignment="0" applyProtection="0"/>
    <xf numFmtId="0" fontId="29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29" fillId="0" borderId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29" fillId="0" borderId="0"/>
    <xf numFmtId="0" fontId="29" fillId="0" borderId="0"/>
    <xf numFmtId="173" fontId="4" fillId="0" borderId="0" applyFont="0" applyFill="0" applyBorder="0" applyAlignment="0" applyProtection="0"/>
    <xf numFmtId="0" fontId="31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30" fillId="0" borderId="0"/>
    <xf numFmtId="173" fontId="4" fillId="0" borderId="0" applyFont="0" applyFill="0" applyBorder="0" applyAlignment="0" applyProtection="0"/>
    <xf numFmtId="0" fontId="31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31" fillId="0" borderId="0"/>
    <xf numFmtId="174" fontId="4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173" fontId="4" fillId="0" borderId="0" applyFont="0" applyFill="0" applyBorder="0" applyAlignment="0" applyProtection="0"/>
    <xf numFmtId="0" fontId="31" fillId="0" borderId="0"/>
    <xf numFmtId="173" fontId="4" fillId="0" borderId="0" applyFont="0" applyFill="0" applyBorder="0" applyAlignment="0" applyProtection="0"/>
    <xf numFmtId="0" fontId="31" fillId="0" borderId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0" fillId="0" borderId="0"/>
    <xf numFmtId="0" fontId="3" fillId="0" borderId="0"/>
    <xf numFmtId="0" fontId="30" fillId="0" borderId="0"/>
    <xf numFmtId="0" fontId="4" fillId="0" borderId="0"/>
    <xf numFmtId="167" fontId="4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4" fillId="0" borderId="0"/>
    <xf numFmtId="0" fontId="4" fillId="0" borderId="0"/>
    <xf numFmtId="167" fontId="4" fillId="0" borderId="0" applyFont="0" applyFill="0" applyBorder="0" applyAlignment="0" applyProtection="0"/>
    <xf numFmtId="0" fontId="29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29" fillId="0" borderId="0"/>
    <xf numFmtId="0" fontId="29" fillId="0" borderId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30" fillId="0" borderId="0"/>
    <xf numFmtId="174" fontId="4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29" fillId="0" borderId="0"/>
    <xf numFmtId="40" fontId="28" fillId="0" borderId="0" applyFont="0" applyFill="0" applyBorder="0" applyAlignment="0" applyProtection="0"/>
    <xf numFmtId="0" fontId="29" fillId="0" borderId="0"/>
    <xf numFmtId="40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29" fillId="0" borderId="0"/>
    <xf numFmtId="40" fontId="28" fillId="0" borderId="0" applyFont="0" applyFill="0" applyBorder="0" applyAlignment="0" applyProtection="0"/>
    <xf numFmtId="0" fontId="29" fillId="0" borderId="0"/>
    <xf numFmtId="0" fontId="29" fillId="0" borderId="0"/>
    <xf numFmtId="8" fontId="28" fillId="0" borderId="0" applyFont="0" applyFill="0" applyBorder="0" applyAlignment="0" applyProtection="0"/>
    <xf numFmtId="0" fontId="30" fillId="0" borderId="0"/>
    <xf numFmtId="177" fontId="4" fillId="0" borderId="0" applyFont="0" applyFill="0" applyBorder="0" applyAlignment="0" applyProtection="0"/>
    <xf numFmtId="0" fontId="30" fillId="0" borderId="0"/>
    <xf numFmtId="177" fontId="4" fillId="0" borderId="0" applyFont="0" applyFill="0" applyBorder="0" applyAlignment="0" applyProtection="0"/>
    <xf numFmtId="0" fontId="30" fillId="0" borderId="0"/>
    <xf numFmtId="0" fontId="30" fillId="0" borderId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30" fillId="0" borderId="0"/>
    <xf numFmtId="177" fontId="4" fillId="0" borderId="0" applyFont="0" applyFill="0" applyBorder="0" applyAlignment="0" applyProtection="0"/>
    <xf numFmtId="0" fontId="32" fillId="0" borderId="0"/>
    <xf numFmtId="0" fontId="30" fillId="0" borderId="0"/>
    <xf numFmtId="0" fontId="28" fillId="0" borderId="0"/>
    <xf numFmtId="0" fontId="33" fillId="0" borderId="0"/>
    <xf numFmtId="0" fontId="34" fillId="0" borderId="0"/>
    <xf numFmtId="0" fontId="4" fillId="0" borderId="0"/>
    <xf numFmtId="0" fontId="31" fillId="0" borderId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31" fillId="0" borderId="0"/>
    <xf numFmtId="0" fontId="31" fillId="0" borderId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31" fillId="0" borderId="0"/>
    <xf numFmtId="171" fontId="4" fillId="0" borderId="0" applyFont="0" applyFill="0" applyBorder="0" applyAlignment="0" applyProtection="0"/>
    <xf numFmtId="0" fontId="31" fillId="0" borderId="0"/>
    <xf numFmtId="169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31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31" fillId="0" borderId="0"/>
    <xf numFmtId="0" fontId="31" fillId="0" borderId="0"/>
    <xf numFmtId="169" fontId="4" fillId="0" borderId="0" applyFont="0" applyFill="0" applyBorder="0" applyAlignment="0" applyProtection="0"/>
    <xf numFmtId="0" fontId="31" fillId="0" borderId="0"/>
    <xf numFmtId="0" fontId="4" fillId="0" borderId="0"/>
    <xf numFmtId="0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/>
    <xf numFmtId="174" fontId="4" fillId="0" borderId="0" applyFont="0" applyFill="0" applyBorder="0" applyAlignment="0" applyProtection="0"/>
    <xf numFmtId="0" fontId="29" fillId="0" borderId="0"/>
    <xf numFmtId="173" fontId="4" fillId="0" borderId="0" applyFont="0" applyFill="0" applyBorder="0" applyAlignment="0" applyProtection="0"/>
    <xf numFmtId="0" fontId="29" fillId="0" borderId="0"/>
    <xf numFmtId="0" fontId="29" fillId="0" borderId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29" fillId="0" borderId="0"/>
    <xf numFmtId="0" fontId="30" fillId="0" borderId="0"/>
    <xf numFmtId="0" fontId="3" fillId="0" borderId="0"/>
    <xf numFmtId="176" fontId="4" fillId="0" borderId="0" applyFont="0" applyFill="0" applyBorder="0" applyAlignment="0" applyProtection="0"/>
    <xf numFmtId="0" fontId="3" fillId="0" borderId="0"/>
    <xf numFmtId="176" fontId="4" fillId="0" borderId="0" applyFont="0" applyFill="0" applyBorder="0" applyAlignment="0" applyProtection="0"/>
    <xf numFmtId="0" fontId="3" fillId="0" borderId="0"/>
    <xf numFmtId="0" fontId="3" fillId="0" borderId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" fillId="0" borderId="0"/>
    <xf numFmtId="0" fontId="3" fillId="0" borderId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3" fillId="0" borderId="0"/>
    <xf numFmtId="171" fontId="4" fillId="0" borderId="0" applyFont="0" applyFill="0" applyBorder="0" applyAlignment="0" applyProtection="0"/>
    <xf numFmtId="0" fontId="4" fillId="0" borderId="0"/>
    <xf numFmtId="0" fontId="33" fillId="0" borderId="0"/>
    <xf numFmtId="0" fontId="31" fillId="0" borderId="0"/>
    <xf numFmtId="0" fontId="30" fillId="0" borderId="0"/>
    <xf numFmtId="178" fontId="4" fillId="0" borderId="0" applyFont="0" applyFill="0" applyBorder="0" applyAlignment="0" applyProtection="0"/>
    <xf numFmtId="0" fontId="30" fillId="0" borderId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179" fontId="4" fillId="0" borderId="0">
      <alignment horizontal="left" wrapText="1"/>
    </xf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5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5" borderId="0" applyNumberFormat="0" applyBorder="0" applyAlignment="0" applyProtection="0"/>
    <xf numFmtId="0" fontId="18" fillId="19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8" fillId="19" borderId="0" applyNumberFormat="0" applyBorder="0" applyAlignment="0" applyProtection="0"/>
    <xf numFmtId="0" fontId="35" fillId="18" borderId="0" applyNumberFormat="0" applyBorder="0" applyAlignment="0" applyProtection="0"/>
    <xf numFmtId="0" fontId="18" fillId="19" borderId="0" applyNumberFormat="0" applyBorder="0" applyAlignment="0" applyProtection="0"/>
    <xf numFmtId="0" fontId="35" fillId="18" borderId="0" applyNumberFormat="0" applyBorder="0" applyAlignment="0" applyProtection="0"/>
    <xf numFmtId="0" fontId="36" fillId="18" borderId="0" applyNumberFormat="0" applyBorder="0" applyAlignment="0" applyProtection="0"/>
    <xf numFmtId="0" fontId="35" fillId="18" borderId="0" applyNumberFormat="0" applyBorder="0" applyAlignment="0" applyProtection="0"/>
    <xf numFmtId="0" fontId="18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8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8" fillId="21" borderId="0" applyNumberFormat="0" applyBorder="0" applyAlignment="0" applyProtection="0"/>
    <xf numFmtId="0" fontId="35" fillId="21" borderId="0" applyNumberFormat="0" applyBorder="0" applyAlignment="0" applyProtection="0"/>
    <xf numFmtId="0" fontId="18" fillId="21" borderId="0" applyNumberFormat="0" applyBorder="0" applyAlignment="0" applyProtection="0"/>
    <xf numFmtId="0" fontId="35" fillId="21" borderId="0" applyNumberFormat="0" applyBorder="0" applyAlignment="0" applyProtection="0"/>
    <xf numFmtId="0" fontId="36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2" borderId="0" applyNumberFormat="0" applyBorder="0" applyAlignment="0" applyProtection="0"/>
    <xf numFmtId="0" fontId="1" fillId="9" borderId="0" applyNumberFormat="0" applyBorder="0" applyAlignment="0" applyProtection="0"/>
    <xf numFmtId="0" fontId="35" fillId="23" borderId="0" applyNumberFormat="0" applyBorder="0" applyAlignment="0" applyProtection="0"/>
    <xf numFmtId="0" fontId="35" fillId="22" borderId="0" applyNumberFormat="0" applyBorder="0" applyAlignment="0" applyProtection="0"/>
    <xf numFmtId="0" fontId="1" fillId="9" borderId="0" applyNumberFormat="0" applyBorder="0" applyAlignment="0" applyProtection="0"/>
    <xf numFmtId="0" fontId="18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18" fillId="22" borderId="0" applyNumberFormat="0" applyBorder="0" applyAlignment="0" applyProtection="0"/>
    <xf numFmtId="0" fontId="35" fillId="23" borderId="0" applyNumberFormat="0" applyBorder="0" applyAlignment="0" applyProtection="0"/>
    <xf numFmtId="0" fontId="18" fillId="22" borderId="0" applyNumberFormat="0" applyBorder="0" applyAlignment="0" applyProtection="0"/>
    <xf numFmtId="0" fontId="35" fillId="23" borderId="0" applyNumberFormat="0" applyBorder="0" applyAlignment="0" applyProtection="0"/>
    <xf numFmtId="0" fontId="36" fillId="23" borderId="0" applyNumberFormat="0" applyBorder="0" applyAlignment="0" applyProtection="0"/>
    <xf numFmtId="0" fontId="35" fillId="23" borderId="0" applyNumberFormat="0" applyBorder="0" applyAlignment="0" applyProtection="0"/>
    <xf numFmtId="0" fontId="18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19" borderId="0" applyNumberFormat="0" applyBorder="0" applyAlignment="0" applyProtection="0"/>
    <xf numFmtId="0" fontId="1" fillId="11" borderId="0" applyNumberFormat="0" applyBorder="0" applyAlignment="0" applyProtection="0"/>
    <xf numFmtId="0" fontId="35" fillId="24" borderId="0" applyNumberFormat="0" applyBorder="0" applyAlignment="0" applyProtection="0"/>
    <xf numFmtId="0" fontId="35" fillId="19" borderId="0" applyNumberFormat="0" applyBorder="0" applyAlignment="0" applyProtection="0"/>
    <xf numFmtId="0" fontId="1" fillId="11" borderId="0" applyNumberFormat="0" applyBorder="0" applyAlignment="0" applyProtection="0"/>
    <xf numFmtId="0" fontId="18" fillId="19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18" fillId="19" borderId="0" applyNumberFormat="0" applyBorder="0" applyAlignment="0" applyProtection="0"/>
    <xf numFmtId="0" fontId="35" fillId="24" borderId="0" applyNumberFormat="0" applyBorder="0" applyAlignment="0" applyProtection="0"/>
    <xf numFmtId="0" fontId="18" fillId="19" borderId="0" applyNumberFormat="0" applyBorder="0" applyAlignment="0" applyProtection="0"/>
    <xf numFmtId="0" fontId="35" fillId="24" borderId="0" applyNumberFormat="0" applyBorder="0" applyAlignment="0" applyProtection="0"/>
    <xf numFmtId="0" fontId="36" fillId="24" borderId="0" applyNumberFormat="0" applyBorder="0" applyAlignment="0" applyProtection="0"/>
    <xf numFmtId="0" fontId="35" fillId="24" borderId="0" applyNumberFormat="0" applyBorder="0" applyAlignment="0" applyProtection="0"/>
    <xf numFmtId="0" fontId="18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8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18" fillId="25" borderId="0" applyNumberFormat="0" applyBorder="0" applyAlignment="0" applyProtection="0"/>
    <xf numFmtId="0" fontId="35" fillId="25" borderId="0" applyNumberFormat="0" applyBorder="0" applyAlignment="0" applyProtection="0"/>
    <xf numFmtId="0" fontId="18" fillId="25" borderId="0" applyNumberFormat="0" applyBorder="0" applyAlignment="0" applyProtection="0"/>
    <xf numFmtId="0" fontId="35" fillId="25" borderId="0" applyNumberFormat="0" applyBorder="0" applyAlignment="0" applyProtection="0"/>
    <xf numFmtId="0" fontId="36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18" fillId="17" borderId="0" applyNumberFormat="0" applyBorder="0" applyAlignment="0" applyProtection="0"/>
    <xf numFmtId="0" fontId="35" fillId="17" borderId="0" applyNumberFormat="0" applyBorder="0" applyAlignment="0" applyProtection="0"/>
    <xf numFmtId="0" fontId="18" fillId="17" borderId="0" applyNumberFormat="0" applyBorder="0" applyAlignment="0" applyProtection="0"/>
    <xf numFmtId="0" fontId="35" fillId="17" borderId="0" applyNumberFormat="0" applyBorder="0" applyAlignment="0" applyProtection="0"/>
    <xf numFmtId="0" fontId="36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1" fillId="6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1" fillId="6" borderId="0" applyNumberFormat="0" applyBorder="0" applyAlignment="0" applyProtection="0"/>
    <xf numFmtId="0" fontId="18" fillId="27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8" fillId="27" borderId="0" applyNumberFormat="0" applyBorder="0" applyAlignment="0" applyProtection="0"/>
    <xf numFmtId="0" fontId="35" fillId="26" borderId="0" applyNumberFormat="0" applyBorder="0" applyAlignment="0" applyProtection="0"/>
    <xf numFmtId="0" fontId="18" fillId="27" borderId="0" applyNumberFormat="0" applyBorder="0" applyAlignment="0" applyProtection="0"/>
    <xf numFmtId="0" fontId="35" fillId="26" borderId="0" applyNumberFormat="0" applyBorder="0" applyAlignment="0" applyProtection="0"/>
    <xf numFmtId="0" fontId="36" fillId="26" borderId="0" applyNumberFormat="0" applyBorder="0" applyAlignment="0" applyProtection="0"/>
    <xf numFmtId="0" fontId="35" fillId="26" borderId="0" applyNumberFormat="0" applyBorder="0" applyAlignment="0" applyProtection="0"/>
    <xf numFmtId="0" fontId="18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8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18" fillId="20" borderId="0" applyNumberFormat="0" applyBorder="0" applyAlignment="0" applyProtection="0"/>
    <xf numFmtId="0" fontId="35" fillId="20" borderId="0" applyNumberFormat="0" applyBorder="0" applyAlignment="0" applyProtection="0"/>
    <xf numFmtId="0" fontId="18" fillId="20" borderId="0" applyNumberFormat="0" applyBorder="0" applyAlignment="0" applyProtection="0"/>
    <xf numFmtId="0" fontId="35" fillId="20" borderId="0" applyNumberFormat="0" applyBorder="0" applyAlignment="0" applyProtection="0"/>
    <xf numFmtId="0" fontId="36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8" borderId="0" applyNumberFormat="0" applyBorder="0" applyAlignment="0" applyProtection="0"/>
    <xf numFmtId="0" fontId="1" fillId="10" borderId="0" applyNumberFormat="0" applyBorder="0" applyAlignment="0" applyProtection="0"/>
    <xf numFmtId="0" fontId="35" fillId="29" borderId="0" applyNumberFormat="0" applyBorder="0" applyAlignment="0" applyProtection="0"/>
    <xf numFmtId="0" fontId="35" fillId="28" borderId="0" applyNumberFormat="0" applyBorder="0" applyAlignment="0" applyProtection="0"/>
    <xf numFmtId="0" fontId="1" fillId="10" borderId="0" applyNumberFormat="0" applyBorder="0" applyAlignment="0" applyProtection="0"/>
    <xf numFmtId="0" fontId="18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8" fillId="28" borderId="0" applyNumberFormat="0" applyBorder="0" applyAlignment="0" applyProtection="0"/>
    <xf numFmtId="0" fontId="35" fillId="29" borderId="0" applyNumberFormat="0" applyBorder="0" applyAlignment="0" applyProtection="0"/>
    <xf numFmtId="0" fontId="18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29" borderId="0" applyNumberFormat="0" applyBorder="0" applyAlignment="0" applyProtection="0"/>
    <xf numFmtId="0" fontId="35" fillId="29" borderId="0" applyNumberFormat="0" applyBorder="0" applyAlignment="0" applyProtection="0"/>
    <xf numFmtId="0" fontId="18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7" borderId="0" applyNumberFormat="0" applyBorder="0" applyAlignment="0" applyProtection="0"/>
    <xf numFmtId="0" fontId="1" fillId="12" borderId="0" applyNumberFormat="0" applyBorder="0" applyAlignment="0" applyProtection="0"/>
    <xf numFmtId="0" fontId="35" fillId="24" borderId="0" applyNumberFormat="0" applyBorder="0" applyAlignment="0" applyProtection="0"/>
    <xf numFmtId="0" fontId="35" fillId="27" borderId="0" applyNumberFormat="0" applyBorder="0" applyAlignment="0" applyProtection="0"/>
    <xf numFmtId="0" fontId="1" fillId="12" borderId="0" applyNumberFormat="0" applyBorder="0" applyAlignment="0" applyProtection="0"/>
    <xf numFmtId="0" fontId="18" fillId="27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18" fillId="27" borderId="0" applyNumberFormat="0" applyBorder="0" applyAlignment="0" applyProtection="0"/>
    <xf numFmtId="0" fontId="35" fillId="24" borderId="0" applyNumberFormat="0" applyBorder="0" applyAlignment="0" applyProtection="0"/>
    <xf numFmtId="0" fontId="18" fillId="27" borderId="0" applyNumberFormat="0" applyBorder="0" applyAlignment="0" applyProtection="0"/>
    <xf numFmtId="0" fontId="35" fillId="24" borderId="0" applyNumberFormat="0" applyBorder="0" applyAlignment="0" applyProtection="0"/>
    <xf numFmtId="0" fontId="36" fillId="24" borderId="0" applyNumberFormat="0" applyBorder="0" applyAlignment="0" applyProtection="0"/>
    <xf numFmtId="0" fontId="35" fillId="24" borderId="0" applyNumberFormat="0" applyBorder="0" applyAlignment="0" applyProtection="0"/>
    <xf numFmtId="0" fontId="18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8" fillId="26" borderId="0" applyNumberFormat="0" applyBorder="0" applyAlignment="0" applyProtection="0"/>
    <xf numFmtId="0" fontId="35" fillId="26" borderId="0" applyNumberFormat="0" applyBorder="0" applyAlignment="0" applyProtection="0"/>
    <xf numFmtId="0" fontId="18" fillId="26" borderId="0" applyNumberFormat="0" applyBorder="0" applyAlignment="0" applyProtection="0"/>
    <xf numFmtId="0" fontId="35" fillId="26" borderId="0" applyNumberFormat="0" applyBorder="0" applyAlignment="0" applyProtection="0"/>
    <xf numFmtId="0" fontId="36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17" borderId="0" applyNumberFormat="0" applyBorder="0" applyAlignment="0" applyProtection="0"/>
    <xf numFmtId="0" fontId="1" fillId="16" borderId="0" applyNumberFormat="0" applyBorder="0" applyAlignment="0" applyProtection="0"/>
    <xf numFmtId="0" fontId="35" fillId="30" borderId="0" applyNumberFormat="0" applyBorder="0" applyAlignment="0" applyProtection="0"/>
    <xf numFmtId="0" fontId="35" fillId="17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8" fillId="17" borderId="0" applyNumberFormat="0" applyBorder="0" applyAlignment="0" applyProtection="0"/>
    <xf numFmtId="0" fontId="35" fillId="30" borderId="0" applyNumberFormat="0" applyBorder="0" applyAlignment="0" applyProtection="0"/>
    <xf numFmtId="0" fontId="18" fillId="17" borderId="0" applyNumberFormat="0" applyBorder="0" applyAlignment="0" applyProtection="0"/>
    <xf numFmtId="0" fontId="35" fillId="30" borderId="0" applyNumberFormat="0" applyBorder="0" applyAlignment="0" applyProtection="0"/>
    <xf numFmtId="0" fontId="36" fillId="30" borderId="0" applyNumberFormat="0" applyBorder="0" applyAlignment="0" applyProtection="0"/>
    <xf numFmtId="0" fontId="35" fillId="30" borderId="0" applyNumberFormat="0" applyBorder="0" applyAlignment="0" applyProtection="0"/>
    <xf numFmtId="0" fontId="18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8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1" borderId="0" applyNumberFormat="0" applyBorder="0" applyAlignment="0" applyProtection="0"/>
    <xf numFmtId="0" fontId="37" fillId="32" borderId="0" applyNumberFormat="0" applyBorder="0" applyAlignment="0" applyProtection="0"/>
    <xf numFmtId="0" fontId="39" fillId="32" borderId="0" applyNumberFormat="0" applyBorder="0" applyAlignment="0" applyProtection="0"/>
    <xf numFmtId="0" fontId="37" fillId="32" borderId="0" applyNumberFormat="0" applyBorder="0" applyAlignment="0" applyProtection="0"/>
    <xf numFmtId="0" fontId="38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8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8" fillId="20" borderId="0" applyNumberFormat="0" applyBorder="0" applyAlignment="0" applyProtection="0"/>
    <xf numFmtId="0" fontId="37" fillId="20" borderId="0" applyNumberFormat="0" applyBorder="0" applyAlignment="0" applyProtection="0"/>
    <xf numFmtId="0" fontId="38" fillId="20" borderId="0" applyNumberFormat="0" applyBorder="0" applyAlignment="0" applyProtection="0"/>
    <xf numFmtId="0" fontId="37" fillId="20" borderId="0" applyNumberFormat="0" applyBorder="0" applyAlignment="0" applyProtection="0"/>
    <xf numFmtId="0" fontId="39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28" borderId="0" applyNumberFormat="0" applyBorder="0" applyAlignment="0" applyProtection="0"/>
    <xf numFmtId="0" fontId="37" fillId="29" borderId="0" applyNumberFormat="0" applyBorder="0" applyAlignment="0" applyProtection="0"/>
    <xf numFmtId="0" fontId="39" fillId="29" borderId="0" applyNumberFormat="0" applyBorder="0" applyAlignment="0" applyProtection="0"/>
    <xf numFmtId="0" fontId="37" fillId="29" borderId="0" applyNumberFormat="0" applyBorder="0" applyAlignment="0" applyProtection="0"/>
    <xf numFmtId="0" fontId="38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8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8" fillId="27" borderId="0" applyNumberFormat="0" applyBorder="0" applyAlignment="0" applyProtection="0"/>
    <xf numFmtId="0" fontId="37" fillId="33" borderId="0" applyNumberFormat="0" applyBorder="0" applyAlignment="0" applyProtection="0"/>
    <xf numFmtId="0" fontId="38" fillId="27" borderId="0" applyNumberFormat="0" applyBorder="0" applyAlignment="0" applyProtection="0"/>
    <xf numFmtId="0" fontId="37" fillId="33" borderId="0" applyNumberFormat="0" applyBorder="0" applyAlignment="0" applyProtection="0"/>
    <xf numFmtId="0" fontId="39" fillId="33" borderId="0" applyNumberFormat="0" applyBorder="0" applyAlignment="0" applyProtection="0"/>
    <xf numFmtId="0" fontId="37" fillId="33" borderId="0" applyNumberFormat="0" applyBorder="0" applyAlignment="0" applyProtection="0"/>
    <xf numFmtId="0" fontId="38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8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8" fillId="31" borderId="0" applyNumberFormat="0" applyBorder="0" applyAlignment="0" applyProtection="0"/>
    <xf numFmtId="0" fontId="37" fillId="31" borderId="0" applyNumberFormat="0" applyBorder="0" applyAlignment="0" applyProtection="0"/>
    <xf numFmtId="0" fontId="38" fillId="31" borderId="0" applyNumberFormat="0" applyBorder="0" applyAlignment="0" applyProtection="0"/>
    <xf numFmtId="0" fontId="37" fillId="31" borderId="0" applyNumberFormat="0" applyBorder="0" applyAlignment="0" applyProtection="0"/>
    <xf numFmtId="0" fontId="39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20" borderId="0" applyNumberFormat="0" applyBorder="0" applyAlignment="0" applyProtection="0"/>
    <xf numFmtId="0" fontId="37" fillId="34" borderId="0" applyNumberFormat="0" applyBorder="0" applyAlignment="0" applyProtection="0"/>
    <xf numFmtId="0" fontId="38" fillId="20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8" fillId="20" borderId="0" applyNumberFormat="0" applyBorder="0" applyAlignment="0" applyProtection="0"/>
    <xf numFmtId="0" fontId="37" fillId="34" borderId="0" applyNumberFormat="0" applyBorder="0" applyAlignment="0" applyProtection="0"/>
    <xf numFmtId="0" fontId="38" fillId="20" borderId="0" applyNumberFormat="0" applyBorder="0" applyAlignment="0" applyProtection="0"/>
    <xf numFmtId="0" fontId="37" fillId="34" borderId="0" applyNumberFormat="0" applyBorder="0" applyAlignment="0" applyProtection="0"/>
    <xf numFmtId="0" fontId="39" fillId="34" borderId="0" applyNumberFormat="0" applyBorder="0" applyAlignment="0" applyProtection="0"/>
    <xf numFmtId="0" fontId="37" fillId="34" borderId="0" applyNumberFormat="0" applyBorder="0" applyAlignment="0" applyProtection="0"/>
    <xf numFmtId="0" fontId="38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1" borderId="0" applyNumberFormat="0" applyBorder="0" applyAlignment="0" applyProtection="0"/>
    <xf numFmtId="0" fontId="37" fillId="35" borderId="0" applyNumberFormat="0" applyBorder="0" applyAlignment="0" applyProtection="0"/>
    <xf numFmtId="0" fontId="38" fillId="31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8" fillId="31" borderId="0" applyNumberFormat="0" applyBorder="0" applyAlignment="0" applyProtection="0"/>
    <xf numFmtId="0" fontId="37" fillId="35" borderId="0" applyNumberFormat="0" applyBorder="0" applyAlignment="0" applyProtection="0"/>
    <xf numFmtId="0" fontId="38" fillId="31" borderId="0" applyNumberFormat="0" applyBorder="0" applyAlignment="0" applyProtection="0"/>
    <xf numFmtId="0" fontId="37" fillId="35" borderId="0" applyNumberFormat="0" applyBorder="0" applyAlignment="0" applyProtection="0"/>
    <xf numFmtId="0" fontId="39" fillId="35" borderId="0" applyNumberFormat="0" applyBorder="0" applyAlignment="0" applyProtection="0"/>
    <xf numFmtId="0" fontId="37" fillId="35" borderId="0" applyNumberFormat="0" applyBorder="0" applyAlignment="0" applyProtection="0"/>
    <xf numFmtId="0" fontId="38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36" borderId="0" applyNumberFormat="0" applyBorder="0" applyAlignment="0" applyProtection="0"/>
    <xf numFmtId="0" fontId="37" fillId="36" borderId="0" applyNumberFormat="0" applyBorder="0" applyAlignment="0" applyProtection="0"/>
    <xf numFmtId="0" fontId="39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37" borderId="0" applyNumberFormat="0" applyBorder="0" applyAlignment="0" applyProtection="0"/>
    <xf numFmtId="0" fontId="37" fillId="37" borderId="0" applyNumberFormat="0" applyBorder="0" applyAlignment="0" applyProtection="0"/>
    <xf numFmtId="0" fontId="39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8" borderId="0" applyNumberFormat="0" applyBorder="0" applyAlignment="0" applyProtection="0"/>
    <xf numFmtId="0" fontId="37" fillId="33" borderId="0" applyNumberFormat="0" applyBorder="0" applyAlignment="0" applyProtection="0"/>
    <xf numFmtId="0" fontId="38" fillId="38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8" fillId="38" borderId="0" applyNumberFormat="0" applyBorder="0" applyAlignment="0" applyProtection="0"/>
    <xf numFmtId="0" fontId="37" fillId="33" borderId="0" applyNumberFormat="0" applyBorder="0" applyAlignment="0" applyProtection="0"/>
    <xf numFmtId="0" fontId="38" fillId="38" borderId="0" applyNumberFormat="0" applyBorder="0" applyAlignment="0" applyProtection="0"/>
    <xf numFmtId="0" fontId="37" fillId="33" borderId="0" applyNumberFormat="0" applyBorder="0" applyAlignment="0" applyProtection="0"/>
    <xf numFmtId="0" fontId="39" fillId="33" borderId="0" applyNumberFormat="0" applyBorder="0" applyAlignment="0" applyProtection="0"/>
    <xf numFmtId="0" fontId="37" fillId="33" borderId="0" applyNumberFormat="0" applyBorder="0" applyAlignment="0" applyProtection="0"/>
    <xf numFmtId="0" fontId="38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8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8" fillId="31" borderId="0" applyNumberFormat="0" applyBorder="0" applyAlignment="0" applyProtection="0"/>
    <xf numFmtId="0" fontId="37" fillId="31" borderId="0" applyNumberFormat="0" applyBorder="0" applyAlignment="0" applyProtection="0"/>
    <xf numFmtId="0" fontId="38" fillId="31" borderId="0" applyNumberFormat="0" applyBorder="0" applyAlignment="0" applyProtection="0"/>
    <xf numFmtId="0" fontId="37" fillId="31" borderId="0" applyNumberFormat="0" applyBorder="0" applyAlignment="0" applyProtection="0"/>
    <xf numFmtId="0" fontId="39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8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8" fillId="39" borderId="0" applyNumberFormat="0" applyBorder="0" applyAlignment="0" applyProtection="0"/>
    <xf numFmtId="0" fontId="37" fillId="39" borderId="0" applyNumberFormat="0" applyBorder="0" applyAlignment="0" applyProtection="0"/>
    <xf numFmtId="0" fontId="38" fillId="39" borderId="0" applyNumberFormat="0" applyBorder="0" applyAlignment="0" applyProtection="0"/>
    <xf numFmtId="0" fontId="37" fillId="39" borderId="0" applyNumberFormat="0" applyBorder="0" applyAlignment="0" applyProtection="0"/>
    <xf numFmtId="0" fontId="39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40" borderId="0" applyNumberFormat="0" applyBorder="0" applyAlignment="0" applyProtection="0"/>
    <xf numFmtId="0" fontId="40" fillId="21" borderId="0" applyNumberFormat="0" applyBorder="0" applyAlignment="0" applyProtection="0"/>
    <xf numFmtId="0" fontId="41" fillId="40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1" fillId="40" borderId="0" applyNumberFormat="0" applyBorder="0" applyAlignment="0" applyProtection="0"/>
    <xf numFmtId="0" fontId="40" fillId="21" borderId="0" applyNumberFormat="0" applyBorder="0" applyAlignment="0" applyProtection="0"/>
    <xf numFmtId="0" fontId="41" fillId="40" borderId="0" applyNumberFormat="0" applyBorder="0" applyAlignment="0" applyProtection="0"/>
    <xf numFmtId="0" fontId="40" fillId="21" borderId="0" applyNumberFormat="0" applyBorder="0" applyAlignment="0" applyProtection="0"/>
    <xf numFmtId="0" fontId="42" fillId="21" borderId="0" applyNumberFormat="0" applyBorder="0" applyAlignment="0" applyProtection="0"/>
    <xf numFmtId="0" fontId="40" fillId="21" borderId="0" applyNumberFormat="0" applyBorder="0" applyAlignment="0" applyProtection="0"/>
    <xf numFmtId="0" fontId="41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37" fontId="26" fillId="0" borderId="0" applyFill="0" applyBorder="0" applyProtection="0"/>
    <xf numFmtId="0" fontId="43" fillId="0" borderId="0"/>
    <xf numFmtId="0" fontId="44" fillId="0" borderId="1" applyNumberFormat="0" applyFont="0" applyFill="0" applyAlignment="0" applyProtection="0"/>
    <xf numFmtId="0" fontId="44" fillId="0" borderId="6" applyNumberFormat="0" applyFont="0" applyFill="0" applyAlignment="0" applyProtection="0"/>
    <xf numFmtId="180" fontId="8" fillId="0" borderId="0" applyFill="0"/>
    <xf numFmtId="180" fontId="8" fillId="0" borderId="0">
      <alignment horizontal="center"/>
    </xf>
    <xf numFmtId="0" fontId="8" fillId="0" borderId="0" applyFill="0">
      <alignment horizontal="center"/>
    </xf>
    <xf numFmtId="180" fontId="45" fillId="0" borderId="7" applyFill="0"/>
    <xf numFmtId="0" fontId="4" fillId="0" borderId="0" applyFont="0" applyAlignment="0"/>
    <xf numFmtId="0" fontId="46" fillId="0" borderId="0" applyFill="0">
      <alignment vertical="top"/>
    </xf>
    <xf numFmtId="0" fontId="45" fillId="0" borderId="0" applyFill="0">
      <alignment horizontal="left" vertical="top"/>
    </xf>
    <xf numFmtId="180" fontId="47" fillId="0" borderId="4" applyFill="0"/>
    <xf numFmtId="0" fontId="4" fillId="0" borderId="0" applyNumberFormat="0" applyFont="0" applyAlignment="0"/>
    <xf numFmtId="0" fontId="46" fillId="0" borderId="0" applyFill="0">
      <alignment wrapText="1"/>
    </xf>
    <xf numFmtId="0" fontId="45" fillId="0" borderId="0" applyFill="0">
      <alignment horizontal="left" vertical="top" wrapText="1"/>
    </xf>
    <xf numFmtId="180" fontId="48" fillId="0" borderId="0" applyFill="0"/>
    <xf numFmtId="0" fontId="49" fillId="0" borderId="0" applyNumberFormat="0" applyFont="0" applyAlignment="0">
      <alignment horizontal="center"/>
    </xf>
    <xf numFmtId="0" fontId="50" fillId="0" borderId="0" applyFill="0">
      <alignment vertical="top" wrapText="1"/>
    </xf>
    <xf numFmtId="0" fontId="47" fillId="0" borderId="0" applyFill="0">
      <alignment horizontal="left" vertical="top" wrapText="1"/>
    </xf>
    <xf numFmtId="180" fontId="4" fillId="0" borderId="0" applyFill="0"/>
    <xf numFmtId="0" fontId="49" fillId="0" borderId="0" applyNumberFormat="0" applyFont="0" applyAlignment="0">
      <alignment horizontal="center"/>
    </xf>
    <xf numFmtId="0" fontId="51" fillId="0" borderId="0" applyFill="0">
      <alignment vertical="center" wrapText="1"/>
    </xf>
    <xf numFmtId="0" fontId="5" fillId="0" borderId="0">
      <alignment horizontal="left" vertical="center" wrapText="1"/>
    </xf>
    <xf numFmtId="180" fontId="26" fillId="0" borderId="0" applyFill="0"/>
    <xf numFmtId="0" fontId="49" fillId="0" borderId="0" applyNumberFormat="0" applyFont="0" applyAlignment="0">
      <alignment horizontal="center"/>
    </xf>
    <xf numFmtId="0" fontId="52" fillId="0" borderId="0" applyFill="0">
      <alignment horizontal="center" vertical="center" wrapText="1"/>
    </xf>
    <xf numFmtId="0" fontId="4" fillId="0" borderId="0" applyFill="0">
      <alignment horizontal="center" vertical="center" wrapText="1"/>
    </xf>
    <xf numFmtId="180" fontId="53" fillId="0" borderId="0" applyFill="0"/>
    <xf numFmtId="0" fontId="49" fillId="0" borderId="0" applyNumberFormat="0" applyFont="0" applyAlignment="0">
      <alignment horizontal="center"/>
    </xf>
    <xf numFmtId="0" fontId="54" fillId="0" borderId="0" applyFill="0">
      <alignment horizontal="center" vertical="center" wrapText="1"/>
    </xf>
    <xf numFmtId="0" fontId="55" fillId="0" borderId="0" applyFill="0">
      <alignment horizontal="center" vertical="center" wrapText="1"/>
    </xf>
    <xf numFmtId="180" fontId="56" fillId="0" borderId="0" applyFill="0"/>
    <xf numFmtId="0" fontId="49" fillId="0" borderId="0" applyNumberFormat="0" applyFont="0" applyAlignment="0">
      <alignment horizontal="center"/>
    </xf>
    <xf numFmtId="0" fontId="57" fillId="0" borderId="0">
      <alignment horizontal="center" wrapText="1"/>
    </xf>
    <xf numFmtId="0" fontId="53" fillId="0" borderId="0" applyFill="0">
      <alignment horizontal="center" wrapText="1"/>
    </xf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19" borderId="8" applyNumberFormat="0" applyAlignment="0" applyProtection="0"/>
    <xf numFmtId="0" fontId="58" fillId="19" borderId="8" applyNumberFormat="0" applyAlignment="0" applyProtection="0"/>
    <xf numFmtId="0" fontId="58" fillId="19" borderId="8" applyNumberFormat="0" applyAlignment="0" applyProtection="0"/>
    <xf numFmtId="0" fontId="59" fillId="19" borderId="8" applyNumberFormat="0" applyAlignment="0" applyProtection="0"/>
    <xf numFmtId="0" fontId="58" fillId="19" borderId="8" applyNumberFormat="0" applyAlignment="0" applyProtection="0"/>
    <xf numFmtId="0" fontId="58" fillId="19" borderId="8" applyNumberFormat="0" applyAlignment="0" applyProtection="0"/>
    <xf numFmtId="0" fontId="59" fillId="19" borderId="8" applyNumberFormat="0" applyAlignment="0" applyProtection="0"/>
    <xf numFmtId="0" fontId="58" fillId="19" borderId="8" applyNumberFormat="0" applyAlignment="0" applyProtection="0"/>
    <xf numFmtId="0" fontId="59" fillId="19" borderId="8" applyNumberFormat="0" applyAlignment="0" applyProtection="0"/>
    <xf numFmtId="0" fontId="58" fillId="19" borderId="8" applyNumberFormat="0" applyAlignment="0" applyProtection="0"/>
    <xf numFmtId="0" fontId="60" fillId="19" borderId="8" applyNumberFormat="0" applyAlignment="0" applyProtection="0"/>
    <xf numFmtId="0" fontId="58" fillId="19" borderId="8" applyNumberFormat="0" applyAlignment="0" applyProtection="0"/>
    <xf numFmtId="0" fontId="58" fillId="19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3" fillId="0" borderId="0">
      <alignment horizontal="centerContinuous"/>
    </xf>
    <xf numFmtId="0" fontId="61" fillId="42" borderId="9" applyNumberFormat="0" applyAlignment="0" applyProtection="0"/>
    <xf numFmtId="0" fontId="61" fillId="42" borderId="9" applyNumberFormat="0" applyAlignment="0" applyProtection="0"/>
    <xf numFmtId="0" fontId="61" fillId="42" borderId="9" applyNumberFormat="0" applyAlignment="0" applyProtection="0"/>
    <xf numFmtId="0" fontId="61" fillId="42" borderId="9" applyNumberFormat="0" applyAlignment="0" applyProtection="0"/>
    <xf numFmtId="0" fontId="61" fillId="42" borderId="9" applyNumberFormat="0" applyAlignment="0" applyProtection="0"/>
    <xf numFmtId="0" fontId="61" fillId="27" borderId="9" applyNumberFormat="0" applyAlignment="0" applyProtection="0"/>
    <xf numFmtId="0" fontId="61" fillId="42" borderId="9" applyNumberFormat="0" applyAlignment="0" applyProtection="0"/>
    <xf numFmtId="0" fontId="62" fillId="27" borderId="9" applyNumberFormat="0" applyAlignment="0" applyProtection="0"/>
    <xf numFmtId="0" fontId="61" fillId="42" borderId="9" applyNumberFormat="0" applyAlignment="0" applyProtection="0"/>
    <xf numFmtId="0" fontId="61" fillId="42" borderId="9" applyNumberFormat="0" applyAlignment="0" applyProtection="0"/>
    <xf numFmtId="0" fontId="62" fillId="27" borderId="9" applyNumberFormat="0" applyAlignment="0" applyProtection="0"/>
    <xf numFmtId="0" fontId="61" fillId="42" borderId="9" applyNumberFormat="0" applyAlignment="0" applyProtection="0"/>
    <xf numFmtId="0" fontId="62" fillId="27" borderId="9" applyNumberFormat="0" applyAlignment="0" applyProtection="0"/>
    <xf numFmtId="0" fontId="61" fillId="42" borderId="9" applyNumberFormat="0" applyAlignment="0" applyProtection="0"/>
    <xf numFmtId="0" fontId="63" fillId="42" borderId="9" applyNumberFormat="0" applyAlignment="0" applyProtection="0"/>
    <xf numFmtId="0" fontId="61" fillId="42" borderId="9" applyNumberFormat="0" applyAlignment="0" applyProtection="0"/>
    <xf numFmtId="0" fontId="62" fillId="42" borderId="9" applyNumberFormat="0" applyAlignment="0" applyProtection="0"/>
    <xf numFmtId="0" fontId="61" fillId="42" borderId="9" applyNumberFormat="0" applyAlignment="0" applyProtection="0"/>
    <xf numFmtId="0" fontId="61" fillId="42" borderId="9" applyNumberFormat="0" applyAlignment="0" applyProtection="0"/>
    <xf numFmtId="0" fontId="61" fillId="42" borderId="9" applyNumberFormat="0" applyAlignment="0" applyProtection="0"/>
    <xf numFmtId="181" fontId="19" fillId="0" borderId="0" applyFont="0" applyFill="0" applyBorder="0" applyAlignment="0" applyProtection="0">
      <alignment horizontal="right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0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0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0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0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5" fillId="0" borderId="0" applyFont="0" applyFill="0" applyBorder="0" applyAlignment="0" applyProtection="0"/>
    <xf numFmtId="40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64" fillId="0" borderId="0" applyFont="0" applyFill="0" applyBorder="0" applyAlignment="0" applyProtection="0"/>
    <xf numFmtId="40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66" fillId="0" borderId="0"/>
    <xf numFmtId="0" fontId="67" fillId="0" borderId="0"/>
    <xf numFmtId="3" fontId="4" fillId="0" borderId="0" applyFont="0" applyFill="0" applyBorder="0" applyAlignment="0" applyProtection="0"/>
    <xf numFmtId="0" fontId="67" fillId="0" borderId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66" fontId="8" fillId="0" borderId="0" applyFont="0" applyFill="0" applyBorder="0" applyAlignment="0"/>
    <xf numFmtId="8" fontId="4" fillId="0" borderId="0" applyFont="0" applyFill="0" applyBorder="0" applyAlignment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8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8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8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69" fillId="0" borderId="0" applyNumberFormat="0" applyFill="0" applyBorder="0"/>
    <xf numFmtId="0" fontId="4" fillId="0" borderId="0" applyFont="0" applyFill="0" applyBorder="0" applyAlignment="0" applyProtection="0"/>
    <xf numFmtId="184" fontId="70" fillId="43" borderId="10" applyFont="0" applyFill="0" applyBorder="0" applyAlignment="0" applyProtection="0"/>
    <xf numFmtId="185" fontId="8" fillId="43" borderId="0" applyFont="0" applyFill="0" applyBorder="0" applyAlignment="0" applyProtection="0"/>
    <xf numFmtId="186" fontId="71" fillId="0" borderId="3"/>
    <xf numFmtId="187" fontId="4" fillId="0" borderId="0" applyFont="0" applyFill="0" applyBorder="0" applyAlignment="0" applyProtection="0"/>
    <xf numFmtId="184" fontId="71" fillId="0" borderId="0" applyFill="0" applyBorder="0">
      <alignment horizontal="right"/>
    </xf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0" fontId="72" fillId="0" borderId="0" applyNumberFormat="0"/>
    <xf numFmtId="0" fontId="73" fillId="0" borderId="0">
      <alignment horizontal="centerContinuous"/>
    </xf>
    <xf numFmtId="0" fontId="73" fillId="0" borderId="0" applyNumberFormat="0"/>
    <xf numFmtId="0" fontId="74" fillId="0" borderId="3" applyFont="0" applyFill="0" applyBorder="0" applyAlignment="0" applyProtection="0"/>
    <xf numFmtId="190" fontId="4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2" fontId="4" fillId="0" borderId="0" applyFont="0" applyFill="0" applyBorder="0" applyAlignment="0" applyProtection="0"/>
    <xf numFmtId="191" fontId="4" fillId="43" borderId="0" applyFont="0" applyFill="0" applyBorder="0" applyAlignment="0"/>
    <xf numFmtId="2" fontId="4" fillId="0" borderId="0" applyFont="0" applyFill="0" applyBorder="0" applyAlignment="0" applyProtection="0"/>
    <xf numFmtId="0" fontId="66" fillId="0" borderId="0"/>
    <xf numFmtId="0" fontId="67" fillId="0" borderId="0"/>
    <xf numFmtId="0" fontId="10" fillId="0" borderId="0">
      <alignment horizontal="right"/>
    </xf>
    <xf numFmtId="0" fontId="10" fillId="0" borderId="0"/>
    <xf numFmtId="37" fontId="8" fillId="0" borderId="0"/>
    <xf numFmtId="0" fontId="78" fillId="23" borderId="0" applyNumberFormat="0" applyBorder="0" applyAlignment="0" applyProtection="0"/>
    <xf numFmtId="0" fontId="78" fillId="23" borderId="0" applyNumberFormat="0" applyBorder="0" applyAlignment="0" applyProtection="0"/>
    <xf numFmtId="0" fontId="78" fillId="23" borderId="0" applyNumberFormat="0" applyBorder="0" applyAlignment="0" applyProtection="0"/>
    <xf numFmtId="0" fontId="78" fillId="23" borderId="0" applyNumberFormat="0" applyBorder="0" applyAlignment="0" applyProtection="0"/>
    <xf numFmtId="0" fontId="78" fillId="23" borderId="0" applyNumberFormat="0" applyBorder="0" applyAlignment="0" applyProtection="0"/>
    <xf numFmtId="0" fontId="78" fillId="23" borderId="0" applyNumberFormat="0" applyBorder="0" applyAlignment="0" applyProtection="0"/>
    <xf numFmtId="0" fontId="79" fillId="23" borderId="0" applyNumberFormat="0" applyBorder="0" applyAlignment="0" applyProtection="0"/>
    <xf numFmtId="0" fontId="78" fillId="23" borderId="0" applyNumberFormat="0" applyBorder="0" applyAlignment="0" applyProtection="0"/>
    <xf numFmtId="0" fontId="78" fillId="23" borderId="0" applyNumberFormat="0" applyBorder="0" applyAlignment="0" applyProtection="0"/>
    <xf numFmtId="0" fontId="79" fillId="23" borderId="0" applyNumberFormat="0" applyBorder="0" applyAlignment="0" applyProtection="0"/>
    <xf numFmtId="0" fontId="78" fillId="23" borderId="0" applyNumberFormat="0" applyBorder="0" applyAlignment="0" applyProtection="0"/>
    <xf numFmtId="0" fontId="79" fillId="23" borderId="0" applyNumberFormat="0" applyBorder="0" applyAlignment="0" applyProtection="0"/>
    <xf numFmtId="0" fontId="78" fillId="23" borderId="0" applyNumberFormat="0" applyBorder="0" applyAlignment="0" applyProtection="0"/>
    <xf numFmtId="0" fontId="80" fillId="23" borderId="0" applyNumberFormat="0" applyBorder="0" applyAlignment="0" applyProtection="0"/>
    <xf numFmtId="0" fontId="78" fillId="23" borderId="0" applyNumberFormat="0" applyBorder="0" applyAlignment="0" applyProtection="0"/>
    <xf numFmtId="0" fontId="78" fillId="23" borderId="0" applyNumberFormat="0" applyBorder="0" applyAlignment="0" applyProtection="0"/>
    <xf numFmtId="0" fontId="78" fillId="23" borderId="0" applyNumberFormat="0" applyBorder="0" applyAlignment="0" applyProtection="0"/>
    <xf numFmtId="0" fontId="78" fillId="23" borderId="0" applyNumberFormat="0" applyBorder="0" applyAlignment="0" applyProtection="0"/>
    <xf numFmtId="38" fontId="8" fillId="3" borderId="0" applyNumberFormat="0" applyBorder="0" applyAlignment="0" applyProtection="0"/>
    <xf numFmtId="0" fontId="81" fillId="0" borderId="0" applyNumberFormat="0" applyFill="0" applyBorder="0" applyAlignment="0" applyProtection="0"/>
    <xf numFmtId="0" fontId="47" fillId="0" borderId="11" applyNumberFormat="0" applyAlignment="0" applyProtection="0">
      <alignment horizontal="left" vertical="center"/>
    </xf>
    <xf numFmtId="0" fontId="47" fillId="0" borderId="12">
      <alignment horizontal="left" vertical="center"/>
    </xf>
    <xf numFmtId="0" fontId="82" fillId="0" borderId="13" applyNumberFormat="0" applyFill="0" applyAlignment="0" applyProtection="0"/>
    <xf numFmtId="0" fontId="82" fillId="0" borderId="13" applyNumberFormat="0" applyFill="0" applyAlignment="0" applyProtection="0"/>
    <xf numFmtId="0" fontId="82" fillId="0" borderId="13" applyNumberFormat="0" applyFill="0" applyAlignment="0" applyProtection="0"/>
    <xf numFmtId="0" fontId="83" fillId="0" borderId="14" applyNumberFormat="0" applyFill="0" applyAlignment="0" applyProtection="0"/>
    <xf numFmtId="0" fontId="83" fillId="0" borderId="14" applyNumberFormat="0" applyFill="0" applyAlignment="0" applyProtection="0"/>
    <xf numFmtId="0" fontId="82" fillId="0" borderId="13" applyNumberFormat="0" applyFill="0" applyAlignment="0" applyProtection="0"/>
    <xf numFmtId="0" fontId="83" fillId="0" borderId="14" applyNumberFormat="0" applyFill="0" applyAlignment="0" applyProtection="0"/>
    <xf numFmtId="0" fontId="84" fillId="0" borderId="13" applyNumberFormat="0" applyFill="0" applyAlignment="0" applyProtection="0"/>
    <xf numFmtId="0" fontId="83" fillId="0" borderId="14" applyNumberFormat="0" applyFill="0" applyAlignment="0" applyProtection="0"/>
    <xf numFmtId="0" fontId="83" fillId="0" borderId="14" applyNumberFormat="0" applyFill="0" applyAlignment="0" applyProtection="0"/>
    <xf numFmtId="0" fontId="84" fillId="0" borderId="13" applyNumberFormat="0" applyFill="0" applyAlignment="0" applyProtection="0"/>
    <xf numFmtId="0" fontId="83" fillId="0" borderId="14" applyNumberFormat="0" applyFill="0" applyAlignment="0" applyProtection="0"/>
    <xf numFmtId="0" fontId="84" fillId="0" borderId="13" applyNumberFormat="0" applyFill="0" applyAlignment="0" applyProtection="0"/>
    <xf numFmtId="0" fontId="83" fillId="0" borderId="14" applyNumberFormat="0" applyFill="0" applyAlignment="0" applyProtection="0"/>
    <xf numFmtId="0" fontId="85" fillId="0" borderId="14" applyNumberFormat="0" applyFill="0" applyAlignment="0" applyProtection="0"/>
    <xf numFmtId="0" fontId="83" fillId="0" borderId="14" applyNumberFormat="0" applyFill="0" applyAlignment="0" applyProtection="0"/>
    <xf numFmtId="0" fontId="86" fillId="0" borderId="14" applyNumberFormat="0" applyFill="0" applyAlignment="0" applyProtection="0"/>
    <xf numFmtId="0" fontId="83" fillId="0" borderId="14" applyNumberFormat="0" applyFill="0" applyAlignment="0" applyProtection="0"/>
    <xf numFmtId="0" fontId="83" fillId="0" borderId="14" applyNumberFormat="0" applyFill="0" applyAlignment="0" applyProtection="0"/>
    <xf numFmtId="0" fontId="82" fillId="0" borderId="13" applyNumberFormat="0" applyFill="0" applyAlignment="0" applyProtection="0"/>
    <xf numFmtId="0" fontId="82" fillId="0" borderId="13" applyNumberFormat="0" applyFill="0" applyAlignment="0" applyProtection="0"/>
    <xf numFmtId="0" fontId="87" fillId="0" borderId="15" applyNumberFormat="0" applyFill="0" applyAlignment="0" applyProtection="0"/>
    <xf numFmtId="0" fontId="87" fillId="0" borderId="15" applyNumberFormat="0" applyFill="0" applyAlignment="0" applyProtection="0"/>
    <xf numFmtId="0" fontId="87" fillId="0" borderId="15" applyNumberFormat="0" applyFill="0" applyAlignment="0" applyProtection="0"/>
    <xf numFmtId="0" fontId="88" fillId="0" borderId="15" applyNumberFormat="0" applyFill="0" applyAlignment="0" applyProtection="0"/>
    <xf numFmtId="0" fontId="88" fillId="0" borderId="15" applyNumberFormat="0" applyFill="0" applyAlignment="0" applyProtection="0"/>
    <xf numFmtId="0" fontId="87" fillId="0" borderId="16" applyNumberFormat="0" applyFill="0" applyAlignment="0" applyProtection="0"/>
    <xf numFmtId="0" fontId="88" fillId="0" borderId="15" applyNumberFormat="0" applyFill="0" applyAlignment="0" applyProtection="0"/>
    <xf numFmtId="0" fontId="89" fillId="0" borderId="16" applyNumberFormat="0" applyFill="0" applyAlignment="0" applyProtection="0"/>
    <xf numFmtId="0" fontId="88" fillId="0" borderId="15" applyNumberFormat="0" applyFill="0" applyAlignment="0" applyProtection="0"/>
    <xf numFmtId="0" fontId="88" fillId="0" borderId="15" applyNumberFormat="0" applyFill="0" applyAlignment="0" applyProtection="0"/>
    <xf numFmtId="0" fontId="89" fillId="0" borderId="16" applyNumberFormat="0" applyFill="0" applyAlignment="0" applyProtection="0"/>
    <xf numFmtId="0" fontId="88" fillId="0" borderId="15" applyNumberFormat="0" applyFill="0" applyAlignment="0" applyProtection="0"/>
    <xf numFmtId="0" fontId="89" fillId="0" borderId="16" applyNumberFormat="0" applyFill="0" applyAlignment="0" applyProtection="0"/>
    <xf numFmtId="0" fontId="88" fillId="0" borderId="15" applyNumberFormat="0" applyFill="0" applyAlignment="0" applyProtection="0"/>
    <xf numFmtId="0" fontId="90" fillId="0" borderId="15" applyNumberFormat="0" applyFill="0" applyAlignment="0" applyProtection="0"/>
    <xf numFmtId="0" fontId="88" fillId="0" borderId="15" applyNumberFormat="0" applyFill="0" applyAlignment="0" applyProtection="0"/>
    <xf numFmtId="0" fontId="91" fillId="0" borderId="15" applyNumberFormat="0" applyFill="0" applyAlignment="0" applyProtection="0"/>
    <xf numFmtId="0" fontId="88" fillId="0" borderId="15" applyNumberFormat="0" applyFill="0" applyAlignment="0" applyProtection="0"/>
    <xf numFmtId="0" fontId="88" fillId="0" borderId="15" applyNumberFormat="0" applyFill="0" applyAlignment="0" applyProtection="0"/>
    <xf numFmtId="0" fontId="87" fillId="0" borderId="15" applyNumberFormat="0" applyFill="0" applyAlignment="0" applyProtection="0"/>
    <xf numFmtId="0" fontId="87" fillId="0" borderId="15" applyNumberFormat="0" applyFill="0" applyAlignment="0" applyProtection="0"/>
    <xf numFmtId="0" fontId="92" fillId="0" borderId="17" applyNumberFormat="0" applyFill="0" applyAlignment="0" applyProtection="0"/>
    <xf numFmtId="0" fontId="92" fillId="0" borderId="17" applyNumberFormat="0" applyFill="0" applyAlignment="0" applyProtection="0"/>
    <xf numFmtId="0" fontId="92" fillId="0" borderId="17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2" fillId="0" borderId="17" applyNumberFormat="0" applyFill="0" applyAlignment="0" applyProtection="0"/>
    <xf numFmtId="0" fontId="93" fillId="0" borderId="18" applyNumberFormat="0" applyFill="0" applyAlignment="0" applyProtection="0"/>
    <xf numFmtId="0" fontId="94" fillId="0" borderId="17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4" fillId="0" borderId="17" applyNumberFormat="0" applyFill="0" applyAlignment="0" applyProtection="0"/>
    <xf numFmtId="0" fontId="93" fillId="0" borderId="18" applyNumberFormat="0" applyFill="0" applyAlignment="0" applyProtection="0"/>
    <xf numFmtId="0" fontId="94" fillId="0" borderId="17" applyNumberFormat="0" applyFill="0" applyAlignment="0" applyProtection="0"/>
    <xf numFmtId="0" fontId="93" fillId="0" borderId="18" applyNumberFormat="0" applyFill="0" applyAlignment="0" applyProtection="0"/>
    <xf numFmtId="0" fontId="95" fillId="0" borderId="18" applyNumberFormat="0" applyFill="0" applyAlignment="0" applyProtection="0"/>
    <xf numFmtId="0" fontId="93" fillId="0" borderId="18" applyNumberFormat="0" applyFill="0" applyAlignment="0" applyProtection="0"/>
    <xf numFmtId="0" fontId="96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2" fillId="0" borderId="17" applyNumberFormat="0" applyFill="0" applyAlignment="0" applyProtection="0"/>
    <xf numFmtId="0" fontId="92" fillId="0" borderId="17" applyNumberFormat="0" applyFill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7" fillId="0" borderId="1"/>
    <xf numFmtId="0" fontId="98" fillId="0" borderId="0"/>
    <xf numFmtId="0" fontId="99" fillId="0" borderId="19" applyNumberFormat="0" applyFill="0" applyAlignment="0" applyProtection="0"/>
    <xf numFmtId="10" fontId="8" fillId="43" borderId="20" applyNumberFormat="0" applyBorder="0" applyAlignment="0" applyProtection="0"/>
    <xf numFmtId="0" fontId="100" fillId="28" borderId="8" applyNumberFormat="0" applyAlignment="0" applyProtection="0"/>
    <xf numFmtId="0" fontId="100" fillId="28" borderId="8" applyNumberFormat="0" applyAlignment="0" applyProtection="0"/>
    <xf numFmtId="0" fontId="100" fillId="28" borderId="8" applyNumberFormat="0" applyAlignment="0" applyProtection="0"/>
    <xf numFmtId="0" fontId="100" fillId="17" borderId="8" applyNumberFormat="0" applyAlignment="0" applyProtection="0"/>
    <xf numFmtId="0" fontId="100" fillId="17" borderId="8" applyNumberFormat="0" applyAlignment="0" applyProtection="0"/>
    <xf numFmtId="0" fontId="100" fillId="17" borderId="8" applyNumberFormat="0" applyAlignment="0" applyProtection="0"/>
    <xf numFmtId="0" fontId="100" fillId="17" borderId="8" applyNumberFormat="0" applyAlignment="0" applyProtection="0"/>
    <xf numFmtId="0" fontId="101" fillId="17" borderId="8" applyNumberFormat="0" applyAlignment="0" applyProtection="0"/>
    <xf numFmtId="0" fontId="100" fillId="17" borderId="8" applyNumberFormat="0" applyAlignment="0" applyProtection="0"/>
    <xf numFmtId="0" fontId="100" fillId="17" borderId="8" applyNumberFormat="0" applyAlignment="0" applyProtection="0"/>
    <xf numFmtId="0" fontId="101" fillId="17" borderId="8" applyNumberFormat="0" applyAlignment="0" applyProtection="0"/>
    <xf numFmtId="0" fontId="100" fillId="17" borderId="8" applyNumberFormat="0" applyAlignment="0" applyProtection="0"/>
    <xf numFmtId="0" fontId="101" fillId="17" borderId="8" applyNumberFormat="0" applyAlignment="0" applyProtection="0"/>
    <xf numFmtId="0" fontId="100" fillId="17" borderId="8" applyNumberFormat="0" applyAlignment="0" applyProtection="0"/>
    <xf numFmtId="0" fontId="102" fillId="17" borderId="8" applyNumberFormat="0" applyAlignment="0" applyProtection="0"/>
    <xf numFmtId="0" fontId="100" fillId="17" borderId="8" applyNumberFormat="0" applyAlignment="0" applyProtection="0"/>
    <xf numFmtId="0" fontId="100" fillId="17" borderId="8" applyNumberFormat="0" applyAlignment="0" applyProtection="0"/>
    <xf numFmtId="0" fontId="100" fillId="28" borderId="8" applyNumberFormat="0" applyAlignment="0" applyProtection="0"/>
    <xf numFmtId="0" fontId="100" fillId="28" borderId="8" applyNumberFormat="0" applyAlignment="0" applyProtection="0"/>
    <xf numFmtId="41" fontId="103" fillId="0" borderId="0">
      <alignment horizontal="left"/>
    </xf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5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5" fillId="0" borderId="21" applyNumberFormat="0" applyFill="0" applyAlignment="0" applyProtection="0"/>
    <xf numFmtId="0" fontId="104" fillId="0" borderId="21" applyNumberFormat="0" applyFill="0" applyAlignment="0" applyProtection="0"/>
    <xf numFmtId="0" fontId="105" fillId="0" borderId="21" applyNumberFormat="0" applyFill="0" applyAlignment="0" applyProtection="0"/>
    <xf numFmtId="0" fontId="104" fillId="0" borderId="21" applyNumberFormat="0" applyFill="0" applyAlignment="0" applyProtection="0"/>
    <xf numFmtId="0" fontId="106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192" fontId="8" fillId="0" borderId="0" applyFont="0" applyFill="0" applyBorder="0" applyAlignment="0" applyProtection="0"/>
    <xf numFmtId="193" fontId="107" fillId="0" borderId="0" applyFont="0" applyFill="0" applyBorder="0" applyProtection="0">
      <alignment horizontal="right"/>
    </xf>
    <xf numFmtId="0" fontId="26" fillId="0" borderId="0" applyFont="0" applyFill="0" applyBorder="0" applyAlignment="0" applyProtection="0"/>
    <xf numFmtId="194" fontId="8" fillId="3" borderId="0" applyFont="0" applyBorder="0" applyAlignment="0" applyProtection="0">
      <alignment horizontal="right"/>
      <protection hidden="1"/>
    </xf>
    <xf numFmtId="0" fontId="108" fillId="28" borderId="0" applyNumberFormat="0" applyBorder="0" applyAlignment="0" applyProtection="0"/>
    <xf numFmtId="0" fontId="108" fillId="28" borderId="0" applyNumberFormat="0" applyBorder="0" applyAlignment="0" applyProtection="0"/>
    <xf numFmtId="0" fontId="108" fillId="28" borderId="0" applyNumberFormat="0" applyBorder="0" applyAlignment="0" applyProtection="0"/>
    <xf numFmtId="0" fontId="108" fillId="28" borderId="0" applyNumberFormat="0" applyBorder="0" applyAlignment="0" applyProtection="0"/>
    <xf numFmtId="0" fontId="108" fillId="28" borderId="0" applyNumberFormat="0" applyBorder="0" applyAlignment="0" applyProtection="0"/>
    <xf numFmtId="0" fontId="108" fillId="28" borderId="0" applyNumberFormat="0" applyBorder="0" applyAlignment="0" applyProtection="0"/>
    <xf numFmtId="0" fontId="109" fillId="28" borderId="0" applyNumberFormat="0" applyBorder="0" applyAlignment="0" applyProtection="0"/>
    <xf numFmtId="0" fontId="108" fillId="28" borderId="0" applyNumberFormat="0" applyBorder="0" applyAlignment="0" applyProtection="0"/>
    <xf numFmtId="0" fontId="108" fillId="28" borderId="0" applyNumberFormat="0" applyBorder="0" applyAlignment="0" applyProtection="0"/>
    <xf numFmtId="0" fontId="109" fillId="28" borderId="0" applyNumberFormat="0" applyBorder="0" applyAlignment="0" applyProtection="0"/>
    <xf numFmtId="0" fontId="108" fillId="28" borderId="0" applyNumberFormat="0" applyBorder="0" applyAlignment="0" applyProtection="0"/>
    <xf numFmtId="0" fontId="109" fillId="28" borderId="0" applyNumberFormat="0" applyBorder="0" applyAlignment="0" applyProtection="0"/>
    <xf numFmtId="0" fontId="108" fillId="28" borderId="0" applyNumberFormat="0" applyBorder="0" applyAlignment="0" applyProtection="0"/>
    <xf numFmtId="0" fontId="110" fillId="28" borderId="0" applyNumberFormat="0" applyBorder="0" applyAlignment="0" applyProtection="0"/>
    <xf numFmtId="0" fontId="108" fillId="28" borderId="0" applyNumberFormat="0" applyBorder="0" applyAlignment="0" applyProtection="0"/>
    <xf numFmtId="0" fontId="108" fillId="28" borderId="0" applyNumberFormat="0" applyBorder="0" applyAlignment="0" applyProtection="0"/>
    <xf numFmtId="0" fontId="108" fillId="28" borderId="0" applyNumberFormat="0" applyBorder="0" applyAlignment="0" applyProtection="0"/>
    <xf numFmtId="0" fontId="108" fillId="28" borderId="0" applyNumberFormat="0" applyBorder="0" applyAlignment="0" applyProtection="0"/>
    <xf numFmtId="37" fontId="111" fillId="0" borderId="0"/>
    <xf numFmtId="195" fontId="112" fillId="0" borderId="0"/>
    <xf numFmtId="0" fontId="67" fillId="0" borderId="0"/>
    <xf numFmtId="0" fontId="67" fillId="0" borderId="0"/>
    <xf numFmtId="38" fontId="8" fillId="0" borderId="0" applyFont="0" applyFill="0" applyBorder="0" applyAlignment="0"/>
    <xf numFmtId="185" fontId="4" fillId="0" borderId="0" applyFont="0" applyFill="0" applyBorder="0" applyAlignment="0"/>
    <xf numFmtId="40" fontId="8" fillId="0" borderId="0" applyFont="0" applyFill="0" applyBorder="0" applyAlignment="0"/>
    <xf numFmtId="196" fontId="8" fillId="0" borderId="0" applyFont="0" applyFill="0" applyBorder="0" applyAlignment="0"/>
    <xf numFmtId="0" fontId="1" fillId="0" borderId="0"/>
    <xf numFmtId="0" fontId="3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3" fillId="0" borderId="0"/>
    <xf numFmtId="0" fontId="113" fillId="0" borderId="0"/>
    <xf numFmtId="0" fontId="4" fillId="0" borderId="0"/>
    <xf numFmtId="0" fontId="68" fillId="0" borderId="0"/>
    <xf numFmtId="0" fontId="3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37" fontId="19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113" fillId="0" borderId="0"/>
    <xf numFmtId="0" fontId="4" fillId="0" borderId="0"/>
    <xf numFmtId="0" fontId="4" fillId="0" borderId="0"/>
    <xf numFmtId="0" fontId="4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3" fillId="0" borderId="0"/>
    <xf numFmtId="0" fontId="4" fillId="0" borderId="0" applyNumberFormat="0" applyFill="0" applyBorder="0" applyAlignment="0" applyProtection="0"/>
    <xf numFmtId="0" fontId="113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3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38" fontId="4" fillId="0" borderId="0"/>
    <xf numFmtId="0" fontId="113" fillId="0" borderId="0"/>
    <xf numFmtId="0" fontId="4" fillId="0" borderId="0"/>
    <xf numFmtId="0" fontId="4" fillId="0" borderId="0"/>
    <xf numFmtId="0" fontId="4" fillId="0" borderId="0"/>
    <xf numFmtId="38" fontId="4" fillId="0" borderId="0"/>
    <xf numFmtId="0" fontId="113" fillId="0" borderId="0"/>
    <xf numFmtId="0" fontId="4" fillId="0" borderId="0"/>
    <xf numFmtId="0" fontId="4" fillId="0" borderId="0"/>
    <xf numFmtId="0" fontId="4" fillId="0" borderId="0"/>
    <xf numFmtId="38" fontId="4" fillId="0" borderId="0"/>
    <xf numFmtId="5" fontId="19" fillId="0" borderId="0"/>
    <xf numFmtId="0" fontId="4" fillId="0" borderId="0"/>
    <xf numFmtId="0" fontId="4" fillId="0" borderId="0"/>
    <xf numFmtId="0" fontId="4" fillId="0" borderId="0"/>
    <xf numFmtId="38" fontId="4" fillId="0" borderId="0"/>
    <xf numFmtId="0" fontId="4" fillId="0" borderId="0"/>
    <xf numFmtId="0" fontId="4" fillId="0" borderId="0"/>
    <xf numFmtId="0" fontId="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" fillId="0" borderId="0" applyNumberFormat="0" applyFill="0" applyBorder="0" applyAlignment="0" applyProtection="0"/>
    <xf numFmtId="0" fontId="35" fillId="0" borderId="0"/>
    <xf numFmtId="0" fontId="4" fillId="0" borderId="0"/>
    <xf numFmtId="0" fontId="113" fillId="0" borderId="0"/>
    <xf numFmtId="0" fontId="4" fillId="0" borderId="0"/>
    <xf numFmtId="0" fontId="4" fillId="0" borderId="0"/>
    <xf numFmtId="0" fontId="68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37" fontId="19" fillId="0" borderId="0"/>
    <xf numFmtId="0" fontId="6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" fillId="0" borderId="0"/>
    <xf numFmtId="0" fontId="114" fillId="0" borderId="0"/>
    <xf numFmtId="0" fontId="4" fillId="0" borderId="0"/>
    <xf numFmtId="0" fontId="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15" fillId="0" borderId="0"/>
    <xf numFmtId="0" fontId="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38" fontId="4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38" fontId="4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38" fontId="4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38" fontId="4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38" fontId="4" fillId="0" borderId="0"/>
    <xf numFmtId="0" fontId="4" fillId="0" borderId="0"/>
    <xf numFmtId="0" fontId="4" fillId="0" borderId="0"/>
    <xf numFmtId="0" fontId="4" fillId="0" borderId="0"/>
    <xf numFmtId="38" fontId="4" fillId="0" borderId="0"/>
    <xf numFmtId="0" fontId="4" fillId="0" borderId="0"/>
    <xf numFmtId="0" fontId="4" fillId="0" borderId="0"/>
    <xf numFmtId="0" fontId="4" fillId="0" borderId="0"/>
    <xf numFmtId="38" fontId="4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38" fontId="4" fillId="0" borderId="0"/>
    <xf numFmtId="0" fontId="4" fillId="0" borderId="0"/>
    <xf numFmtId="0" fontId="4" fillId="0" borderId="0"/>
    <xf numFmtId="0" fontId="4" fillId="0" borderId="0"/>
    <xf numFmtId="38" fontId="4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38" fontId="4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116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3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3" fillId="0" borderId="0"/>
    <xf numFmtId="0" fontId="116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37" fontId="19" fillId="0" borderId="0"/>
    <xf numFmtId="0" fontId="68" fillId="0" borderId="0"/>
    <xf numFmtId="0" fontId="3" fillId="0" borderId="0"/>
    <xf numFmtId="0" fontId="4" fillId="0" borderId="0" applyNumberFormat="0" applyFill="0" applyBorder="0" applyAlignment="0" applyProtection="0"/>
    <xf numFmtId="0" fontId="3" fillId="0" borderId="0"/>
    <xf numFmtId="0" fontId="4" fillId="0" borderId="0"/>
    <xf numFmtId="0" fontId="4" fillId="0" borderId="0" applyNumberFormat="0" applyFill="0" applyBorder="0" applyAlignment="0" applyProtection="0"/>
    <xf numFmtId="0" fontId="68" fillId="0" borderId="0"/>
    <xf numFmtId="0" fontId="4" fillId="0" borderId="0" applyNumberFormat="0" applyFill="0" applyBorder="0" applyAlignment="0" applyProtection="0"/>
    <xf numFmtId="0" fontId="68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6" fillId="0" borderId="0"/>
    <xf numFmtId="38" fontId="4" fillId="0" borderId="0"/>
    <xf numFmtId="0" fontId="4" fillId="0" borderId="0"/>
    <xf numFmtId="0" fontId="4" fillId="0" borderId="0"/>
    <xf numFmtId="0" fontId="4" fillId="0" borderId="0"/>
    <xf numFmtId="38" fontId="4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38" fontId="4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38" fontId="4" fillId="0" borderId="0"/>
    <xf numFmtId="0" fontId="4" fillId="0" borderId="0"/>
    <xf numFmtId="0" fontId="4" fillId="0" borderId="0"/>
    <xf numFmtId="0" fontId="4" fillId="0" borderId="0"/>
    <xf numFmtId="38" fontId="4" fillId="0" borderId="0"/>
    <xf numFmtId="0" fontId="4" fillId="0" borderId="0"/>
    <xf numFmtId="0" fontId="4" fillId="0" borderId="0"/>
    <xf numFmtId="0" fontId="4" fillId="0" borderId="0"/>
    <xf numFmtId="0" fontId="113" fillId="0" borderId="0"/>
    <xf numFmtId="0" fontId="113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1" fillId="0" borderId="0"/>
    <xf numFmtId="0" fontId="4" fillId="0" borderId="0"/>
    <xf numFmtId="0" fontId="113" fillId="0" borderId="0"/>
    <xf numFmtId="0" fontId="68" fillId="0" borderId="0"/>
    <xf numFmtId="0" fontId="1" fillId="0" borderId="0"/>
    <xf numFmtId="0" fontId="4" fillId="0" borderId="0"/>
    <xf numFmtId="0" fontId="113" fillId="0" borderId="0"/>
    <xf numFmtId="0" fontId="3" fillId="0" borderId="0"/>
    <xf numFmtId="0" fontId="68" fillId="0" borderId="0"/>
    <xf numFmtId="0" fontId="4" fillId="0" borderId="0" applyNumberFormat="0" applyFill="0" applyBorder="0" applyAlignment="0" applyProtection="0"/>
    <xf numFmtId="0" fontId="68" fillId="0" borderId="0"/>
    <xf numFmtId="0" fontId="1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5" fillId="0" borderId="0"/>
    <xf numFmtId="0" fontId="35" fillId="0" borderId="0"/>
    <xf numFmtId="0" fontId="3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3" fillId="0" borderId="0"/>
    <xf numFmtId="0" fontId="4" fillId="0" borderId="0"/>
    <xf numFmtId="0" fontId="3" fillId="0" borderId="0"/>
    <xf numFmtId="0" fontId="4" fillId="0" borderId="0"/>
    <xf numFmtId="0" fontId="4" fillId="0" borderId="0" applyNumberFormat="0" applyFill="0" applyBorder="0" applyAlignment="0" applyProtection="0"/>
    <xf numFmtId="0" fontId="19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3" fillId="0" borderId="0"/>
    <xf numFmtId="0" fontId="113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3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/>
    <xf numFmtId="0" fontId="113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113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113" fillId="0" borderId="0"/>
    <xf numFmtId="0" fontId="113" fillId="0" borderId="0"/>
    <xf numFmtId="0" fontId="4" fillId="0" borderId="0" applyNumberFormat="0" applyFill="0" applyBorder="0" applyAlignment="0" applyProtection="0"/>
    <xf numFmtId="0" fontId="113" fillId="0" borderId="0"/>
    <xf numFmtId="0" fontId="113" fillId="0" borderId="0"/>
    <xf numFmtId="0" fontId="4" fillId="0" borderId="0" applyNumberFormat="0" applyFill="0" applyBorder="0" applyAlignment="0" applyProtection="0"/>
    <xf numFmtId="0" fontId="113" fillId="0" borderId="0"/>
    <xf numFmtId="0" fontId="113" fillId="0" borderId="0"/>
    <xf numFmtId="0" fontId="4" fillId="0" borderId="0" applyNumberFormat="0" applyFill="0" applyBorder="0" applyAlignment="0" applyProtection="0"/>
    <xf numFmtId="0" fontId="113" fillId="0" borderId="0"/>
    <xf numFmtId="0" fontId="113" fillId="0" borderId="0"/>
    <xf numFmtId="0" fontId="4" fillId="0" borderId="0" applyNumberFormat="0" applyFill="0" applyBorder="0" applyAlignment="0" applyProtection="0"/>
    <xf numFmtId="0" fontId="113" fillId="0" borderId="0"/>
    <xf numFmtId="0" fontId="113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0"/>
    <xf numFmtId="0" fontId="35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1" fillId="0" borderId="0"/>
    <xf numFmtId="0" fontId="4" fillId="0" borderId="0" applyNumberFormat="0" applyFill="0" applyBorder="0" applyAlignment="0" applyProtection="0"/>
    <xf numFmtId="0" fontId="3" fillId="0" borderId="0"/>
    <xf numFmtId="0" fontId="4" fillId="0" borderId="0"/>
    <xf numFmtId="0" fontId="4" fillId="0" borderId="0" applyNumberFormat="0" applyFill="0" applyBorder="0" applyAlignment="0" applyProtection="0"/>
    <xf numFmtId="0" fontId="1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113" fillId="0" borderId="0"/>
    <xf numFmtId="0" fontId="4" fillId="0" borderId="0" applyNumberForma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1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3" fillId="0" borderId="0"/>
    <xf numFmtId="0" fontId="4" fillId="0" borderId="0"/>
    <xf numFmtId="0" fontId="113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185" fontId="71" fillId="0" borderId="0" applyNumberFormat="0" applyFill="0" applyBorder="0" applyAlignment="0" applyProtection="0"/>
    <xf numFmtId="197" fontId="8" fillId="0" borderId="0" applyFont="0" applyFill="0" applyBorder="0" applyAlignment="0" applyProtection="0"/>
    <xf numFmtId="0" fontId="4" fillId="22" borderId="22" applyNumberFormat="0" applyFont="0" applyAlignment="0" applyProtection="0"/>
    <xf numFmtId="0" fontId="35" fillId="22" borderId="22" applyNumberFormat="0" applyFont="0" applyAlignment="0" applyProtection="0"/>
    <xf numFmtId="0" fontId="35" fillId="22" borderId="22" applyNumberFormat="0" applyFont="0" applyAlignment="0" applyProtection="0"/>
    <xf numFmtId="0" fontId="35" fillId="22" borderId="22" applyNumberFormat="0" applyFont="0" applyAlignment="0" applyProtection="0"/>
    <xf numFmtId="0" fontId="35" fillId="22" borderId="22" applyNumberFormat="0" applyFont="0" applyAlignment="0" applyProtection="0"/>
    <xf numFmtId="0" fontId="4" fillId="22" borderId="22" applyNumberFormat="0" applyFont="0" applyAlignment="0" applyProtection="0"/>
    <xf numFmtId="0" fontId="4" fillId="22" borderId="8" applyNumberFormat="0" applyFont="0" applyAlignment="0" applyProtection="0"/>
    <xf numFmtId="0" fontId="35" fillId="22" borderId="22" applyNumberFormat="0" applyFont="0" applyAlignment="0" applyProtection="0"/>
    <xf numFmtId="0" fontId="35" fillId="22" borderId="22" applyNumberFormat="0" applyFont="0" applyAlignment="0" applyProtection="0"/>
    <xf numFmtId="0" fontId="35" fillId="22" borderId="22" applyNumberFormat="0" applyFont="0" applyAlignment="0" applyProtection="0"/>
    <xf numFmtId="0" fontId="35" fillId="22" borderId="22" applyNumberFormat="0" applyFont="0" applyAlignment="0" applyProtection="0"/>
    <xf numFmtId="0" fontId="4" fillId="22" borderId="22" applyNumberFormat="0" applyFont="0" applyAlignment="0" applyProtection="0"/>
    <xf numFmtId="0" fontId="4" fillId="22" borderId="22" applyNumberFormat="0" applyFont="0" applyAlignment="0" applyProtection="0"/>
    <xf numFmtId="0" fontId="4" fillId="22" borderId="22" applyNumberFormat="0" applyFont="0" applyAlignment="0" applyProtection="0"/>
    <xf numFmtId="0" fontId="35" fillId="22" borderId="22" applyNumberFormat="0" applyFont="0" applyAlignment="0" applyProtection="0"/>
    <xf numFmtId="0" fontId="35" fillId="22" borderId="22" applyNumberFormat="0" applyFont="0" applyAlignment="0" applyProtection="0"/>
    <xf numFmtId="0" fontId="35" fillId="22" borderId="22" applyNumberFormat="0" applyFont="0" applyAlignment="0" applyProtection="0"/>
    <xf numFmtId="0" fontId="35" fillId="22" borderId="22" applyNumberFormat="0" applyFont="0" applyAlignment="0" applyProtection="0"/>
    <xf numFmtId="0" fontId="4" fillId="22" borderId="22" applyNumberFormat="0" applyFont="0" applyAlignment="0" applyProtection="0"/>
    <xf numFmtId="0" fontId="4" fillId="22" borderId="22" applyNumberFormat="0" applyFont="0" applyAlignment="0" applyProtection="0"/>
    <xf numFmtId="0" fontId="35" fillId="22" borderId="22" applyNumberFormat="0" applyFont="0" applyAlignment="0" applyProtection="0"/>
    <xf numFmtId="0" fontId="35" fillId="22" borderId="22" applyNumberFormat="0" applyFont="0" applyAlignment="0" applyProtection="0"/>
    <xf numFmtId="0" fontId="35" fillId="22" borderId="22" applyNumberFormat="0" applyFont="0" applyAlignment="0" applyProtection="0"/>
    <xf numFmtId="0" fontId="35" fillId="22" borderId="22" applyNumberFormat="0" applyFont="0" applyAlignment="0" applyProtection="0"/>
    <xf numFmtId="0" fontId="35" fillId="4" borderId="5" applyNumberFormat="0" applyFont="0" applyAlignment="0" applyProtection="0"/>
    <xf numFmtId="0" fontId="35" fillId="22" borderId="22" applyNumberFormat="0" applyFont="0" applyAlignment="0" applyProtection="0"/>
    <xf numFmtId="0" fontId="35" fillId="22" borderId="22" applyNumberFormat="0" applyFont="0" applyAlignment="0" applyProtection="0"/>
    <xf numFmtId="0" fontId="35" fillId="22" borderId="22" applyNumberFormat="0" applyFont="0" applyAlignment="0" applyProtection="0"/>
    <xf numFmtId="0" fontId="35" fillId="22" borderId="22" applyNumberFormat="0" applyFont="0" applyAlignment="0" applyProtection="0"/>
    <xf numFmtId="0" fontId="4" fillId="22" borderId="22" applyNumberFormat="0" applyFont="0" applyAlignment="0" applyProtection="0"/>
    <xf numFmtId="0" fontId="4" fillId="22" borderId="22" applyNumberFormat="0" applyFont="0" applyAlignment="0" applyProtection="0"/>
    <xf numFmtId="0" fontId="4" fillId="22" borderId="8" applyNumberFormat="0" applyFont="0" applyAlignment="0" applyProtection="0"/>
    <xf numFmtId="0" fontId="18" fillId="4" borderId="5" applyNumberFormat="0" applyFont="0" applyAlignment="0" applyProtection="0"/>
    <xf numFmtId="0" fontId="18" fillId="4" borderId="5" applyNumberFormat="0" applyFont="0" applyAlignment="0" applyProtection="0"/>
    <xf numFmtId="0" fontId="35" fillId="22" borderId="22" applyNumberFormat="0" applyFont="0" applyAlignment="0" applyProtection="0"/>
    <xf numFmtId="0" fontId="4" fillId="22" borderId="8" applyNumberFormat="0" applyFont="0" applyAlignment="0" applyProtection="0"/>
    <xf numFmtId="0" fontId="18" fillId="4" borderId="5" applyNumberFormat="0" applyFont="0" applyAlignment="0" applyProtection="0"/>
    <xf numFmtId="0" fontId="35" fillId="22" borderId="22" applyNumberFormat="0" applyFont="0" applyAlignment="0" applyProtection="0"/>
    <xf numFmtId="0" fontId="18" fillId="4" borderId="5" applyNumberFormat="0" applyFont="0" applyAlignment="0" applyProtection="0"/>
    <xf numFmtId="0" fontId="35" fillId="22" borderId="22" applyNumberFormat="0" applyFont="0" applyAlignment="0" applyProtection="0"/>
    <xf numFmtId="0" fontId="35" fillId="22" borderId="22" applyNumberFormat="0" applyFont="0" applyAlignment="0" applyProtection="0"/>
    <xf numFmtId="0" fontId="35" fillId="22" borderId="22" applyNumberFormat="0" applyFont="0" applyAlignment="0" applyProtection="0"/>
    <xf numFmtId="0" fontId="4" fillId="22" borderId="8" applyNumberFormat="0" applyFont="0" applyAlignment="0" applyProtection="0"/>
    <xf numFmtId="0" fontId="4" fillId="22" borderId="22" applyNumberFormat="0" applyFont="0" applyAlignment="0" applyProtection="0"/>
    <xf numFmtId="0" fontId="4" fillId="22" borderId="22" applyNumberFormat="0" applyFont="0" applyAlignment="0" applyProtection="0"/>
    <xf numFmtId="0" fontId="4" fillId="22" borderId="8" applyNumberFormat="0" applyFont="0" applyAlignment="0" applyProtection="0"/>
    <xf numFmtId="0" fontId="35" fillId="22" borderId="22" applyNumberFormat="0" applyFont="0" applyAlignment="0" applyProtection="0"/>
    <xf numFmtId="0" fontId="4" fillId="22" borderId="8" applyNumberFormat="0" applyFont="0" applyAlignment="0" applyProtection="0"/>
    <xf numFmtId="0" fontId="35" fillId="22" borderId="22" applyNumberFormat="0" applyFont="0" applyAlignment="0" applyProtection="0"/>
    <xf numFmtId="0" fontId="4" fillId="22" borderId="8" applyNumberFormat="0" applyFont="0" applyAlignment="0" applyProtection="0"/>
    <xf numFmtId="0" fontId="35" fillId="22" borderId="22" applyNumberFormat="0" applyFont="0" applyAlignment="0" applyProtection="0"/>
    <xf numFmtId="0" fontId="35" fillId="22" borderId="22" applyNumberFormat="0" applyFont="0" applyAlignment="0" applyProtection="0"/>
    <xf numFmtId="0" fontId="35" fillId="22" borderId="22" applyNumberFormat="0" applyFont="0" applyAlignment="0" applyProtection="0"/>
    <xf numFmtId="0" fontId="4" fillId="22" borderId="8" applyNumberFormat="0" applyFont="0" applyAlignment="0" applyProtection="0"/>
    <xf numFmtId="0" fontId="4" fillId="22" borderId="22" applyNumberFormat="0" applyFont="0" applyAlignment="0" applyProtection="0"/>
    <xf numFmtId="0" fontId="4" fillId="22" borderId="22" applyNumberFormat="0" applyFont="0" applyAlignment="0" applyProtection="0"/>
    <xf numFmtId="0" fontId="4" fillId="22" borderId="8" applyNumberFormat="0" applyFont="0" applyAlignment="0" applyProtection="0"/>
    <xf numFmtId="0" fontId="35" fillId="22" borderId="22" applyNumberFormat="0" applyFont="0" applyAlignment="0" applyProtection="0"/>
    <xf numFmtId="0" fontId="4" fillId="22" borderId="8" applyNumberFormat="0" applyFont="0" applyAlignment="0" applyProtection="0"/>
    <xf numFmtId="0" fontId="35" fillId="22" borderId="22" applyNumberFormat="0" applyFont="0" applyAlignment="0" applyProtection="0"/>
    <xf numFmtId="0" fontId="35" fillId="22" borderId="22" applyNumberFormat="0" applyFont="0" applyAlignment="0" applyProtection="0"/>
    <xf numFmtId="0" fontId="35" fillId="22" borderId="22" applyNumberFormat="0" applyFont="0" applyAlignment="0" applyProtection="0"/>
    <xf numFmtId="0" fontId="35" fillId="22" borderId="22" applyNumberFormat="0" applyFont="0" applyAlignment="0" applyProtection="0"/>
    <xf numFmtId="0" fontId="4" fillId="22" borderId="8" applyNumberFormat="0" applyFont="0" applyAlignment="0" applyProtection="0"/>
    <xf numFmtId="0" fontId="4" fillId="22" borderId="22" applyNumberFormat="0" applyFont="0" applyAlignment="0" applyProtection="0"/>
    <xf numFmtId="0" fontId="4" fillId="22" borderId="8" applyNumberFormat="0" applyFont="0" applyAlignment="0" applyProtection="0"/>
    <xf numFmtId="0" fontId="35" fillId="22" borderId="22" applyNumberFormat="0" applyFont="0" applyAlignment="0" applyProtection="0"/>
    <xf numFmtId="0" fontId="35" fillId="22" borderId="22" applyNumberFormat="0" applyFont="0" applyAlignment="0" applyProtection="0"/>
    <xf numFmtId="0" fontId="35" fillId="22" borderId="22" applyNumberFormat="0" applyFont="0" applyAlignment="0" applyProtection="0"/>
    <xf numFmtId="0" fontId="35" fillId="22" borderId="22" applyNumberFormat="0" applyFont="0" applyAlignment="0" applyProtection="0"/>
    <xf numFmtId="0" fontId="35" fillId="22" borderId="22" applyNumberFormat="0" applyFont="0" applyAlignment="0" applyProtection="0"/>
    <xf numFmtId="0" fontId="4" fillId="22" borderId="8" applyNumberFormat="0" applyFont="0" applyAlignment="0" applyProtection="0"/>
    <xf numFmtId="0" fontId="4" fillId="22" borderId="8" applyNumberFormat="0" applyFont="0" applyAlignment="0" applyProtection="0"/>
    <xf numFmtId="0" fontId="35" fillId="22" borderId="22" applyNumberFormat="0" applyFont="0" applyAlignment="0" applyProtection="0"/>
    <xf numFmtId="0" fontId="35" fillId="22" borderId="22" applyNumberFormat="0" applyFont="0" applyAlignment="0" applyProtection="0"/>
    <xf numFmtId="0" fontId="35" fillId="22" borderId="22" applyNumberFormat="0" applyFont="0" applyAlignment="0" applyProtection="0"/>
    <xf numFmtId="0" fontId="35" fillId="22" borderId="22" applyNumberFormat="0" applyFont="0" applyAlignment="0" applyProtection="0"/>
    <xf numFmtId="0" fontId="35" fillId="22" borderId="22" applyNumberFormat="0" applyFont="0" applyAlignment="0" applyProtection="0"/>
    <xf numFmtId="0" fontId="4" fillId="22" borderId="8" applyNumberFormat="0" applyFont="0" applyAlignment="0" applyProtection="0"/>
    <xf numFmtId="0" fontId="4" fillId="22" borderId="8" applyNumberFormat="0" applyFont="0" applyAlignment="0" applyProtection="0"/>
    <xf numFmtId="0" fontId="4" fillId="22" borderId="8" applyNumberFormat="0" applyFont="0" applyAlignment="0" applyProtection="0"/>
    <xf numFmtId="0" fontId="35" fillId="22" borderId="22" applyNumberFormat="0" applyFont="0" applyAlignment="0" applyProtection="0"/>
    <xf numFmtId="0" fontId="35" fillId="22" borderId="22" applyNumberFormat="0" applyFont="0" applyAlignment="0" applyProtection="0"/>
    <xf numFmtId="0" fontId="35" fillId="22" borderId="22" applyNumberFormat="0" applyFont="0" applyAlignment="0" applyProtection="0"/>
    <xf numFmtId="0" fontId="35" fillId="22" borderId="22" applyNumberFormat="0" applyFont="0" applyAlignment="0" applyProtection="0"/>
    <xf numFmtId="0" fontId="35" fillId="22" borderId="22" applyNumberFormat="0" applyFont="0" applyAlignment="0" applyProtection="0"/>
    <xf numFmtId="0" fontId="4" fillId="22" borderId="8" applyNumberFormat="0" applyFont="0" applyAlignment="0" applyProtection="0"/>
    <xf numFmtId="0" fontId="35" fillId="22" borderId="22" applyNumberFormat="0" applyFont="0" applyAlignment="0" applyProtection="0"/>
    <xf numFmtId="0" fontId="35" fillId="22" borderId="22" applyNumberFormat="0" applyFont="0" applyAlignment="0" applyProtection="0"/>
    <xf numFmtId="0" fontId="35" fillId="22" borderId="22" applyNumberFormat="0" applyFont="0" applyAlignment="0" applyProtection="0"/>
    <xf numFmtId="0" fontId="35" fillId="22" borderId="22" applyNumberFormat="0" applyFont="0" applyAlignment="0" applyProtection="0"/>
    <xf numFmtId="0" fontId="4" fillId="22" borderId="22" applyNumberFormat="0" applyFont="0" applyAlignment="0" applyProtection="0"/>
    <xf numFmtId="0" fontId="4" fillId="22" borderId="22" applyNumberFormat="0" applyFont="0" applyAlignment="0" applyProtection="0"/>
    <xf numFmtId="0" fontId="4" fillId="22" borderId="8" applyNumberFormat="0" applyFont="0" applyAlignment="0" applyProtection="0"/>
    <xf numFmtId="0" fontId="35" fillId="22" borderId="22" applyNumberFormat="0" applyFont="0" applyAlignment="0" applyProtection="0"/>
    <xf numFmtId="0" fontId="35" fillId="22" borderId="22" applyNumberFormat="0" applyFont="0" applyAlignment="0" applyProtection="0"/>
    <xf numFmtId="0" fontId="35" fillId="22" borderId="22" applyNumberFormat="0" applyFont="0" applyAlignment="0" applyProtection="0"/>
    <xf numFmtId="0" fontId="35" fillId="22" borderId="22" applyNumberFormat="0" applyFont="0" applyAlignment="0" applyProtection="0"/>
    <xf numFmtId="0" fontId="4" fillId="22" borderId="22" applyNumberFormat="0" applyFont="0" applyAlignment="0" applyProtection="0"/>
    <xf numFmtId="0" fontId="4" fillId="22" borderId="22" applyNumberFormat="0" applyFont="0" applyAlignment="0" applyProtection="0"/>
    <xf numFmtId="43" fontId="101" fillId="0" borderId="0"/>
    <xf numFmtId="198" fontId="8" fillId="0" borderId="0" applyFont="0" applyFill="0" applyBorder="0" applyAlignment="0" applyProtection="0"/>
    <xf numFmtId="199" fontId="117" fillId="0" borderId="0"/>
    <xf numFmtId="200" fontId="8" fillId="0" borderId="0" applyFont="0" applyFill="0" applyBorder="0" applyAlignment="0" applyProtection="0"/>
    <xf numFmtId="0" fontId="118" fillId="41" borderId="23" applyNumberFormat="0" applyAlignment="0" applyProtection="0"/>
    <xf numFmtId="0" fontId="118" fillId="41" borderId="23" applyNumberFormat="0" applyAlignment="0" applyProtection="0"/>
    <xf numFmtId="0" fontId="118" fillId="41" borderId="23" applyNumberFormat="0" applyAlignment="0" applyProtection="0"/>
    <xf numFmtId="0" fontId="118" fillId="19" borderId="23" applyNumberFormat="0" applyAlignment="0" applyProtection="0"/>
    <xf numFmtId="0" fontId="118" fillId="19" borderId="23" applyNumberFormat="0" applyAlignment="0" applyProtection="0"/>
    <xf numFmtId="0" fontId="118" fillId="19" borderId="23" applyNumberFormat="0" applyAlignment="0" applyProtection="0"/>
    <xf numFmtId="0" fontId="119" fillId="19" borderId="23" applyNumberFormat="0" applyAlignment="0" applyProtection="0"/>
    <xf numFmtId="0" fontId="118" fillId="19" borderId="23" applyNumberFormat="0" applyAlignment="0" applyProtection="0"/>
    <xf numFmtId="0" fontId="118" fillId="19" borderId="23" applyNumberFormat="0" applyAlignment="0" applyProtection="0"/>
    <xf numFmtId="0" fontId="119" fillId="19" borderId="23" applyNumberFormat="0" applyAlignment="0" applyProtection="0"/>
    <xf numFmtId="0" fontId="118" fillId="19" borderId="23" applyNumberFormat="0" applyAlignment="0" applyProtection="0"/>
    <xf numFmtId="0" fontId="119" fillId="19" borderId="23" applyNumberFormat="0" applyAlignment="0" applyProtection="0"/>
    <xf numFmtId="0" fontId="118" fillId="19" borderId="23" applyNumberFormat="0" applyAlignment="0" applyProtection="0"/>
    <xf numFmtId="0" fontId="120" fillId="19" borderId="23" applyNumberFormat="0" applyAlignment="0" applyProtection="0"/>
    <xf numFmtId="0" fontId="118" fillId="19" borderId="23" applyNumberFormat="0" applyAlignment="0" applyProtection="0"/>
    <xf numFmtId="0" fontId="118" fillId="19" borderId="23" applyNumberFormat="0" applyAlignment="0" applyProtection="0"/>
    <xf numFmtId="0" fontId="118" fillId="41" borderId="23" applyNumberFormat="0" applyAlignment="0" applyProtection="0"/>
    <xf numFmtId="0" fontId="118" fillId="41" borderId="23" applyNumberFormat="0" applyAlignment="0" applyProtection="0"/>
    <xf numFmtId="0" fontId="121" fillId="0" borderId="0" applyFill="0" applyBorder="0" applyProtection="0">
      <alignment horizontal="left"/>
    </xf>
    <xf numFmtId="0" fontId="122" fillId="0" borderId="0" applyFill="0" applyBorder="0" applyProtection="0">
      <alignment horizontal="left"/>
    </xf>
    <xf numFmtId="0" fontId="66" fillId="0" borderId="0"/>
    <xf numFmtId="0" fontId="67" fillId="0" borderId="0"/>
    <xf numFmtId="201" fontId="4" fillId="0" borderId="0" applyFont="0" applyFill="0" applyBorder="0" applyAlignment="0"/>
    <xf numFmtId="202" fontId="8" fillId="0" borderId="0" applyFont="0" applyFill="0" applyBorder="0" applyAlignment="0"/>
    <xf numFmtId="203" fontId="4" fillId="0" borderId="0" applyFont="0" applyFill="0" applyBorder="0" applyAlignment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8" fontId="67" fillId="0" borderId="0" applyNumberFormat="0" applyFill="0" applyBorder="0" applyAlignment="0" applyProtection="0"/>
    <xf numFmtId="9" fontId="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204" fontId="44" fillId="0" borderId="0" applyFont="0" applyFill="0" applyBorder="0" applyProtection="0">
      <alignment horizontal="right"/>
    </xf>
    <xf numFmtId="205" fontId="8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3" fontId="4" fillId="0" borderId="0">
      <alignment horizontal="left" vertical="top"/>
    </xf>
    <xf numFmtId="0" fontId="2" fillId="0" borderId="1">
      <alignment horizontal="center"/>
    </xf>
    <xf numFmtId="0" fontId="2" fillId="0" borderId="1">
      <alignment horizontal="center"/>
    </xf>
    <xf numFmtId="0" fontId="2" fillId="0" borderId="1">
      <alignment horizontal="center"/>
    </xf>
    <xf numFmtId="0" fontId="2" fillId="0" borderId="1">
      <alignment horizontal="center"/>
    </xf>
    <xf numFmtId="0" fontId="2" fillId="0" borderId="1">
      <alignment horizontal="center"/>
    </xf>
    <xf numFmtId="0" fontId="2" fillId="0" borderId="1">
      <alignment horizontal="center"/>
    </xf>
    <xf numFmtId="0" fontId="2" fillId="0" borderId="1">
      <alignment horizontal="center"/>
    </xf>
    <xf numFmtId="0" fontId="2" fillId="0" borderId="1">
      <alignment horizontal="center"/>
    </xf>
    <xf numFmtId="0" fontId="2" fillId="0" borderId="1">
      <alignment horizontal="center"/>
    </xf>
    <xf numFmtId="0" fontId="2" fillId="0" borderId="1">
      <alignment horizontal="center"/>
    </xf>
    <xf numFmtId="0" fontId="2" fillId="0" borderId="1">
      <alignment horizontal="center"/>
    </xf>
    <xf numFmtId="0" fontId="2" fillId="0" borderId="1">
      <alignment horizontal="center"/>
    </xf>
    <xf numFmtId="0" fontId="2" fillId="0" borderId="1">
      <alignment horizontal="center"/>
    </xf>
    <xf numFmtId="0" fontId="2" fillId="0" borderId="1">
      <alignment horizontal="center"/>
    </xf>
    <xf numFmtId="0" fontId="2" fillId="0" borderId="1">
      <alignment horizontal="center"/>
    </xf>
    <xf numFmtId="0" fontId="2" fillId="0" borderId="1">
      <alignment horizontal="center"/>
    </xf>
    <xf numFmtId="0" fontId="2" fillId="0" borderId="1">
      <alignment horizontal="center"/>
    </xf>
    <xf numFmtId="0" fontId="2" fillId="0" borderId="1">
      <alignment horizontal="center"/>
    </xf>
    <xf numFmtId="0" fontId="2" fillId="0" borderId="1">
      <alignment horizontal="center"/>
    </xf>
    <xf numFmtId="0" fontId="2" fillId="0" borderId="1">
      <alignment horizontal="center"/>
    </xf>
    <xf numFmtId="0" fontId="2" fillId="0" borderId="1">
      <alignment horizontal="center"/>
    </xf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3" fontId="4" fillId="0" borderId="0">
      <alignment horizontal="right" vertical="top"/>
    </xf>
    <xf numFmtId="41" fontId="5" fillId="3" borderId="24" applyFill="0"/>
    <xf numFmtId="0" fontId="123" fillId="0" borderId="0">
      <alignment horizontal="left" indent="7"/>
    </xf>
    <xf numFmtId="41" fontId="5" fillId="0" borderId="24" applyFill="0">
      <alignment horizontal="left" indent="2"/>
    </xf>
    <xf numFmtId="180" fontId="27" fillId="0" borderId="3" applyFill="0">
      <alignment horizontal="right"/>
    </xf>
    <xf numFmtId="0" fontId="7" fillId="0" borderId="20" applyNumberFormat="0" applyFont="0" applyBorder="0">
      <alignment horizontal="right"/>
    </xf>
    <xf numFmtId="0" fontId="124" fillId="0" borderId="0" applyFill="0"/>
    <xf numFmtId="0" fontId="47" fillId="0" borderId="0" applyFill="0"/>
    <xf numFmtId="4" fontId="27" fillId="0" borderId="3" applyFill="0"/>
    <xf numFmtId="0" fontId="4" fillId="0" borderId="0" applyNumberFormat="0" applyFont="0" applyBorder="0" applyAlignment="0"/>
    <xf numFmtId="0" fontId="50" fillId="0" borderId="0" applyFill="0">
      <alignment horizontal="left" indent="1"/>
    </xf>
    <xf numFmtId="0" fontId="125" fillId="0" borderId="0" applyFill="0">
      <alignment horizontal="left" indent="1"/>
    </xf>
    <xf numFmtId="4" fontId="26" fillId="0" borderId="0" applyFill="0"/>
    <xf numFmtId="0" fontId="4" fillId="0" borderId="0" applyNumberFormat="0" applyFont="0" applyFill="0" applyBorder="0" applyAlignment="0"/>
    <xf numFmtId="0" fontId="50" fillId="0" borderId="0" applyFill="0">
      <alignment horizontal="left" indent="2"/>
    </xf>
    <xf numFmtId="0" fontId="47" fillId="0" borderId="0" applyFill="0">
      <alignment horizontal="left" indent="2"/>
    </xf>
    <xf numFmtId="4" fontId="26" fillId="0" borderId="0" applyFill="0"/>
    <xf numFmtId="0" fontId="4" fillId="0" borderId="0" applyNumberFormat="0" applyFont="0" applyBorder="0" applyAlignment="0"/>
    <xf numFmtId="0" fontId="126" fillId="0" borderId="0">
      <alignment horizontal="left" indent="3"/>
    </xf>
    <xf numFmtId="0" fontId="127" fillId="0" borderId="0" applyFill="0">
      <alignment horizontal="left" indent="3"/>
    </xf>
    <xf numFmtId="4" fontId="26" fillId="0" borderId="0" applyFill="0"/>
    <xf numFmtId="0" fontId="4" fillId="0" borderId="0" applyNumberFormat="0" applyFont="0" applyBorder="0" applyAlignment="0"/>
    <xf numFmtId="0" fontId="52" fillId="0" borderId="0">
      <alignment horizontal="left" indent="4"/>
    </xf>
    <xf numFmtId="0" fontId="4" fillId="0" borderId="0" applyFill="0">
      <alignment horizontal="left" indent="4"/>
    </xf>
    <xf numFmtId="4" fontId="53" fillId="0" borderId="0" applyFill="0"/>
    <xf numFmtId="0" fontId="4" fillId="0" borderId="0" applyNumberFormat="0" applyFont="0" applyBorder="0" applyAlignment="0"/>
    <xf numFmtId="0" fontId="54" fillId="0" borderId="0">
      <alignment horizontal="left" indent="5"/>
    </xf>
    <xf numFmtId="0" fontId="55" fillId="0" borderId="0" applyFill="0">
      <alignment horizontal="left" indent="5"/>
    </xf>
    <xf numFmtId="4" fontId="56" fillId="0" borderId="0" applyFill="0"/>
    <xf numFmtId="0" fontId="4" fillId="0" borderId="0" applyNumberFormat="0" applyFont="0" applyFill="0" applyBorder="0" applyAlignment="0"/>
    <xf numFmtId="0" fontId="57" fillId="0" borderId="0" applyFill="0">
      <alignment horizontal="left" indent="6"/>
    </xf>
    <xf numFmtId="0" fontId="53" fillId="0" borderId="0" applyFill="0">
      <alignment horizontal="left" indent="6"/>
    </xf>
    <xf numFmtId="185" fontId="128" fillId="0" borderId="0" applyNumberFormat="0" applyFill="0" applyBorder="0" applyAlignment="0" applyProtection="0">
      <alignment horizontal="left"/>
    </xf>
    <xf numFmtId="0" fontId="8" fillId="0" borderId="0" applyNumberFormat="0" applyBorder="0" applyAlignment="0" applyProtection="0"/>
    <xf numFmtId="0" fontId="129" fillId="44" borderId="0" applyNumberFormat="0" applyFont="0" applyBorder="0" applyAlignment="0" applyProtection="0"/>
    <xf numFmtId="206" fontId="8" fillId="0" borderId="0" applyFont="0" applyFill="0" applyBorder="0" applyAlignment="0" applyProtection="0"/>
    <xf numFmtId="37" fontId="130" fillId="0" borderId="25">
      <alignment horizontal="left"/>
    </xf>
    <xf numFmtId="0" fontId="4" fillId="45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2" fontId="4" fillId="0" borderId="0" applyFont="0" applyFill="0" applyBorder="0" applyProtection="0">
      <alignment horizontal="right"/>
    </xf>
    <xf numFmtId="2" fontId="4" fillId="0" borderId="0" applyFont="0" applyFill="0" applyBorder="0" applyProtection="0">
      <alignment horizontal="right"/>
    </xf>
    <xf numFmtId="0" fontId="7" fillId="0" borderId="0" applyNumberFormat="0" applyFill="0" applyBorder="0" applyProtection="0">
      <alignment horizontal="right"/>
    </xf>
    <xf numFmtId="0" fontId="7" fillId="0" borderId="0" applyNumberFormat="0" applyFill="0" applyBorder="0" applyProtection="0">
      <alignment horizontal="right"/>
    </xf>
    <xf numFmtId="0" fontId="131" fillId="0" borderId="0" applyNumberFormat="0" applyBorder="0" applyAlignment="0"/>
    <xf numFmtId="0" fontId="132" fillId="0" borderId="0" applyNumberFormat="0" applyBorder="0" applyAlignment="0"/>
    <xf numFmtId="0" fontId="133" fillId="0" borderId="0" applyNumberFormat="0" applyBorder="0" applyAlignment="0"/>
    <xf numFmtId="0" fontId="134" fillId="0" borderId="0" applyNumberFormat="0" applyBorder="0" applyAlignment="0"/>
    <xf numFmtId="207" fontId="135" fillId="0" borderId="0"/>
    <xf numFmtId="0" fontId="27" fillId="0" borderId="0" applyFill="0" applyBorder="0" applyProtection="0">
      <alignment horizontal="center" vertical="center"/>
    </xf>
    <xf numFmtId="0" fontId="27" fillId="0" borderId="0" applyFill="0" applyBorder="0" applyProtection="0"/>
    <xf numFmtId="0" fontId="7" fillId="0" borderId="0" applyFill="0" applyBorder="0" applyProtection="0">
      <alignment horizontal="left"/>
    </xf>
    <xf numFmtId="0" fontId="136" fillId="0" borderId="0" applyFill="0" applyBorder="0" applyProtection="0">
      <alignment horizontal="left" vertical="top"/>
    </xf>
    <xf numFmtId="208" fontId="137" fillId="0" borderId="0" applyFill="0" applyBorder="0" applyAlignment="0" applyProtection="0">
      <alignment horizontal="right"/>
    </xf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40" fillId="0" borderId="26" applyNumberFormat="0" applyFill="0" applyAlignment="0" applyProtection="0"/>
    <xf numFmtId="0" fontId="140" fillId="0" borderId="26" applyNumberFormat="0" applyFill="0" applyAlignment="0" applyProtection="0"/>
    <xf numFmtId="0" fontId="140" fillId="0" borderId="26" applyNumberFormat="0" applyFill="0" applyAlignment="0" applyProtection="0"/>
    <xf numFmtId="0" fontId="140" fillId="0" borderId="27" applyNumberFormat="0" applyFill="0" applyAlignment="0" applyProtection="0"/>
    <xf numFmtId="0" fontId="140" fillId="0" borderId="27" applyNumberFormat="0" applyFill="0" applyAlignment="0" applyProtection="0"/>
    <xf numFmtId="0" fontId="140" fillId="0" borderId="26" applyNumberFormat="0" applyFill="0" applyAlignment="0" applyProtection="0"/>
    <xf numFmtId="0" fontId="140" fillId="0" borderId="27" applyNumberFormat="0" applyFill="0" applyAlignment="0" applyProtection="0"/>
    <xf numFmtId="0" fontId="134" fillId="0" borderId="26" applyNumberFormat="0" applyFill="0" applyAlignment="0" applyProtection="0"/>
    <xf numFmtId="0" fontId="140" fillId="0" borderId="27" applyNumberFormat="0" applyFill="0" applyAlignment="0" applyProtection="0"/>
    <xf numFmtId="0" fontId="140" fillId="0" borderId="27" applyNumberFormat="0" applyFill="0" applyAlignment="0" applyProtection="0"/>
    <xf numFmtId="0" fontId="134" fillId="0" borderId="26" applyNumberFormat="0" applyFill="0" applyAlignment="0" applyProtection="0"/>
    <xf numFmtId="0" fontId="140" fillId="0" borderId="27" applyNumberFormat="0" applyFill="0" applyAlignment="0" applyProtection="0"/>
    <xf numFmtId="0" fontId="134" fillId="0" borderId="26" applyNumberFormat="0" applyFill="0" applyAlignment="0" applyProtection="0"/>
    <xf numFmtId="0" fontId="140" fillId="0" borderId="27" applyNumberFormat="0" applyFill="0" applyAlignment="0" applyProtection="0"/>
    <xf numFmtId="0" fontId="141" fillId="0" borderId="27" applyNumberFormat="0" applyFill="0" applyAlignment="0" applyProtection="0"/>
    <xf numFmtId="0" fontId="140" fillId="0" borderId="27" applyNumberFormat="0" applyFill="0" applyAlignment="0" applyProtection="0"/>
    <xf numFmtId="0" fontId="134" fillId="0" borderId="27" applyNumberFormat="0" applyFill="0" applyAlignment="0" applyProtection="0"/>
    <xf numFmtId="0" fontId="140" fillId="0" borderId="27" applyNumberFormat="0" applyFill="0" applyAlignment="0" applyProtection="0"/>
    <xf numFmtId="0" fontId="140" fillId="0" borderId="27" applyNumberFormat="0" applyFill="0" applyAlignment="0" applyProtection="0"/>
    <xf numFmtId="0" fontId="140" fillId="0" borderId="26" applyNumberFormat="0" applyFill="0" applyAlignment="0" applyProtection="0"/>
    <xf numFmtId="0" fontId="140" fillId="0" borderId="26" applyNumberFormat="0" applyFill="0" applyAlignment="0" applyProtection="0"/>
    <xf numFmtId="209" fontId="4" fillId="0" borderId="0"/>
    <xf numFmtId="38" fontId="8" fillId="46" borderId="0" applyNumberFormat="0" applyBorder="0" applyAlignment="0" applyProtection="0"/>
    <xf numFmtId="37" fontId="8" fillId="3" borderId="0" applyNumberFormat="0" applyBorder="0" applyAlignment="0" applyProtection="0"/>
    <xf numFmtId="37" fontId="8" fillId="0" borderId="0"/>
    <xf numFmtId="37" fontId="8" fillId="46" borderId="0" applyNumberFormat="0" applyBorder="0" applyAlignment="0" applyProtection="0"/>
    <xf numFmtId="3" fontId="70" fillId="0" borderId="19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210" fontId="44" fillId="0" borderId="0" applyFont="0" applyFill="0" applyBorder="0" applyProtection="0">
      <alignment horizontal="right"/>
    </xf>
    <xf numFmtId="0" fontId="69" fillId="47" borderId="28">
      <alignment horizontal="center" vertical="top"/>
    </xf>
    <xf numFmtId="169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40" fontId="145" fillId="0" borderId="0" applyFont="0" applyFill="0" applyBorder="0" applyAlignment="0" applyProtection="0"/>
    <xf numFmtId="0" fontId="146" fillId="0" borderId="1">
      <alignment horizontal="center"/>
    </xf>
    <xf numFmtId="0" fontId="145" fillId="0" borderId="0" applyNumberFormat="0" applyFont="0" applyFill="0" applyBorder="0" applyAlignment="0" applyProtection="0">
      <alignment horizontal="left"/>
    </xf>
    <xf numFmtId="15" fontId="145" fillId="0" borderId="0" applyFont="0" applyFill="0" applyBorder="0" applyAlignment="0" applyProtection="0"/>
    <xf numFmtId="3" fontId="145" fillId="0" borderId="0" applyFont="0" applyFill="0" applyBorder="0" applyAlignment="0" applyProtection="0"/>
    <xf numFmtId="0" fontId="149" fillId="0" borderId="0"/>
    <xf numFmtId="43" fontId="149" fillId="0" borderId="0" applyFont="0" applyFill="0" applyBorder="0" applyAlignment="0" applyProtection="0"/>
    <xf numFmtId="0" fontId="4" fillId="0" borderId="0"/>
    <xf numFmtId="0" fontId="3" fillId="0" borderId="0"/>
    <xf numFmtId="0" fontId="1" fillId="0" borderId="0"/>
    <xf numFmtId="9" fontId="149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3" fillId="0" borderId="0" applyFont="0" applyFill="0" applyBorder="0" applyAlignment="0" applyProtection="0"/>
  </cellStyleXfs>
  <cellXfs count="222">
    <xf numFmtId="0" fontId="0" fillId="0" borderId="0" xfId="0"/>
    <xf numFmtId="43" fontId="4" fillId="0" borderId="0" xfId="2" applyFill="1"/>
    <xf numFmtId="43" fontId="4" fillId="0" borderId="0" xfId="2" applyFont="1" applyFill="1"/>
    <xf numFmtId="0" fontId="4" fillId="0" borderId="0" xfId="4" applyFill="1"/>
    <xf numFmtId="43" fontId="7" fillId="0" borderId="0" xfId="2" applyFont="1" applyFill="1"/>
    <xf numFmtId="0" fontId="9" fillId="0" borderId="0" xfId="4" applyFont="1" applyFill="1"/>
    <xf numFmtId="0" fontId="7" fillId="0" borderId="0" xfId="4" applyFont="1" applyFill="1"/>
    <xf numFmtId="4" fontId="4" fillId="0" borderId="0" xfId="4" applyNumberFormat="1" applyFill="1"/>
    <xf numFmtId="43" fontId="4" fillId="0" borderId="3" xfId="2" applyFill="1" applyBorder="1"/>
    <xf numFmtId="43" fontId="8" fillId="0" borderId="0" xfId="2" applyFont="1" applyFill="1"/>
    <xf numFmtId="40" fontId="4" fillId="0" borderId="0" xfId="1" applyFont="1" applyFill="1"/>
    <xf numFmtId="9" fontId="8" fillId="0" borderId="0" xfId="2" applyNumberFormat="1" applyFont="1" applyFill="1"/>
    <xf numFmtId="10" fontId="4" fillId="0" borderId="0" xfId="4" applyNumberFormat="1" applyFill="1"/>
    <xf numFmtId="43" fontId="7" fillId="0" borderId="4" xfId="2" applyFont="1" applyFill="1" applyBorder="1"/>
    <xf numFmtId="0" fontId="14" fillId="0" borderId="0" xfId="4" quotePrefix="1" applyFont="1" applyFill="1" applyAlignment="1">
      <alignment horizontal="right"/>
    </xf>
    <xf numFmtId="43" fontId="9" fillId="0" borderId="0" xfId="2" applyFont="1" applyFill="1"/>
    <xf numFmtId="40" fontId="4" fillId="0" borderId="0" xfId="4" applyNumberFormat="1" applyFill="1"/>
    <xf numFmtId="43" fontId="4" fillId="48" borderId="0" xfId="2" applyFill="1"/>
    <xf numFmtId="0" fontId="4" fillId="48" borderId="0" xfId="4" applyFill="1"/>
    <xf numFmtId="0" fontId="7" fillId="48" borderId="0" xfId="4" applyFont="1" applyFill="1"/>
    <xf numFmtId="43" fontId="7" fillId="48" borderId="0" xfId="2" applyFont="1" applyFill="1"/>
    <xf numFmtId="0" fontId="9" fillId="48" borderId="0" xfId="4" applyFont="1" applyFill="1"/>
    <xf numFmtId="40" fontId="3" fillId="48" borderId="0" xfId="1" applyFill="1"/>
    <xf numFmtId="43" fontId="8" fillId="48" borderId="0" xfId="2" applyFont="1" applyFill="1"/>
    <xf numFmtId="0" fontId="8" fillId="48" borderId="0" xfId="4" applyFont="1" applyFill="1"/>
    <xf numFmtId="43" fontId="7" fillId="48" borderId="0" xfId="2" applyFont="1" applyFill="1" applyAlignment="1">
      <alignment horizontal="center"/>
    </xf>
    <xf numFmtId="0" fontId="4" fillId="48" borderId="0" xfId="4" applyFont="1" applyFill="1"/>
    <xf numFmtId="40" fontId="0" fillId="48" borderId="0" xfId="31" applyFont="1" applyFill="1"/>
    <xf numFmtId="4" fontId="4" fillId="48" borderId="0" xfId="4" applyNumberFormat="1" applyFill="1"/>
    <xf numFmtId="40" fontId="0" fillId="48" borderId="0" xfId="17" applyFont="1" applyFill="1"/>
    <xf numFmtId="0" fontId="4" fillId="48" borderId="0" xfId="4" quotePrefix="1" applyFont="1" applyFill="1"/>
    <xf numFmtId="0" fontId="8" fillId="48" borderId="0" xfId="4" applyFont="1" applyFill="1" applyAlignment="1">
      <alignment horizontal="right"/>
    </xf>
    <xf numFmtId="164" fontId="4" fillId="48" borderId="0" xfId="4" applyNumberFormat="1" applyFill="1"/>
    <xf numFmtId="0" fontId="7" fillId="48" borderId="0" xfId="4" applyFont="1" applyFill="1" applyBorder="1"/>
    <xf numFmtId="0" fontId="4" fillId="48" borderId="0" xfId="4" applyFill="1" applyBorder="1"/>
    <xf numFmtId="164" fontId="4" fillId="48" borderId="0" xfId="4" applyNumberFormat="1" applyFill="1" applyBorder="1"/>
    <xf numFmtId="43" fontId="4" fillId="48" borderId="0" xfId="2" applyFill="1" applyBorder="1"/>
    <xf numFmtId="0" fontId="4" fillId="48" borderId="0" xfId="4" applyFont="1" applyFill="1" applyBorder="1" applyAlignment="1">
      <alignment horizontal="right"/>
    </xf>
    <xf numFmtId="43" fontId="4" fillId="48" borderId="0" xfId="2" quotePrefix="1" applyFont="1" applyFill="1"/>
    <xf numFmtId="43" fontId="4" fillId="48" borderId="3" xfId="2" applyFill="1" applyBorder="1"/>
    <xf numFmtId="43" fontId="10" fillId="48" borderId="0" xfId="2" applyFont="1" applyFill="1"/>
    <xf numFmtId="43" fontId="7" fillId="48" borderId="0" xfId="4" applyNumberFormat="1" applyFont="1" applyFill="1"/>
    <xf numFmtId="0" fontId="10" fillId="48" borderId="0" xfId="4" applyFont="1" applyFill="1" applyAlignment="1">
      <alignment horizontal="left"/>
    </xf>
    <xf numFmtId="0" fontId="10" fillId="48" borderId="0" xfId="4" applyFont="1" applyFill="1"/>
    <xf numFmtId="43" fontId="4" fillId="48" borderId="0" xfId="4" applyNumberFormat="1" applyFill="1"/>
    <xf numFmtId="40" fontId="0" fillId="48" borderId="0" xfId="26" applyFont="1" applyFill="1"/>
    <xf numFmtId="40" fontId="4" fillId="48" borderId="0" xfId="1" applyFont="1" applyFill="1"/>
    <xf numFmtId="9" fontId="8" fillId="48" borderId="0" xfId="2" applyNumberFormat="1" applyFont="1" applyFill="1"/>
    <xf numFmtId="10" fontId="4" fillId="48" borderId="0" xfId="4" applyNumberFormat="1" applyFill="1"/>
    <xf numFmtId="4" fontId="3" fillId="48" borderId="0" xfId="3" applyNumberFormat="1" applyFill="1"/>
    <xf numFmtId="0" fontId="15" fillId="48" borderId="0" xfId="4" applyFont="1" applyFill="1"/>
    <xf numFmtId="0" fontId="147" fillId="49" borderId="0" xfId="4" applyFont="1" applyFill="1"/>
    <xf numFmtId="43" fontId="147" fillId="49" borderId="0" xfId="4" applyNumberFormat="1" applyFont="1" applyFill="1"/>
    <xf numFmtId="0" fontId="148" fillId="49" borderId="0" xfId="4" applyFont="1" applyFill="1" applyAlignment="1">
      <alignment horizontal="left"/>
    </xf>
    <xf numFmtId="43" fontId="147" fillId="49" borderId="0" xfId="2" applyFont="1" applyFill="1"/>
    <xf numFmtId="0" fontId="1" fillId="49" borderId="0" xfId="4" applyFont="1" applyFill="1"/>
    <xf numFmtId="40" fontId="3" fillId="0" borderId="0" xfId="1" applyFill="1"/>
    <xf numFmtId="0" fontId="8" fillId="0" borderId="0" xfId="4" applyFont="1" applyFill="1"/>
    <xf numFmtId="43" fontId="7" fillId="0" borderId="0" xfId="2" applyFont="1" applyFill="1" applyAlignment="1">
      <alignment horizontal="center"/>
    </xf>
    <xf numFmtId="0" fontId="4" fillId="0" borderId="0" xfId="4" applyFont="1" applyFill="1"/>
    <xf numFmtId="43" fontId="4" fillId="0" borderId="0" xfId="2" applyFont="1" applyFill="1" applyAlignment="1">
      <alignment horizontal="center"/>
    </xf>
    <xf numFmtId="0" fontId="4" fillId="0" borderId="0" xfId="4" quotePrefix="1" applyFont="1" applyFill="1"/>
    <xf numFmtId="43" fontId="4" fillId="0" borderId="4" xfId="2" applyFill="1" applyBorder="1"/>
    <xf numFmtId="164" fontId="4" fillId="0" borderId="0" xfId="4" applyNumberFormat="1" applyFill="1"/>
    <xf numFmtId="0" fontId="7" fillId="0" borderId="0" xfId="4" applyFont="1" applyFill="1" applyBorder="1"/>
    <xf numFmtId="0" fontId="4" fillId="0" borderId="0" xfId="4" applyFill="1" applyBorder="1"/>
    <xf numFmtId="164" fontId="4" fillId="0" borderId="0" xfId="4" applyNumberFormat="1" applyFill="1" applyBorder="1"/>
    <xf numFmtId="43" fontId="4" fillId="0" borderId="0" xfId="2" applyFill="1" applyBorder="1"/>
    <xf numFmtId="0" fontId="4" fillId="0" borderId="0" xfId="4" applyFont="1" applyFill="1" applyBorder="1" applyAlignment="1">
      <alignment horizontal="right"/>
    </xf>
    <xf numFmtId="43" fontId="8" fillId="0" borderId="0" xfId="2" applyFont="1" applyFill="1" applyBorder="1"/>
    <xf numFmtId="0" fontId="8" fillId="0" borderId="0" xfId="4" applyFont="1" applyFill="1" applyBorder="1"/>
    <xf numFmtId="43" fontId="4" fillId="0" borderId="0" xfId="2" quotePrefix="1" applyFont="1" applyFill="1" applyBorder="1"/>
    <xf numFmtId="43" fontId="10" fillId="0" borderId="0" xfId="2" applyFont="1" applyFill="1"/>
    <xf numFmtId="43" fontId="7" fillId="0" borderId="0" xfId="4" applyNumberFormat="1" applyFont="1" applyFill="1"/>
    <xf numFmtId="0" fontId="10" fillId="0" borderId="0" xfId="4" applyFont="1" applyFill="1" applyAlignment="1">
      <alignment horizontal="left"/>
    </xf>
    <xf numFmtId="40" fontId="0" fillId="0" borderId="0" xfId="31" applyFont="1" applyFill="1"/>
    <xf numFmtId="0" fontId="10" fillId="0" borderId="0" xfId="4" applyFont="1" applyFill="1"/>
    <xf numFmtId="43" fontId="4" fillId="0" borderId="0" xfId="4" applyNumberFormat="1" applyFill="1"/>
    <xf numFmtId="0" fontId="15" fillId="0" borderId="0" xfId="4" applyFont="1" applyFill="1"/>
    <xf numFmtId="0" fontId="4" fillId="49" borderId="0" xfId="4" applyFill="1"/>
    <xf numFmtId="43" fontId="4" fillId="49" borderId="0" xfId="2" applyFill="1"/>
    <xf numFmtId="0" fontId="4" fillId="49" borderId="0" xfId="4" applyFont="1" applyFill="1" applyBorder="1" applyAlignment="1">
      <alignment horizontal="right"/>
    </xf>
    <xf numFmtId="9" fontId="4" fillId="0" borderId="0" xfId="4" applyNumberFormat="1" applyFont="1" applyFill="1"/>
    <xf numFmtId="43" fontId="4" fillId="0" borderId="0" xfId="4" applyNumberFormat="1" applyFont="1" applyFill="1"/>
    <xf numFmtId="43" fontId="7" fillId="0" borderId="0" xfId="2" applyFont="1" applyFill="1" applyBorder="1"/>
    <xf numFmtId="0" fontId="4" fillId="0" borderId="0" xfId="4" applyFont="1" applyFill="1" applyBorder="1"/>
    <xf numFmtId="43" fontId="3" fillId="0" borderId="0" xfId="2" applyFont="1" applyFill="1"/>
    <xf numFmtId="43" fontId="8" fillId="0" borderId="0" xfId="2" applyFont="1" applyFill="1" applyAlignment="1">
      <alignment vertical="center"/>
    </xf>
    <xf numFmtId="0" fontId="7" fillId="49" borderId="0" xfId="4" applyFont="1" applyFill="1"/>
    <xf numFmtId="43" fontId="7" fillId="49" borderId="0" xfId="4" applyNumberFormat="1" applyFont="1" applyFill="1"/>
    <xf numFmtId="0" fontId="10" fillId="49" borderId="0" xfId="4" applyFont="1" applyFill="1" applyAlignment="1">
      <alignment horizontal="left"/>
    </xf>
    <xf numFmtId="43" fontId="7" fillId="49" borderId="0" xfId="2" applyFont="1" applyFill="1"/>
    <xf numFmtId="0" fontId="4" fillId="49" borderId="0" xfId="4" applyFont="1" applyFill="1"/>
    <xf numFmtId="0" fontId="7" fillId="0" borderId="0" xfId="4" applyFont="1" applyFill="1" applyAlignment="1">
      <alignment horizontal="center"/>
    </xf>
    <xf numFmtId="43" fontId="10" fillId="0" borderId="0" xfId="2" applyFont="1" applyFill="1" applyAlignment="1">
      <alignment horizontal="left"/>
    </xf>
    <xf numFmtId="0" fontId="8" fillId="0" borderId="0" xfId="4" applyFont="1" applyFill="1" applyAlignment="1">
      <alignment vertical="top"/>
    </xf>
    <xf numFmtId="0" fontId="11" fillId="0" borderId="0" xfId="4" applyFont="1" applyFill="1"/>
    <xf numFmtId="43" fontId="4" fillId="0" borderId="2" xfId="2" applyFill="1" applyBorder="1"/>
    <xf numFmtId="165" fontId="8" fillId="0" borderId="0" xfId="4" applyNumberFormat="1" applyFont="1" applyFill="1"/>
    <xf numFmtId="211" fontId="7" fillId="0" borderId="0" xfId="972" applyNumberFormat="1" applyFont="1" applyAlignment="1">
      <alignment horizontal="left"/>
    </xf>
    <xf numFmtId="0" fontId="149" fillId="0" borderId="0" xfId="3083"/>
    <xf numFmtId="43" fontId="0" fillId="0" borderId="0" xfId="3084" applyFont="1"/>
    <xf numFmtId="0" fontId="4" fillId="0" borderId="0" xfId="3085" applyFill="1"/>
    <xf numFmtId="0" fontId="4" fillId="0" borderId="0" xfId="3085"/>
    <xf numFmtId="0" fontId="7" fillId="0" borderId="0" xfId="3085" applyFont="1"/>
    <xf numFmtId="0" fontId="7" fillId="0" borderId="0" xfId="3085" applyFont="1" applyFill="1"/>
    <xf numFmtId="0" fontId="7" fillId="50" borderId="0" xfId="3085" applyFont="1" applyFill="1"/>
    <xf numFmtId="0" fontId="69" fillId="0" borderId="0" xfId="3085" applyFont="1" applyFill="1" applyBorder="1" applyAlignment="1">
      <alignment horizontal="center"/>
    </xf>
    <xf numFmtId="0" fontId="4" fillId="0" borderId="3" xfId="3085" applyFill="1" applyBorder="1"/>
    <xf numFmtId="0" fontId="4" fillId="0" borderId="3" xfId="3085" applyFont="1" applyFill="1" applyBorder="1"/>
    <xf numFmtId="0" fontId="4" fillId="0" borderId="3" xfId="3085" applyBorder="1"/>
    <xf numFmtId="0" fontId="4" fillId="0" borderId="3" xfId="3085" applyBorder="1" applyAlignment="1">
      <alignment horizontal="center"/>
    </xf>
    <xf numFmtId="0" fontId="4" fillId="0" borderId="3" xfId="3085" applyBorder="1" applyAlignment="1">
      <alignment horizontal="center" wrapText="1"/>
    </xf>
    <xf numFmtId="0" fontId="4" fillId="0" borderId="3" xfId="3085" applyFont="1" applyBorder="1" applyAlignment="1">
      <alignment horizontal="center"/>
    </xf>
    <xf numFmtId="16" fontId="4" fillId="0" borderId="36" xfId="3085" applyNumberFormat="1" applyBorder="1"/>
    <xf numFmtId="0" fontId="4" fillId="0" borderId="12" xfId="3085" applyBorder="1"/>
    <xf numFmtId="0" fontId="4" fillId="0" borderId="12" xfId="3085" applyFill="1" applyBorder="1"/>
    <xf numFmtId="211" fontId="0" fillId="0" borderId="0" xfId="972" applyNumberFormat="1" applyFont="1"/>
    <xf numFmtId="211" fontId="0" fillId="0" borderId="0" xfId="972" applyNumberFormat="1" applyFont="1" applyAlignment="1">
      <alignment horizontal="center"/>
    </xf>
    <xf numFmtId="211" fontId="0" fillId="0" borderId="3" xfId="972" applyNumberFormat="1" applyFont="1" applyBorder="1"/>
    <xf numFmtId="211" fontId="0" fillId="0" borderId="37" xfId="972" applyNumberFormat="1" applyFont="1" applyBorder="1"/>
    <xf numFmtId="211" fontId="7" fillId="0" borderId="0" xfId="972" applyNumberFormat="1" applyFont="1" applyFill="1" applyAlignment="1">
      <alignment horizontal="left"/>
    </xf>
    <xf numFmtId="0" fontId="149" fillId="0" borderId="0" xfId="3083" applyFill="1"/>
    <xf numFmtId="43" fontId="0" fillId="0" borderId="0" xfId="3084" applyFont="1" applyFill="1"/>
    <xf numFmtId="0" fontId="149" fillId="0" borderId="29" xfId="3083" applyFill="1" applyBorder="1"/>
    <xf numFmtId="0" fontId="149" fillId="0" borderId="30" xfId="3083" applyFill="1" applyBorder="1"/>
    <xf numFmtId="43" fontId="0" fillId="0" borderId="31" xfId="3084" applyFont="1" applyFill="1" applyBorder="1"/>
    <xf numFmtId="0" fontId="149" fillId="0" borderId="32" xfId="3083" applyFill="1" applyBorder="1"/>
    <xf numFmtId="43" fontId="149" fillId="0" borderId="0" xfId="3083" applyNumberFormat="1" applyFill="1"/>
    <xf numFmtId="9" fontId="149" fillId="0" borderId="0" xfId="3083" applyNumberFormat="1" applyFill="1"/>
    <xf numFmtId="0" fontId="150" fillId="0" borderId="33" xfId="3083" applyFont="1" applyFill="1" applyBorder="1"/>
    <xf numFmtId="0" fontId="150" fillId="0" borderId="34" xfId="3083" applyFont="1" applyFill="1" applyBorder="1"/>
    <xf numFmtId="43" fontId="150" fillId="0" borderId="35" xfId="3084" applyFont="1" applyFill="1" applyBorder="1"/>
    <xf numFmtId="43" fontId="149" fillId="0" borderId="4" xfId="3083" applyNumberFormat="1" applyFill="1" applyBorder="1"/>
    <xf numFmtId="211" fontId="1" fillId="0" borderId="0" xfId="972" applyNumberFormat="1" applyFont="1" applyFill="1"/>
    <xf numFmtId="211" fontId="1" fillId="0" borderId="3" xfId="972" applyNumberFormat="1" applyFont="1" applyFill="1" applyBorder="1"/>
    <xf numFmtId="211" fontId="1" fillId="0" borderId="0" xfId="972" applyNumberFormat="1" applyFont="1" applyFill="1" applyBorder="1"/>
    <xf numFmtId="211" fontId="1" fillId="0" borderId="0" xfId="3085" applyNumberFormat="1" applyFont="1" applyFill="1"/>
    <xf numFmtId="211" fontId="1" fillId="0" borderId="37" xfId="3085" applyNumberFormat="1" applyFont="1" applyFill="1" applyBorder="1"/>
    <xf numFmtId="0" fontId="1" fillId="0" borderId="0" xfId="3085" applyFont="1" applyFill="1"/>
    <xf numFmtId="43" fontId="1" fillId="0" borderId="0" xfId="972" applyNumberFormat="1" applyFont="1" applyFill="1"/>
    <xf numFmtId="14" fontId="1" fillId="0" borderId="0" xfId="3085" applyNumberFormat="1" applyFont="1" applyFill="1" applyBorder="1"/>
    <xf numFmtId="14" fontId="1" fillId="0" borderId="0" xfId="3085" applyNumberFormat="1" applyFont="1" applyFill="1" applyAlignment="1">
      <alignment horizontal="left"/>
    </xf>
    <xf numFmtId="44" fontId="1" fillId="0" borderId="0" xfId="1148" applyFont="1" applyFill="1"/>
    <xf numFmtId="14" fontId="1" fillId="0" borderId="0" xfId="3085" applyNumberFormat="1" applyFont="1" applyFill="1"/>
    <xf numFmtId="0" fontId="1" fillId="0" borderId="0" xfId="3085" applyFont="1" applyFill="1" applyBorder="1" applyAlignment="1"/>
    <xf numFmtId="0" fontId="115" fillId="0" borderId="0" xfId="3085" applyFont="1" applyFill="1"/>
    <xf numFmtId="43" fontId="115" fillId="0" borderId="0" xfId="972" applyFont="1" applyFill="1"/>
    <xf numFmtId="9" fontId="1" fillId="0" borderId="0" xfId="3085" applyNumberFormat="1" applyFont="1" applyFill="1"/>
    <xf numFmtId="0" fontId="8" fillId="0" borderId="0" xfId="4" applyFont="1" applyFill="1" applyAlignment="1">
      <alignment horizontal="center" wrapText="1"/>
    </xf>
    <xf numFmtId="40" fontId="4" fillId="0" borderId="3" xfId="1" applyFont="1" applyFill="1" applyBorder="1"/>
    <xf numFmtId="49" fontId="149" fillId="0" borderId="0" xfId="3083" applyNumberFormat="1" applyAlignment="1">
      <alignment horizontal="center"/>
    </xf>
    <xf numFmtId="0" fontId="149" fillId="0" borderId="0" xfId="3083" applyAlignment="1">
      <alignment horizontal="center"/>
    </xf>
    <xf numFmtId="43" fontId="149" fillId="0" borderId="0" xfId="3084"/>
    <xf numFmtId="41" fontId="147" fillId="0" borderId="0" xfId="1525" applyNumberFormat="1" applyFont="1"/>
    <xf numFmtId="49" fontId="147" fillId="0" borderId="0" xfId="1525" applyNumberFormat="1" applyFont="1"/>
    <xf numFmtId="49" fontId="147" fillId="0" borderId="0" xfId="1525" applyNumberFormat="1" applyFont="1" applyAlignment="1">
      <alignment horizontal="center"/>
    </xf>
    <xf numFmtId="49" fontId="154" fillId="0" borderId="0" xfId="1525" applyNumberFormat="1" applyFont="1" applyAlignment="1">
      <alignment horizontal="center"/>
    </xf>
    <xf numFmtId="49" fontId="154" fillId="0" borderId="0" xfId="1020" applyNumberFormat="1" applyFont="1" applyAlignment="1">
      <alignment horizontal="center"/>
    </xf>
    <xf numFmtId="41" fontId="154" fillId="0" borderId="0" xfId="1525" applyNumberFormat="1" applyFont="1" applyAlignment="1">
      <alignment horizontal="center"/>
    </xf>
    <xf numFmtId="41" fontId="1" fillId="0" borderId="0" xfId="1525" applyNumberFormat="1" applyFont="1"/>
    <xf numFmtId="49" fontId="1" fillId="0" borderId="0" xfId="1525" applyNumberFormat="1" applyFont="1"/>
    <xf numFmtId="40" fontId="0" fillId="0" borderId="0" xfId="1020" applyFont="1"/>
    <xf numFmtId="212" fontId="1" fillId="0" borderId="0" xfId="1525" applyNumberFormat="1" applyFont="1"/>
    <xf numFmtId="49" fontId="1" fillId="0" borderId="0" xfId="1525" applyNumberFormat="1" applyFont="1" applyAlignment="1">
      <alignment horizontal="center"/>
    </xf>
    <xf numFmtId="43" fontId="1" fillId="0" borderId="0" xfId="1525" applyNumberFormat="1" applyFont="1"/>
    <xf numFmtId="10" fontId="0" fillId="0" borderId="0" xfId="3089" applyNumberFormat="1" applyFont="1"/>
    <xf numFmtId="49" fontId="155" fillId="0" borderId="0" xfId="1525" applyNumberFormat="1" applyFont="1"/>
    <xf numFmtId="49" fontId="155" fillId="0" borderId="0" xfId="1525" applyNumberFormat="1" applyFont="1" applyAlignment="1">
      <alignment horizontal="center"/>
    </xf>
    <xf numFmtId="41" fontId="155" fillId="0" borderId="0" xfId="1525" applyNumberFormat="1" applyFont="1"/>
    <xf numFmtId="40" fontId="155" fillId="0" borderId="0" xfId="1020" applyFont="1"/>
    <xf numFmtId="212" fontId="155" fillId="0" borderId="4" xfId="1525" applyNumberFormat="1" applyFont="1" applyBorder="1"/>
    <xf numFmtId="10" fontId="155" fillId="0" borderId="4" xfId="1525" applyNumberFormat="1" applyFont="1" applyBorder="1"/>
    <xf numFmtId="10" fontId="155" fillId="0" borderId="0" xfId="1525" applyNumberFormat="1" applyFont="1" applyBorder="1"/>
    <xf numFmtId="49" fontId="156" fillId="0" borderId="0" xfId="1525" applyNumberFormat="1" applyFont="1" applyAlignment="1">
      <alignment horizontal="right"/>
    </xf>
    <xf numFmtId="41" fontId="1" fillId="0" borderId="0" xfId="1525" applyNumberFormat="1" applyFont="1" applyBorder="1"/>
    <xf numFmtId="49" fontId="1" fillId="0" borderId="0" xfId="1525" applyNumberFormat="1" applyFont="1" applyBorder="1"/>
    <xf numFmtId="41" fontId="1" fillId="0" borderId="0" xfId="1525" applyNumberFormat="1" applyFont="1" applyBorder="1" applyAlignment="1">
      <alignment horizontal="left"/>
    </xf>
    <xf numFmtId="40" fontId="0" fillId="0" borderId="0" xfId="1020" applyFont="1" applyBorder="1"/>
    <xf numFmtId="212" fontId="1" fillId="0" borderId="0" xfId="1525" applyNumberFormat="1" applyFont="1" applyBorder="1"/>
    <xf numFmtId="41" fontId="1" fillId="0" borderId="3" xfId="1525" applyNumberFormat="1" applyFont="1" applyBorder="1"/>
    <xf numFmtId="49" fontId="1" fillId="0" borderId="3" xfId="1525" applyNumberFormat="1" applyFont="1" applyBorder="1"/>
    <xf numFmtId="41" fontId="1" fillId="0" borderId="3" xfId="1525" applyNumberFormat="1" applyFont="1" applyBorder="1" applyAlignment="1">
      <alignment horizontal="left"/>
    </xf>
    <xf numFmtId="40" fontId="0" fillId="0" borderId="3" xfId="1020" applyFont="1" applyBorder="1"/>
    <xf numFmtId="40" fontId="147" fillId="0" borderId="3" xfId="1020" applyFont="1" applyBorder="1"/>
    <xf numFmtId="41" fontId="147" fillId="0" borderId="3" xfId="1525" applyNumberFormat="1" applyFont="1" applyBorder="1" applyAlignment="1">
      <alignment horizontal="center"/>
    </xf>
    <xf numFmtId="40" fontId="0" fillId="0" borderId="37" xfId="1020" applyFont="1" applyBorder="1"/>
    <xf numFmtId="2" fontId="11" fillId="0" borderId="0" xfId="3085" applyNumberFormat="1" applyFont="1" applyFill="1" applyAlignment="1">
      <alignment horizontal="left"/>
    </xf>
    <xf numFmtId="2" fontId="151" fillId="0" borderId="0" xfId="3085" applyNumberFormat="1" applyFont="1" applyAlignment="1">
      <alignment horizontal="left"/>
    </xf>
    <xf numFmtId="0" fontId="7" fillId="0" borderId="3" xfId="3085" quotePrefix="1" applyFont="1" applyFill="1" applyBorder="1" applyAlignment="1">
      <alignment horizontal="center"/>
    </xf>
    <xf numFmtId="0" fontId="7" fillId="51" borderId="3" xfId="3085" quotePrefix="1" applyFont="1" applyFill="1" applyBorder="1" applyAlignment="1">
      <alignment horizontal="center"/>
    </xf>
    <xf numFmtId="0" fontId="7" fillId="48" borderId="0" xfId="4" applyFont="1" applyFill="1" applyAlignment="1">
      <alignment horizontal="left"/>
    </xf>
    <xf numFmtId="43" fontId="7" fillId="48" borderId="0" xfId="2" applyFont="1" applyFill="1" applyAlignment="1">
      <alignment horizontal="center"/>
    </xf>
    <xf numFmtId="43" fontId="7" fillId="48" borderId="0" xfId="2" quotePrefix="1" applyFont="1" applyFill="1" applyAlignment="1">
      <alignment horizontal="center"/>
    </xf>
    <xf numFmtId="0" fontId="6" fillId="48" borderId="0" xfId="4" applyFont="1" applyFill="1" applyAlignment="1">
      <alignment horizontal="center" vertical="center"/>
    </xf>
    <xf numFmtId="0" fontId="7" fillId="0" borderId="0" xfId="4" applyFont="1" applyFill="1" applyAlignment="1">
      <alignment horizontal="left"/>
    </xf>
    <xf numFmtId="43" fontId="7" fillId="0" borderId="0" xfId="2" applyFont="1" applyFill="1" applyAlignment="1">
      <alignment horizontal="center"/>
    </xf>
    <xf numFmtId="43" fontId="7" fillId="0" borderId="0" xfId="2" quotePrefix="1" applyFont="1" applyFill="1" applyAlignment="1">
      <alignment horizontal="center"/>
    </xf>
    <xf numFmtId="0" fontId="6" fillId="0" borderId="0" xfId="4" applyFont="1" applyFill="1" applyAlignment="1">
      <alignment horizontal="center" vertical="center"/>
    </xf>
    <xf numFmtId="0" fontId="8" fillId="0" borderId="0" xfId="4" applyFont="1" applyFill="1" applyAlignment="1">
      <alignment horizontal="center" wrapText="1"/>
    </xf>
    <xf numFmtId="0" fontId="4" fillId="0" borderId="0" xfId="4" applyFill="1" applyAlignment="1">
      <alignment horizontal="left"/>
    </xf>
    <xf numFmtId="0" fontId="8" fillId="0" borderId="0" xfId="4" applyFont="1" applyFill="1" applyAlignment="1">
      <alignment horizontal="left"/>
    </xf>
    <xf numFmtId="212" fontId="147" fillId="0" borderId="3" xfId="1525" applyNumberFormat="1" applyFont="1" applyBorder="1" applyAlignment="1">
      <alignment horizontal="center"/>
    </xf>
    <xf numFmtId="0" fontId="7" fillId="0" borderId="3" xfId="41" applyFont="1" applyBorder="1" applyAlignment="1" applyProtection="1">
      <alignment horizontal="center"/>
    </xf>
    <xf numFmtId="0" fontId="4" fillId="0" borderId="0" xfId="4" applyFill="1" applyAlignment="1">
      <alignment horizontal="center" wrapText="1"/>
    </xf>
    <xf numFmtId="0" fontId="4" fillId="0" borderId="0" xfId="3085" applyAlignment="1">
      <alignment horizontal="center"/>
    </xf>
    <xf numFmtId="0" fontId="7" fillId="0" borderId="0" xfId="3085" applyFont="1" applyFill="1" applyBorder="1" applyAlignment="1">
      <alignment horizontal="center"/>
    </xf>
    <xf numFmtId="0" fontId="4" fillId="0" borderId="0" xfId="3085" applyBorder="1" applyAlignment="1">
      <alignment horizontal="center" wrapText="1"/>
    </xf>
    <xf numFmtId="49" fontId="150" fillId="0" borderId="0" xfId="3083" applyNumberFormat="1" applyFont="1" applyFill="1" applyAlignment="1">
      <alignment horizontal="left"/>
    </xf>
    <xf numFmtId="49" fontId="149" fillId="0" borderId="0" xfId="3083" applyNumberFormat="1" applyFill="1" applyAlignment="1">
      <alignment horizontal="center"/>
    </xf>
    <xf numFmtId="0" fontId="149" fillId="0" borderId="0" xfId="3083" applyFill="1" applyAlignment="1">
      <alignment horizontal="center"/>
    </xf>
    <xf numFmtId="10" fontId="0" fillId="0" borderId="0" xfId="3088" applyNumberFormat="1" applyFont="1" applyFill="1"/>
    <xf numFmtId="0" fontId="149" fillId="0" borderId="0" xfId="3083" applyFill="1" applyAlignment="1">
      <alignment horizontal="right"/>
    </xf>
    <xf numFmtId="49" fontId="152" fillId="0" borderId="0" xfId="3083" applyNumberFormat="1" applyFont="1" applyFill="1" applyAlignment="1">
      <alignment horizontal="left" vertical="top"/>
    </xf>
    <xf numFmtId="43" fontId="0" fillId="0" borderId="0" xfId="3084" applyFont="1" applyFill="1" applyAlignment="1">
      <alignment horizontal="center"/>
    </xf>
    <xf numFmtId="49" fontId="0" fillId="0" borderId="0" xfId="3084" applyNumberFormat="1" applyFont="1" applyFill="1" applyAlignment="1">
      <alignment horizontal="center"/>
    </xf>
    <xf numFmtId="49" fontId="149" fillId="0" borderId="0" xfId="3083" applyNumberFormat="1" applyFill="1" applyAlignment="1">
      <alignment horizontal="center" wrapText="1"/>
    </xf>
    <xf numFmtId="0" fontId="149" fillId="0" borderId="0" xfId="3083" applyFill="1" applyAlignment="1">
      <alignment horizontal="center" wrapText="1"/>
    </xf>
    <xf numFmtId="43" fontId="0" fillId="0" borderId="0" xfId="3084" applyFont="1" applyFill="1" applyAlignment="1">
      <alignment horizontal="center" wrapText="1"/>
    </xf>
    <xf numFmtId="43" fontId="153" fillId="0" borderId="24" xfId="3084" applyFont="1" applyFill="1" applyBorder="1" applyAlignment="1" applyProtection="1">
      <alignment horizontal="center" vertical="center" wrapText="1"/>
    </xf>
    <xf numFmtId="43" fontId="149" fillId="0" borderId="0" xfId="3084" applyFill="1"/>
    <xf numFmtId="43" fontId="153" fillId="0" borderId="0" xfId="3084" applyFont="1" applyFill="1" applyBorder="1" applyAlignment="1" applyProtection="1">
      <alignment horizontal="center" vertical="center" wrapText="1"/>
    </xf>
  </cellXfs>
  <cellStyles count="3091">
    <cellStyle name="__ [0]___" xfId="45"/>
    <cellStyle name="__ [0]____" xfId="46"/>
    <cellStyle name="__ [0]______" xfId="47"/>
    <cellStyle name="__ [0]__________" xfId="48"/>
    <cellStyle name="__ [0]___________ClearSky_AEP_Min_04.04.02_Bank" xfId="49"/>
    <cellStyle name="__ [0]___________Clearsky_internal_050301" xfId="50"/>
    <cellStyle name="__ [0]___________Clearsky_internal_050301_1" xfId="51"/>
    <cellStyle name="__ [0]___________Clearsky_internal_070201" xfId="52"/>
    <cellStyle name="__ [0]___________Clearsky_internal_070201.xls Chart 2" xfId="53"/>
    <cellStyle name="__ [0]___________Clearsky_internal_070201_1" xfId="54"/>
    <cellStyle name="__ [0]___________Clearsky_internal_070201_Clearsky_internal_070201" xfId="55"/>
    <cellStyle name="__ [0]___________Clearsky_internal_070201_Clearsky_Outside_070201.xls Chart 2" xfId="56"/>
    <cellStyle name="__ [0]___________Clearsky_Outside_070201.xls Chart 2" xfId="57"/>
    <cellStyle name="__ [0]_______ClearSky_AEP_Min_04.04.02_Bank" xfId="58"/>
    <cellStyle name="__ [0]_______Clearsky_internal_050301" xfId="59"/>
    <cellStyle name="__ [0]_______Clearsky_internal_070201" xfId="60"/>
    <cellStyle name="__ [0]_______Clearsky_internal_070201.xls Chart 2" xfId="61"/>
    <cellStyle name="__ [0]_______Clearsky_Outside_070201.xls Chart 2" xfId="62"/>
    <cellStyle name="__ [0]_____ClearSky_AEP_Min_04.04.02_Bank" xfId="63"/>
    <cellStyle name="__ [0]_____Clearsky_internal_050301" xfId="64"/>
    <cellStyle name="__ [0]_____Clearsky_internal_050301_1" xfId="65"/>
    <cellStyle name="__ [0]_____Clearsky_internal_070201" xfId="66"/>
    <cellStyle name="__ [0]_____Clearsky_internal_070201.xls Chart 2" xfId="67"/>
    <cellStyle name="__ [0]_____Clearsky_internal_070201_1" xfId="68"/>
    <cellStyle name="__ [0]_____Clearsky_internal_070201_Clearsky_internal_070201" xfId="69"/>
    <cellStyle name="__ [0]_____Clearsky_internal_070201_Clearsky_Outside_070201.xls Chart 2" xfId="70"/>
    <cellStyle name="__ [0]_____Clearsky_Outside_070201.xls Chart 2" xfId="71"/>
    <cellStyle name="__ [0]____ClearSky_AEP_Min_04.04.02_Bank" xfId="72"/>
    <cellStyle name="__ [0]____Clearsky_internal_050301" xfId="73"/>
    <cellStyle name="__ [0]____Clearsky_internal_070201" xfId="74"/>
    <cellStyle name="__ [0]____Clearsky_internal_070201.xls Chart 2" xfId="75"/>
    <cellStyle name="__ [0]____Clearsky_Outside_070201.xls Chart 2" xfId="76"/>
    <cellStyle name="__ [0]_94___" xfId="77"/>
    <cellStyle name="__ [0]_94____ClearSky_AEP_Min_04.04.02_Bank" xfId="78"/>
    <cellStyle name="__ [0]_94____Clearsky_internal_050301" xfId="79"/>
    <cellStyle name="__ [0]_94____Clearsky_internal_070201" xfId="80"/>
    <cellStyle name="__ [0]_94____Clearsky_internal_070201.xls Chart 2" xfId="81"/>
    <cellStyle name="__ [0]_94____Clearsky_internal_070201_Clearsky_Outside_070201.xls Chart 2" xfId="82"/>
    <cellStyle name="__ [0]_94____Clearsky_Outside_070201.xls Chart 2" xfId="83"/>
    <cellStyle name="__ [0]_dimon" xfId="84"/>
    <cellStyle name="__ [0]_form" xfId="85"/>
    <cellStyle name="__ [0]_form_ClearSky_AEP_Min_04.04.02_Bank" xfId="86"/>
    <cellStyle name="__ [0]_form_Clearsky_internal_050301" xfId="87"/>
    <cellStyle name="__ [0]_form_Clearsky_internal_050301_1" xfId="88"/>
    <cellStyle name="__ [0]_form_Clearsky_internal_070201" xfId="89"/>
    <cellStyle name="__ [0]_form_Clearsky_internal_070201.xls Chart 2" xfId="90"/>
    <cellStyle name="__ [0]_form_Clearsky_internal_070201_Clearsky_Outside_070201.xls Chart 2" xfId="91"/>
    <cellStyle name="__ [0]_form_Clearsky_Outside_070201.xls Chart 2" xfId="92"/>
    <cellStyle name="__ [0]_laroux" xfId="93"/>
    <cellStyle name="__ [0]_laroux_1" xfId="94"/>
    <cellStyle name="__ [0]_laroux_1_ClearSky_AEP_Min_04.04.02_Bank" xfId="95"/>
    <cellStyle name="__ [0]_laroux_1_Clearsky_internal_050301" xfId="96"/>
    <cellStyle name="__ [0]_laroux_1_Clearsky_internal_050301_1" xfId="97"/>
    <cellStyle name="__ [0]_laroux_1_Clearsky_internal_070201" xfId="98"/>
    <cellStyle name="__ [0]_laroux_1_Clearsky_internal_070201.xls Chart 2" xfId="99"/>
    <cellStyle name="__ [0]_laroux_1_Clearsky_internal_070201_1" xfId="100"/>
    <cellStyle name="__ [0]_laroux_1_Clearsky_Outside_070201.xls Chart 2" xfId="101"/>
    <cellStyle name="__ [0]_laroux_2" xfId="102"/>
    <cellStyle name="__ [0]_laroux_ClearSky_AEP_Min_04.04.02_Bank" xfId="103"/>
    <cellStyle name="__ [0]_laroux_Clearsky_internal_050301" xfId="104"/>
    <cellStyle name="__ [0]_laroux_Clearsky_internal_070201" xfId="105"/>
    <cellStyle name="__ [0]_laroux_Clearsky_internal_070201.xls Chart 2" xfId="106"/>
    <cellStyle name="__ [0]_laroux_Clearsky_internal_070201_1" xfId="107"/>
    <cellStyle name="__ [0]_laroux_Clearsky_internal_070201_Clearsky_Outside_070201.xls Chart 2" xfId="108"/>
    <cellStyle name="__ [0]_laroux_Clearsky_Outside_070201.xls Chart 2" xfId="109"/>
    <cellStyle name="__ [0]_PERSONAL" xfId="110"/>
    <cellStyle name="__ [0]_PERSONAL_1" xfId="111"/>
    <cellStyle name="__ [0]_PERSONAL_1_ClearSky_AEP_Min_04.04.02_Bank" xfId="112"/>
    <cellStyle name="__ [0]_PERSONAL_1_Clearsky_internal_050301" xfId="113"/>
    <cellStyle name="__ [0]_PERSONAL_1_Clearsky_internal_070201" xfId="114"/>
    <cellStyle name="__ [0]_PERSONAL_1_Clearsky_internal_070201.xls Chart 2" xfId="115"/>
    <cellStyle name="__ [0]_PERSONAL_1_Clearsky_internal_070201_1" xfId="116"/>
    <cellStyle name="__ [0]_PERSONAL_1_Clearsky_internal_070201_Clearsky_internal_070201" xfId="117"/>
    <cellStyle name="__ [0]_PERSONAL_1_Clearsky_internal_070201_Clearsky_Outside_070201.xls Chart 2" xfId="118"/>
    <cellStyle name="__ [0]_PERSONAL_1_Clearsky_Outside_070201.xls Chart 2" xfId="119"/>
    <cellStyle name="__ [0]_PERSONAL_2" xfId="120"/>
    <cellStyle name="__ [0]_PERSONAL_2_ClearSky_AEP_Min_04.04.02_Bank" xfId="121"/>
    <cellStyle name="__ [0]_PERSONAL_2_Clearsky_internal_050301" xfId="122"/>
    <cellStyle name="__ [0]_PERSONAL_2_Clearsky_internal_070201" xfId="123"/>
    <cellStyle name="__ [0]_PERSONAL_2_Clearsky_internal_070201.xls Chart 2" xfId="124"/>
    <cellStyle name="__ [0]_PERSONAL_2_Clearsky_internal_070201_1" xfId="125"/>
    <cellStyle name="__ [0]_PERSONAL_2_Clearsky_internal_070201_Clearsky_internal_070201" xfId="126"/>
    <cellStyle name="__ [0]_PERSONAL_2_Clearsky_internal_070201_Clearsky_Outside_070201.xls Chart 2" xfId="127"/>
    <cellStyle name="__ [0]_PERSONAL_2_Clearsky_Outside_070201.xls Chart 2" xfId="128"/>
    <cellStyle name="__ [0]_PERSONAL_3" xfId="129"/>
    <cellStyle name="__ [0]_PERSONAL_ClearSky_AEP_Min_04.04.02_Bank" xfId="130"/>
    <cellStyle name="__ [0]_PERSONAL_Clearsky_internal_050301" xfId="131"/>
    <cellStyle name="__ [0]_PERSONAL_Clearsky_internal_070201" xfId="132"/>
    <cellStyle name="__ [0]_PERSONAL_Clearsky_internal_070201.xls Chart 2" xfId="133"/>
    <cellStyle name="__ [0]_PERSONAL_Clearsky_internal_070201_1" xfId="134"/>
    <cellStyle name="__ [0]_PERSONAL_Clearsky_internal_070201_Clearsky_Outside_070201.xls Chart 2" xfId="135"/>
    <cellStyle name="__ [0]_PERSONAL_Clearsky_Outside_070201.xls Chart 2" xfId="136"/>
    <cellStyle name="__ [0]_Sheet2" xfId="137"/>
    <cellStyle name="____.____" xfId="138"/>
    <cellStyle name="_____" xfId="139"/>
    <cellStyle name="______" xfId="140"/>
    <cellStyle name="_______" xfId="141"/>
    <cellStyle name="________" xfId="142"/>
    <cellStyle name="__________" xfId="143"/>
    <cellStyle name="____________" xfId="144"/>
    <cellStyle name="_____________ClearSky_AEP_Min_04.04.02_Bank" xfId="145"/>
    <cellStyle name="_____________ClearSky_AEP_Min_04.04.02_Bank_1" xfId="146"/>
    <cellStyle name="_____________Clearsky_internal_050301" xfId="147"/>
    <cellStyle name="_____________Clearsky_internal_050301_1" xfId="148"/>
    <cellStyle name="_____________Clearsky_internal_050301_2" xfId="149"/>
    <cellStyle name="_____________Clearsky_internal_070201" xfId="150"/>
    <cellStyle name="_____________Clearsky_internal_070201.xls Chart 2" xfId="151"/>
    <cellStyle name="_____________Clearsky_internal_070201.xls Chart 2_1" xfId="152"/>
    <cellStyle name="_____________Clearsky_internal_070201_1" xfId="153"/>
    <cellStyle name="_____________Clearsky_internal_070201_2" xfId="154"/>
    <cellStyle name="_____________Clearsky_Outside_070201.xls Chart 2" xfId="155"/>
    <cellStyle name="_____________Clearsky_Outside_070201.xls Chart 2_1" xfId="156"/>
    <cellStyle name="___________ClearSky_AEP_Min_04.04.02_Bank" xfId="157"/>
    <cellStyle name="___________Clearsky_internal_050301" xfId="158"/>
    <cellStyle name="___________Clearsky_internal_050301_1" xfId="159"/>
    <cellStyle name="___________Clearsky_internal_070201" xfId="160"/>
    <cellStyle name="___________Clearsky_internal_070201.xls Chart 2" xfId="161"/>
    <cellStyle name="___________Clearsky_internal_070201_1" xfId="162"/>
    <cellStyle name="___________Clearsky_Outside_070201.xls Chart 2" xfId="163"/>
    <cellStyle name="_________1" xfId="164"/>
    <cellStyle name="_________2" xfId="165"/>
    <cellStyle name="_________ClearSky_AEP_Min_04.04.02_Bank" xfId="166"/>
    <cellStyle name="_________ClearSky_AEP_Min_04.04.02_Bank_1" xfId="167"/>
    <cellStyle name="_________Clearsky_internal_050301" xfId="168"/>
    <cellStyle name="_________Clearsky_internal_050301_1" xfId="169"/>
    <cellStyle name="_________Clearsky_internal_050301_2" xfId="170"/>
    <cellStyle name="_________Clearsky_internal_070201" xfId="171"/>
    <cellStyle name="_________Clearsky_internal_070201.xls Chart 2" xfId="172"/>
    <cellStyle name="_________Clearsky_internal_070201.xls Chart 2_1" xfId="173"/>
    <cellStyle name="_________Clearsky_internal_070201_1" xfId="174"/>
    <cellStyle name="_________Clearsky_internal_070201_2" xfId="175"/>
    <cellStyle name="_________Clearsky_Outside_070201.xls Chart 2" xfId="176"/>
    <cellStyle name="_________Clearsky_Outside_070201.xls Chart 2_1" xfId="177"/>
    <cellStyle name="________1" xfId="178"/>
    <cellStyle name="_______ClearSky_AEP_Min_04.04.02_Bank" xfId="179"/>
    <cellStyle name="_______ClearSky_AEP_Min_04.04.02_Bank_1" xfId="180"/>
    <cellStyle name="_______Clearsky_internal_050301" xfId="181"/>
    <cellStyle name="_______Clearsky_internal_050301_1" xfId="182"/>
    <cellStyle name="_______Clearsky_internal_070201" xfId="183"/>
    <cellStyle name="_______Clearsky_internal_070201.xls Chart 2" xfId="184"/>
    <cellStyle name="_______Clearsky_internal_070201.xls Chart 2_1" xfId="185"/>
    <cellStyle name="_______Clearsky_internal_070201_1" xfId="186"/>
    <cellStyle name="_______Clearsky_Outside_070201.xls Chart 2" xfId="187"/>
    <cellStyle name="_______Clearsky_Outside_070201.xls Chart 2_1" xfId="188"/>
    <cellStyle name="______1" xfId="189"/>
    <cellStyle name="______ClearSky_AEP_Min_04.04.02_Bank" xfId="190"/>
    <cellStyle name="______ClearSky_AEP_Min_04.04.02_Bank_1" xfId="191"/>
    <cellStyle name="______ClearSky_AEP_Min_04.04.02_Bank_2" xfId="192"/>
    <cellStyle name="______Clearsky_internal_050301" xfId="193"/>
    <cellStyle name="______Clearsky_internal_050301_1" xfId="194"/>
    <cellStyle name="______Clearsky_internal_050301_2" xfId="195"/>
    <cellStyle name="______Clearsky_internal_050301_3" xfId="196"/>
    <cellStyle name="______Clearsky_internal_070201" xfId="197"/>
    <cellStyle name="______Clearsky_internal_070201.xls Chart 2" xfId="198"/>
    <cellStyle name="______Clearsky_internal_070201.xls Chart 2_1" xfId="199"/>
    <cellStyle name="______Clearsky_internal_070201.xls Chart 2_2" xfId="200"/>
    <cellStyle name="______Clearsky_internal_070201_1" xfId="201"/>
    <cellStyle name="______Clearsky_internal_070201_2" xfId="202"/>
    <cellStyle name="______Clearsky_internal_070201_2_Clearsky_Outside_070201.xls Chart 2" xfId="203"/>
    <cellStyle name="______Clearsky_internal_070201_3" xfId="204"/>
    <cellStyle name="______Clearsky_internal_070201_Clearsky_internal_070201" xfId="205"/>
    <cellStyle name="______Clearsky_internal_070201_Clearsky_Outside_070201.xls Chart 2" xfId="206"/>
    <cellStyle name="______Clearsky_Outside_070201.xls Chart 2" xfId="207"/>
    <cellStyle name="______Clearsky_Outside_070201.xls Chart 2_1" xfId="208"/>
    <cellStyle name="______Clearsky_Outside_070201.xls Chart 2_2" xfId="209"/>
    <cellStyle name="___94___" xfId="210"/>
    <cellStyle name="___94____ClearSky_AEP_Min_04.04.02_Bank" xfId="211"/>
    <cellStyle name="___94____Clearsky_internal_050301" xfId="212"/>
    <cellStyle name="___94____Clearsky_internal_050301_1" xfId="213"/>
    <cellStyle name="___94____Clearsky_internal_070201" xfId="214"/>
    <cellStyle name="___94____Clearsky_internal_070201.xls Chart 2" xfId="215"/>
    <cellStyle name="___94____Clearsky_internal_070201_1" xfId="216"/>
    <cellStyle name="___94____Clearsky_internal_070201_Clearsky_Outside_070201.xls Chart 2" xfId="217"/>
    <cellStyle name="___94____Clearsky_Outside_070201.xls Chart 2" xfId="218"/>
    <cellStyle name="___97___" xfId="219"/>
    <cellStyle name="___970120" xfId="220"/>
    <cellStyle name="___BEBU_GI" xfId="221"/>
    <cellStyle name="___dimon" xfId="222"/>
    <cellStyle name="___dimon_ClearSky_AEP_Min_04.04.02_Bank" xfId="223"/>
    <cellStyle name="___dimon_Clearsky_internal_050301" xfId="224"/>
    <cellStyle name="___dimon_Clearsky_internal_070201" xfId="225"/>
    <cellStyle name="___dimon_Clearsky_internal_070201.xls Chart 2" xfId="226"/>
    <cellStyle name="___dimon_Clearsky_internal_070201_1" xfId="227"/>
    <cellStyle name="___dimon_Clearsky_Outside_070201.xls Chart 2" xfId="228"/>
    <cellStyle name="___form" xfId="229"/>
    <cellStyle name="___form_ClearSky_AEP_Min_04.04.02_Bank" xfId="230"/>
    <cellStyle name="___form_ClearSky_AEP_Min_04.04.02_Bank_1" xfId="231"/>
    <cellStyle name="___form_Clearsky_internal_050301" xfId="232"/>
    <cellStyle name="___form_Clearsky_internal_050301_1" xfId="233"/>
    <cellStyle name="___form_Clearsky_internal_070201" xfId="234"/>
    <cellStyle name="___form_Clearsky_internal_070201.xls Chart 2" xfId="235"/>
    <cellStyle name="___form_Clearsky_internal_070201.xls Chart 2_1" xfId="236"/>
    <cellStyle name="___form_Clearsky_internal_070201_1" xfId="237"/>
    <cellStyle name="___form_Clearsky_internal_070201_2" xfId="238"/>
    <cellStyle name="___form_Clearsky_Outside_070201.xls Chart 2" xfId="239"/>
    <cellStyle name="___form_Clearsky_Outside_070201.xls Chart 2_1" xfId="240"/>
    <cellStyle name="___ga_PB" xfId="241"/>
    <cellStyle name="___laroux" xfId="242"/>
    <cellStyle name="___laroux_1" xfId="243"/>
    <cellStyle name="___laroux_1_ClearSky_AEP_Min_04.04.02_Bank" xfId="244"/>
    <cellStyle name="___laroux_1_ClearSky_AEP_Min_04.04.02_Bank_1" xfId="245"/>
    <cellStyle name="___laroux_1_Clearsky_internal_050301" xfId="246"/>
    <cellStyle name="___laroux_1_Clearsky_internal_050301_1" xfId="247"/>
    <cellStyle name="___laroux_1_Clearsky_internal_050301_2" xfId="248"/>
    <cellStyle name="___laroux_1_Clearsky_internal_070201" xfId="249"/>
    <cellStyle name="___laroux_1_Clearsky_internal_070201.xls Chart 2" xfId="250"/>
    <cellStyle name="___laroux_1_Clearsky_internal_070201.xls Chart 2_1" xfId="251"/>
    <cellStyle name="___laroux_1_Clearsky_internal_070201_1" xfId="252"/>
    <cellStyle name="___laroux_1_Clearsky_internal_070201_2" xfId="253"/>
    <cellStyle name="___laroux_1_Clearsky_Outside_070201.xls Chart 2" xfId="254"/>
    <cellStyle name="___laroux_1_Clearsky_Outside_070201.xls Chart 2_1" xfId="255"/>
    <cellStyle name="___laroux_2" xfId="256"/>
    <cellStyle name="___laroux_2_ClearSky_AEP_Min_04.04.02_Bank" xfId="257"/>
    <cellStyle name="___laroux_2_Clearsky_internal_050301" xfId="258"/>
    <cellStyle name="___laroux_2_Clearsky_internal_050301_1" xfId="259"/>
    <cellStyle name="___laroux_2_Clearsky_internal_070201" xfId="260"/>
    <cellStyle name="___laroux_2_Clearsky_internal_070201.xls Chart 2" xfId="261"/>
    <cellStyle name="___laroux_2_Clearsky_internal_070201.xls Chart 2_1" xfId="262"/>
    <cellStyle name="___laroux_2_Clearsky_internal_070201_1" xfId="263"/>
    <cellStyle name="___laroux_2_Clearsky_Outside_070201.xls Chart 2" xfId="264"/>
    <cellStyle name="___laroux_2_Clearsky_Outside_070201.xls Chart 2_1" xfId="265"/>
    <cellStyle name="___laroux_3" xfId="266"/>
    <cellStyle name="___laroux_4" xfId="267"/>
    <cellStyle name="___laroux_5" xfId="268"/>
    <cellStyle name="___laroux_6" xfId="269"/>
    <cellStyle name="___laroux_7" xfId="270"/>
    <cellStyle name="___laroux_8" xfId="271"/>
    <cellStyle name="___laroux_ClearSky_AEP_Min_04.04.02_Bank" xfId="272"/>
    <cellStyle name="___laroux_ClearSky_AEP_Min_04.04.02_Bank_1" xfId="273"/>
    <cellStyle name="___laroux_Clearsky_internal_050301" xfId="274"/>
    <cellStyle name="___laroux_Clearsky_internal_050301_1" xfId="275"/>
    <cellStyle name="___laroux_Clearsky_internal_070201" xfId="276"/>
    <cellStyle name="___laroux_Clearsky_internal_070201.xls Chart 2" xfId="277"/>
    <cellStyle name="___laroux_Clearsky_internal_070201.xls Chart 2_1" xfId="278"/>
    <cellStyle name="___laroux_Clearsky_internal_070201.xls Chart 2_2" xfId="279"/>
    <cellStyle name="___laroux_Clearsky_internal_070201_1" xfId="280"/>
    <cellStyle name="___laroux_Clearsky_internal_070201_2" xfId="281"/>
    <cellStyle name="___laroux_Clearsky_Outside_070201.xls Chart 2" xfId="282"/>
    <cellStyle name="___laroux_Clearsky_Outside_070201.xls Chart 2_1" xfId="283"/>
    <cellStyle name="___PERSONAL" xfId="284"/>
    <cellStyle name="___PERSONAL_1" xfId="285"/>
    <cellStyle name="___PERSONAL_1_ClearSky_AEP_Min_04.04.02_Bank" xfId="286"/>
    <cellStyle name="___PERSONAL_1_ClearSky_AEP_Min_04.04.02_Bank_1" xfId="287"/>
    <cellStyle name="___PERSONAL_1_Clearsky_internal_050301" xfId="288"/>
    <cellStyle name="___PERSONAL_1_Clearsky_internal_050301_1" xfId="289"/>
    <cellStyle name="___PERSONAL_1_Clearsky_internal_070201" xfId="290"/>
    <cellStyle name="___PERSONAL_1_Clearsky_internal_070201.xls Chart 2" xfId="291"/>
    <cellStyle name="___PERSONAL_1_Clearsky_internal_070201.xls Chart 2_1" xfId="292"/>
    <cellStyle name="___PERSONAL_1_Clearsky_internal_070201_1" xfId="293"/>
    <cellStyle name="___PERSONAL_1_Clearsky_internal_070201_1_Clearsky_Outside_070201.xls Chart 2" xfId="294"/>
    <cellStyle name="___PERSONAL_1_Clearsky_internal_070201_2" xfId="295"/>
    <cellStyle name="___PERSONAL_1_Clearsky_internal_070201_Clearsky_Outside_070201.xls Chart 2" xfId="296"/>
    <cellStyle name="___PERSONAL_1_Clearsky_Outside_070201.xls Chart 2" xfId="297"/>
    <cellStyle name="___PERSONAL_1_Clearsky_Outside_070201.xls Chart 2_1" xfId="298"/>
    <cellStyle name="___PERSONAL_2" xfId="299"/>
    <cellStyle name="___PERSONAL_2_ClearSky_AEP_Min_04.04.02_Bank" xfId="300"/>
    <cellStyle name="___PERSONAL_2_ClearSky_AEP_Min_04.04.02_Bank_1" xfId="301"/>
    <cellStyle name="___PERSONAL_2_Clearsky_internal_050301" xfId="302"/>
    <cellStyle name="___PERSONAL_2_Clearsky_internal_050301_1" xfId="303"/>
    <cellStyle name="___PERSONAL_2_Clearsky_internal_070201" xfId="304"/>
    <cellStyle name="___PERSONAL_2_Clearsky_internal_070201.xls Chart 2" xfId="305"/>
    <cellStyle name="___PERSONAL_2_Clearsky_internal_070201.xls Chart 2_1" xfId="306"/>
    <cellStyle name="___PERSONAL_2_Clearsky_internal_070201_1" xfId="307"/>
    <cellStyle name="___PERSONAL_2_Clearsky_internal_070201_1_Clearsky_internal_070201" xfId="308"/>
    <cellStyle name="___PERSONAL_2_Clearsky_internal_070201_1_Clearsky_Outside_070201.xls Chart 2" xfId="309"/>
    <cellStyle name="___PERSONAL_2_Clearsky_internal_070201_2" xfId="310"/>
    <cellStyle name="___PERSONAL_2_Clearsky_internal_070201_Clearsky_Outside_070201.xls Chart 2" xfId="311"/>
    <cellStyle name="___PERSONAL_2_Clearsky_Outside_070201.xls Chart 2" xfId="312"/>
    <cellStyle name="___PERSONAL_2_Clearsky_Outside_070201.xls Chart 2_1" xfId="313"/>
    <cellStyle name="___PERSONAL_2_Clearsky_Outside_070201.xls Chart 2_2" xfId="314"/>
    <cellStyle name="___PERSONAL_3" xfId="315"/>
    <cellStyle name="___PERSONAL_3_ClearSky_AEP_Min_04.04.02_Bank" xfId="316"/>
    <cellStyle name="___PERSONAL_3_Clearsky_internal_050301" xfId="317"/>
    <cellStyle name="___PERSONAL_3_Clearsky_internal_070201" xfId="318"/>
    <cellStyle name="___PERSONAL_3_Clearsky_internal_070201.xls Chart 2" xfId="319"/>
    <cellStyle name="___PERSONAL_3_Clearsky_internal_070201_1" xfId="320"/>
    <cellStyle name="___PERSONAL_3_Clearsky_internal_070201_Clearsky_Outside_070201.xls Chart 2" xfId="321"/>
    <cellStyle name="___PERSONAL_3_Clearsky_Outside_070201.xls Chart 2" xfId="322"/>
    <cellStyle name="___PERSONAL_4" xfId="323"/>
    <cellStyle name="___PERSONAL_ClearSky_AEP_Min_04.04.02_Bank" xfId="324"/>
    <cellStyle name="___PERSONAL_ClearSky_AEP_Min_04.04.02_Bank_1" xfId="325"/>
    <cellStyle name="___PERSONAL_Clearsky_internal_050301" xfId="326"/>
    <cellStyle name="___PERSONAL_Clearsky_internal_050301_1" xfId="327"/>
    <cellStyle name="___PERSONAL_Clearsky_internal_070201" xfId="328"/>
    <cellStyle name="___PERSONAL_Clearsky_internal_070201.xls Chart 2" xfId="329"/>
    <cellStyle name="___PERSONAL_Clearsky_internal_070201.xls Chart 2_1" xfId="330"/>
    <cellStyle name="___PERSONAL_Clearsky_internal_070201_1" xfId="331"/>
    <cellStyle name="___PERSONAL_Clearsky_internal_070201_1_Clearsky_internal_070201" xfId="332"/>
    <cellStyle name="___PERSONAL_Clearsky_internal_070201_1_Clearsky_Outside_070201.xls Chart 2" xfId="333"/>
    <cellStyle name="___PERSONAL_Clearsky_internal_070201_2" xfId="334"/>
    <cellStyle name="___PERSONAL_Clearsky_internal_070201_Clearsky_Outside_070201.xls Chart 2" xfId="335"/>
    <cellStyle name="___PERSONAL_Clearsky_Outside_070201.xls Chart 2" xfId="336"/>
    <cellStyle name="___PERSONAL_Clearsky_Outside_070201.xls Chart 2_1" xfId="337"/>
    <cellStyle name="___Query11" xfId="338"/>
    <cellStyle name="___Sheet1" xfId="339"/>
    <cellStyle name="___Sheet1 (2)" xfId="340"/>
    <cellStyle name="___Sheet2" xfId="341"/>
    <cellStyle name="___Sheet2_ClearSky_AEP_Min_04.04.02_Bank" xfId="342"/>
    <cellStyle name="___Sheet2_Clearsky_internal_050301" xfId="343"/>
    <cellStyle name="___Sheet2_Clearsky_internal_070201" xfId="344"/>
    <cellStyle name="___Sheet2_Clearsky_internal_070201.xls Chart 2" xfId="345"/>
    <cellStyle name="___Sheet2_Clearsky_internal_070201_1" xfId="346"/>
    <cellStyle name="___Sheet2_Clearsky_internal_070201_Clearsky_Outside_070201.xls Chart 2" xfId="347"/>
    <cellStyle name="___Sheet2_Clearsky_Outside_070201.xls Chart 2" xfId="348"/>
    <cellStyle name="_020122 TIM MITCHELL" xfId="349"/>
    <cellStyle name="_APS Financial Model v1.0" xfId="350"/>
    <cellStyle name="_Cumberland Coal Financial Model v2.1" xfId="351"/>
    <cellStyle name="_enXco NSP IV (mdf) v3.7" xfId="352"/>
    <cellStyle name="_Orange-Mulberry Res. 061201a" xfId="353"/>
    <cellStyle name="_Project List 021810 for TIS V2" xfId="354"/>
    <cellStyle name="_PSEG asset valuation 1.1" xfId="355"/>
    <cellStyle name="_PSEG Swap v3.5 PSEG Assets" xfId="356"/>
    <cellStyle name="_River Operations 09-18-06 v2" xfId="357"/>
    <cellStyle name="_SA Financial Model v1.0" xfId="358"/>
    <cellStyle name="=C:\WINNT40\SYSTEM32\COMMAND.COM" xfId="359"/>
    <cellStyle name="=C:\WINNT40\SYSTEM32\COMMAND.COM 10" xfId="360"/>
    <cellStyle name="=C:\WINNT40\SYSTEM32\COMMAND.COM 10 2" xfId="361"/>
    <cellStyle name="=C:\WINNT40\SYSTEM32\COMMAND.COM 2" xfId="362"/>
    <cellStyle name="=C:\WINNT40\SYSTEM32\COMMAND.COM 3" xfId="363"/>
    <cellStyle name="=C:\WINNT40\SYSTEM32\COMMAND.COM 4" xfId="364"/>
    <cellStyle name="=C:\WINNT40\SYSTEM32\COMMAND.COM 5" xfId="365"/>
    <cellStyle name="=C:\WINNT40\SYSTEM32\COMMAND.COM 6" xfId="366"/>
    <cellStyle name="=C:\WINNT40\SYSTEM32\COMMAND.COM 6 2" xfId="367"/>
    <cellStyle name="=C:\WINNT40\SYSTEM32\COMMAND.COM 7" xfId="368"/>
    <cellStyle name="=C:\WINNT40\SYSTEM32\COMMAND.COM 7 2" xfId="369"/>
    <cellStyle name="=C:\WINNT40\SYSTEM32\COMMAND.COM 8" xfId="370"/>
    <cellStyle name="=C:\WINNT40\SYSTEM32\COMMAND.COM 8 2" xfId="371"/>
    <cellStyle name="=C:\WINNT40\SYSTEM32\COMMAND.COM 9" xfId="372"/>
    <cellStyle name="=C:\WINNT40\SYSTEM32\COMMAND.COM 9 2" xfId="373"/>
    <cellStyle name="=C:\WINNT40\SYSTEM32\COMMAND.COM_2D - MAY 24 2010 Ten Year ATRR Forecast for Stakeholders - Updated to SL Rev 12 for PowerPoint" xfId="374"/>
    <cellStyle name="20% - Accent1 10" xfId="375"/>
    <cellStyle name="20% - Accent1 11" xfId="376"/>
    <cellStyle name="20% - Accent1 12" xfId="377"/>
    <cellStyle name="20% - Accent1 13" xfId="378"/>
    <cellStyle name="20% - Accent1 2" xfId="379"/>
    <cellStyle name="20% - Accent1 2 2" xfId="380"/>
    <cellStyle name="20% - Accent1 2 2 2" xfId="381"/>
    <cellStyle name="20% - Accent1 2 2 3" xfId="382"/>
    <cellStyle name="20% - Accent1 2 3" xfId="383"/>
    <cellStyle name="20% - Accent1 2 4" xfId="384"/>
    <cellStyle name="20% - Accent1 3" xfId="385"/>
    <cellStyle name="20% - Accent1 3 2" xfId="386"/>
    <cellStyle name="20% - Accent1 3 3" xfId="387"/>
    <cellStyle name="20% - Accent1 4" xfId="388"/>
    <cellStyle name="20% - Accent1 4 2" xfId="389"/>
    <cellStyle name="20% - Accent1 5" xfId="390"/>
    <cellStyle name="20% - Accent1 5 2" xfId="391"/>
    <cellStyle name="20% - Accent1 6" xfId="392"/>
    <cellStyle name="20% - Accent1 6 2" xfId="393"/>
    <cellStyle name="20% - Accent1 7" xfId="394"/>
    <cellStyle name="20% - Accent1 7 2" xfId="395"/>
    <cellStyle name="20% - Accent1 8" xfId="396"/>
    <cellStyle name="20% - Accent1 8 2" xfId="397"/>
    <cellStyle name="20% - Accent1 9" xfId="398"/>
    <cellStyle name="20% - Accent2 10" xfId="399"/>
    <cellStyle name="20% - Accent2 11" xfId="400"/>
    <cellStyle name="20% - Accent2 12" xfId="401"/>
    <cellStyle name="20% - Accent2 13" xfId="402"/>
    <cellStyle name="20% - Accent2 2" xfId="403"/>
    <cellStyle name="20% - Accent2 2 2" xfId="404"/>
    <cellStyle name="20% - Accent2 2 2 2" xfId="405"/>
    <cellStyle name="20% - Accent2 2 3" xfId="406"/>
    <cellStyle name="20% - Accent2 3" xfId="407"/>
    <cellStyle name="20% - Accent2 3 2" xfId="408"/>
    <cellStyle name="20% - Accent2 3 3" xfId="409"/>
    <cellStyle name="20% - Accent2 4" xfId="410"/>
    <cellStyle name="20% - Accent2 4 2" xfId="411"/>
    <cellStyle name="20% - Accent2 5" xfId="412"/>
    <cellStyle name="20% - Accent2 5 2" xfId="413"/>
    <cellStyle name="20% - Accent2 6" xfId="414"/>
    <cellStyle name="20% - Accent2 6 2" xfId="415"/>
    <cellStyle name="20% - Accent2 7" xfId="416"/>
    <cellStyle name="20% - Accent2 8" xfId="417"/>
    <cellStyle name="20% - Accent2 9" xfId="418"/>
    <cellStyle name="20% - Accent3 10" xfId="419"/>
    <cellStyle name="20% - Accent3 11" xfId="420"/>
    <cellStyle name="20% - Accent3 12" xfId="421"/>
    <cellStyle name="20% - Accent3 13" xfId="422"/>
    <cellStyle name="20% - Accent3 2" xfId="423"/>
    <cellStyle name="20% - Accent3 2 2" xfId="424"/>
    <cellStyle name="20% - Accent3 2 2 2" xfId="425"/>
    <cellStyle name="20% - Accent3 2 2 3" xfId="426"/>
    <cellStyle name="20% - Accent3 2 3" xfId="427"/>
    <cellStyle name="20% - Accent3 2 4" xfId="428"/>
    <cellStyle name="20% - Accent3 3" xfId="429"/>
    <cellStyle name="20% - Accent3 3 2" xfId="430"/>
    <cellStyle name="20% - Accent3 3 3" xfId="431"/>
    <cellStyle name="20% - Accent3 4" xfId="432"/>
    <cellStyle name="20% - Accent3 4 2" xfId="433"/>
    <cellStyle name="20% - Accent3 5" xfId="434"/>
    <cellStyle name="20% - Accent3 5 2" xfId="435"/>
    <cellStyle name="20% - Accent3 6" xfId="436"/>
    <cellStyle name="20% - Accent3 6 2" xfId="437"/>
    <cellStyle name="20% - Accent3 7" xfId="438"/>
    <cellStyle name="20% - Accent3 7 2" xfId="439"/>
    <cellStyle name="20% - Accent3 8" xfId="440"/>
    <cellStyle name="20% - Accent3 8 2" xfId="441"/>
    <cellStyle name="20% - Accent3 9" xfId="442"/>
    <cellStyle name="20% - Accent4 10" xfId="443"/>
    <cellStyle name="20% - Accent4 11" xfId="444"/>
    <cellStyle name="20% - Accent4 12" xfId="445"/>
    <cellStyle name="20% - Accent4 13" xfId="446"/>
    <cellStyle name="20% - Accent4 2" xfId="447"/>
    <cellStyle name="20% - Accent4 2 2" xfId="448"/>
    <cellStyle name="20% - Accent4 2 2 2" xfId="449"/>
    <cellStyle name="20% - Accent4 2 2 3" xfId="450"/>
    <cellStyle name="20% - Accent4 2 3" xfId="451"/>
    <cellStyle name="20% - Accent4 2 4" xfId="452"/>
    <cellStyle name="20% - Accent4 3" xfId="453"/>
    <cellStyle name="20% - Accent4 3 2" xfId="454"/>
    <cellStyle name="20% - Accent4 3 3" xfId="455"/>
    <cellStyle name="20% - Accent4 4" xfId="456"/>
    <cellStyle name="20% - Accent4 4 2" xfId="457"/>
    <cellStyle name="20% - Accent4 5" xfId="458"/>
    <cellStyle name="20% - Accent4 5 2" xfId="459"/>
    <cellStyle name="20% - Accent4 6" xfId="460"/>
    <cellStyle name="20% - Accent4 6 2" xfId="461"/>
    <cellStyle name="20% - Accent4 7" xfId="462"/>
    <cellStyle name="20% - Accent4 7 2" xfId="463"/>
    <cellStyle name="20% - Accent4 8" xfId="464"/>
    <cellStyle name="20% - Accent4 8 2" xfId="465"/>
    <cellStyle name="20% - Accent4 9" xfId="466"/>
    <cellStyle name="20% - Accent5 10" xfId="467"/>
    <cellStyle name="20% - Accent5 11" xfId="468"/>
    <cellStyle name="20% - Accent5 12" xfId="469"/>
    <cellStyle name="20% - Accent5 13" xfId="470"/>
    <cellStyle name="20% - Accent5 2" xfId="471"/>
    <cellStyle name="20% - Accent5 2 2" xfId="472"/>
    <cellStyle name="20% - Accent5 2 2 2" xfId="473"/>
    <cellStyle name="20% - Accent5 2 3" xfId="474"/>
    <cellStyle name="20% - Accent5 3" xfId="475"/>
    <cellStyle name="20% - Accent5 3 2" xfId="476"/>
    <cellStyle name="20% - Accent5 3 3" xfId="477"/>
    <cellStyle name="20% - Accent5 4" xfId="478"/>
    <cellStyle name="20% - Accent5 4 2" xfId="479"/>
    <cellStyle name="20% - Accent5 5" xfId="480"/>
    <cellStyle name="20% - Accent5 5 2" xfId="481"/>
    <cellStyle name="20% - Accent5 6" xfId="482"/>
    <cellStyle name="20% - Accent5 6 2" xfId="483"/>
    <cellStyle name="20% - Accent5 7" xfId="484"/>
    <cellStyle name="20% - Accent5 8" xfId="485"/>
    <cellStyle name="20% - Accent5 9" xfId="486"/>
    <cellStyle name="20% - Accent6 10" xfId="487"/>
    <cellStyle name="20% - Accent6 11" xfId="488"/>
    <cellStyle name="20% - Accent6 12" xfId="489"/>
    <cellStyle name="20% - Accent6 13" xfId="490"/>
    <cellStyle name="20% - Accent6 2" xfId="491"/>
    <cellStyle name="20% - Accent6 2 2" xfId="492"/>
    <cellStyle name="20% - Accent6 2 2 2" xfId="493"/>
    <cellStyle name="20% - Accent6 2 3" xfId="494"/>
    <cellStyle name="20% - Accent6 3" xfId="495"/>
    <cellStyle name="20% - Accent6 3 2" xfId="496"/>
    <cellStyle name="20% - Accent6 3 3" xfId="497"/>
    <cellStyle name="20% - Accent6 4" xfId="498"/>
    <cellStyle name="20% - Accent6 4 2" xfId="499"/>
    <cellStyle name="20% - Accent6 5" xfId="500"/>
    <cellStyle name="20% - Accent6 5 2" xfId="501"/>
    <cellStyle name="20% - Accent6 6" xfId="502"/>
    <cellStyle name="20% - Accent6 6 2" xfId="503"/>
    <cellStyle name="20% - Accent6 7" xfId="504"/>
    <cellStyle name="20% - Accent6 8" xfId="505"/>
    <cellStyle name="20% - Accent6 9" xfId="506"/>
    <cellStyle name="40% - Accent1 10" xfId="507"/>
    <cellStyle name="40% - Accent1 11" xfId="508"/>
    <cellStyle name="40% - Accent1 12" xfId="509"/>
    <cellStyle name="40% - Accent1 13" xfId="510"/>
    <cellStyle name="40% - Accent1 2" xfId="511"/>
    <cellStyle name="40% - Accent1 2 2" xfId="512"/>
    <cellStyle name="40% - Accent1 2 2 2" xfId="513"/>
    <cellStyle name="40% - Accent1 2 2 3" xfId="514"/>
    <cellStyle name="40% - Accent1 2 3" xfId="515"/>
    <cellStyle name="40% - Accent1 2 4" xfId="516"/>
    <cellStyle name="40% - Accent1 3" xfId="517"/>
    <cellStyle name="40% - Accent1 3 2" xfId="518"/>
    <cellStyle name="40% - Accent1 3 3" xfId="519"/>
    <cellStyle name="40% - Accent1 4" xfId="520"/>
    <cellStyle name="40% - Accent1 4 2" xfId="521"/>
    <cellStyle name="40% - Accent1 5" xfId="522"/>
    <cellStyle name="40% - Accent1 5 2" xfId="523"/>
    <cellStyle name="40% - Accent1 6" xfId="524"/>
    <cellStyle name="40% - Accent1 6 2" xfId="525"/>
    <cellStyle name="40% - Accent1 7" xfId="526"/>
    <cellStyle name="40% - Accent1 7 2" xfId="527"/>
    <cellStyle name="40% - Accent1 8" xfId="528"/>
    <cellStyle name="40% - Accent1 8 2" xfId="529"/>
    <cellStyle name="40% - Accent1 9" xfId="530"/>
    <cellStyle name="40% - Accent2 10" xfId="531"/>
    <cellStyle name="40% - Accent2 11" xfId="532"/>
    <cellStyle name="40% - Accent2 12" xfId="533"/>
    <cellStyle name="40% - Accent2 13" xfId="534"/>
    <cellStyle name="40% - Accent2 2" xfId="535"/>
    <cellStyle name="40% - Accent2 2 2" xfId="536"/>
    <cellStyle name="40% - Accent2 2 2 2" xfId="537"/>
    <cellStyle name="40% - Accent2 2 3" xfId="538"/>
    <cellStyle name="40% - Accent2 3" xfId="539"/>
    <cellStyle name="40% - Accent2 3 2" xfId="540"/>
    <cellStyle name="40% - Accent2 3 3" xfId="541"/>
    <cellStyle name="40% - Accent2 4" xfId="542"/>
    <cellStyle name="40% - Accent2 4 2" xfId="543"/>
    <cellStyle name="40% - Accent2 5" xfId="544"/>
    <cellStyle name="40% - Accent2 5 2" xfId="545"/>
    <cellStyle name="40% - Accent2 6" xfId="546"/>
    <cellStyle name="40% - Accent2 6 2" xfId="547"/>
    <cellStyle name="40% - Accent2 7" xfId="548"/>
    <cellStyle name="40% - Accent2 8" xfId="549"/>
    <cellStyle name="40% - Accent2 9" xfId="550"/>
    <cellStyle name="40% - Accent3 10" xfId="551"/>
    <cellStyle name="40% - Accent3 11" xfId="552"/>
    <cellStyle name="40% - Accent3 12" xfId="553"/>
    <cellStyle name="40% - Accent3 13" xfId="554"/>
    <cellStyle name="40% - Accent3 2" xfId="555"/>
    <cellStyle name="40% - Accent3 2 2" xfId="556"/>
    <cellStyle name="40% - Accent3 2 2 2" xfId="557"/>
    <cellStyle name="40% - Accent3 2 2 3" xfId="558"/>
    <cellStyle name="40% - Accent3 2 3" xfId="559"/>
    <cellStyle name="40% - Accent3 2 4" xfId="560"/>
    <cellStyle name="40% - Accent3 3" xfId="561"/>
    <cellStyle name="40% - Accent3 3 2" xfId="562"/>
    <cellStyle name="40% - Accent3 3 3" xfId="563"/>
    <cellStyle name="40% - Accent3 4" xfId="564"/>
    <cellStyle name="40% - Accent3 4 2" xfId="565"/>
    <cellStyle name="40% - Accent3 5" xfId="566"/>
    <cellStyle name="40% - Accent3 5 2" xfId="567"/>
    <cellStyle name="40% - Accent3 6" xfId="568"/>
    <cellStyle name="40% - Accent3 6 2" xfId="569"/>
    <cellStyle name="40% - Accent3 7" xfId="570"/>
    <cellStyle name="40% - Accent3 7 2" xfId="571"/>
    <cellStyle name="40% - Accent3 8" xfId="572"/>
    <cellStyle name="40% - Accent3 8 2" xfId="573"/>
    <cellStyle name="40% - Accent3 9" xfId="574"/>
    <cellStyle name="40% - Accent4 10" xfId="575"/>
    <cellStyle name="40% - Accent4 11" xfId="576"/>
    <cellStyle name="40% - Accent4 12" xfId="577"/>
    <cellStyle name="40% - Accent4 13" xfId="578"/>
    <cellStyle name="40% - Accent4 2" xfId="579"/>
    <cellStyle name="40% - Accent4 2 2" xfId="580"/>
    <cellStyle name="40% - Accent4 2 2 2" xfId="581"/>
    <cellStyle name="40% - Accent4 2 2 3" xfId="582"/>
    <cellStyle name="40% - Accent4 2 3" xfId="583"/>
    <cellStyle name="40% - Accent4 2 4" xfId="584"/>
    <cellStyle name="40% - Accent4 3" xfId="585"/>
    <cellStyle name="40% - Accent4 3 2" xfId="586"/>
    <cellStyle name="40% - Accent4 3 3" xfId="587"/>
    <cellStyle name="40% - Accent4 4" xfId="588"/>
    <cellStyle name="40% - Accent4 4 2" xfId="589"/>
    <cellStyle name="40% - Accent4 5" xfId="590"/>
    <cellStyle name="40% - Accent4 5 2" xfId="591"/>
    <cellStyle name="40% - Accent4 6" xfId="592"/>
    <cellStyle name="40% - Accent4 6 2" xfId="593"/>
    <cellStyle name="40% - Accent4 7" xfId="594"/>
    <cellStyle name="40% - Accent4 7 2" xfId="595"/>
    <cellStyle name="40% - Accent4 8" xfId="596"/>
    <cellStyle name="40% - Accent4 8 2" xfId="597"/>
    <cellStyle name="40% - Accent4 9" xfId="598"/>
    <cellStyle name="40% - Accent5 10" xfId="599"/>
    <cellStyle name="40% - Accent5 11" xfId="600"/>
    <cellStyle name="40% - Accent5 12" xfId="601"/>
    <cellStyle name="40% - Accent5 13" xfId="602"/>
    <cellStyle name="40% - Accent5 2" xfId="603"/>
    <cellStyle name="40% - Accent5 2 2" xfId="604"/>
    <cellStyle name="40% - Accent5 2 2 2" xfId="605"/>
    <cellStyle name="40% - Accent5 2 3" xfId="606"/>
    <cellStyle name="40% - Accent5 3" xfId="607"/>
    <cellStyle name="40% - Accent5 3 2" xfId="608"/>
    <cellStyle name="40% - Accent5 3 3" xfId="609"/>
    <cellStyle name="40% - Accent5 4" xfId="610"/>
    <cellStyle name="40% - Accent5 4 2" xfId="611"/>
    <cellStyle name="40% - Accent5 5" xfId="612"/>
    <cellStyle name="40% - Accent5 5 2" xfId="613"/>
    <cellStyle name="40% - Accent5 6" xfId="614"/>
    <cellStyle name="40% - Accent5 6 2" xfId="615"/>
    <cellStyle name="40% - Accent5 7" xfId="616"/>
    <cellStyle name="40% - Accent5 8" xfId="617"/>
    <cellStyle name="40% - Accent5 9" xfId="618"/>
    <cellStyle name="40% - Accent6 10" xfId="619"/>
    <cellStyle name="40% - Accent6 11" xfId="620"/>
    <cellStyle name="40% - Accent6 12" xfId="621"/>
    <cellStyle name="40% - Accent6 13" xfId="622"/>
    <cellStyle name="40% - Accent6 2" xfId="623"/>
    <cellStyle name="40% - Accent6 2 2" xfId="624"/>
    <cellStyle name="40% - Accent6 2 2 2" xfId="625"/>
    <cellStyle name="40% - Accent6 2 2 3" xfId="626"/>
    <cellStyle name="40% - Accent6 2 3" xfId="627"/>
    <cellStyle name="40% - Accent6 2 4" xfId="628"/>
    <cellStyle name="40% - Accent6 3" xfId="629"/>
    <cellStyle name="40% - Accent6 3 2" xfId="630"/>
    <cellStyle name="40% - Accent6 3 3" xfId="631"/>
    <cellStyle name="40% - Accent6 4" xfId="632"/>
    <cellStyle name="40% - Accent6 4 2" xfId="633"/>
    <cellStyle name="40% - Accent6 5" xfId="634"/>
    <cellStyle name="40% - Accent6 5 2" xfId="635"/>
    <cellStyle name="40% - Accent6 6" xfId="636"/>
    <cellStyle name="40% - Accent6 6 2" xfId="637"/>
    <cellStyle name="40% - Accent6 7" xfId="638"/>
    <cellStyle name="40% - Accent6 7 2" xfId="639"/>
    <cellStyle name="40% - Accent6 8" xfId="640"/>
    <cellStyle name="40% - Accent6 8 2" xfId="641"/>
    <cellStyle name="40% - Accent6 9" xfId="642"/>
    <cellStyle name="60% - Accent1 10" xfId="643"/>
    <cellStyle name="60% - Accent1 11" xfId="644"/>
    <cellStyle name="60% - Accent1 12" xfId="645"/>
    <cellStyle name="60% - Accent1 13" xfId="646"/>
    <cellStyle name="60% - Accent1 2" xfId="647"/>
    <cellStyle name="60% - Accent1 2 2" xfId="648"/>
    <cellStyle name="60% - Accent1 2 2 2" xfId="649"/>
    <cellStyle name="60% - Accent1 3" xfId="650"/>
    <cellStyle name="60% - Accent1 3 2" xfId="651"/>
    <cellStyle name="60% - Accent1 3 3" xfId="652"/>
    <cellStyle name="60% - Accent1 4" xfId="653"/>
    <cellStyle name="60% - Accent1 4 2" xfId="654"/>
    <cellStyle name="60% - Accent1 5" xfId="655"/>
    <cellStyle name="60% - Accent1 5 2" xfId="656"/>
    <cellStyle name="60% - Accent1 6" xfId="657"/>
    <cellStyle name="60% - Accent1 6 2" xfId="658"/>
    <cellStyle name="60% - Accent1 7" xfId="659"/>
    <cellStyle name="60% - Accent1 7 2" xfId="660"/>
    <cellStyle name="60% - Accent1 8" xfId="661"/>
    <cellStyle name="60% - Accent1 8 2" xfId="662"/>
    <cellStyle name="60% - Accent1 9" xfId="663"/>
    <cellStyle name="60% - Accent2 10" xfId="664"/>
    <cellStyle name="60% - Accent2 11" xfId="665"/>
    <cellStyle name="60% - Accent2 12" xfId="666"/>
    <cellStyle name="60% - Accent2 13" xfId="667"/>
    <cellStyle name="60% - Accent2 2" xfId="668"/>
    <cellStyle name="60% - Accent2 2 2" xfId="669"/>
    <cellStyle name="60% - Accent2 3" xfId="670"/>
    <cellStyle name="60% - Accent2 3 2" xfId="671"/>
    <cellStyle name="60% - Accent2 3 3" xfId="672"/>
    <cellStyle name="60% - Accent2 4" xfId="673"/>
    <cellStyle name="60% - Accent2 4 2" xfId="674"/>
    <cellStyle name="60% - Accent2 5" xfId="675"/>
    <cellStyle name="60% - Accent2 5 2" xfId="676"/>
    <cellStyle name="60% - Accent2 6" xfId="677"/>
    <cellStyle name="60% - Accent2 6 2" xfId="678"/>
    <cellStyle name="60% - Accent2 7" xfId="679"/>
    <cellStyle name="60% - Accent2 8" xfId="680"/>
    <cellStyle name="60% - Accent2 9" xfId="681"/>
    <cellStyle name="60% - Accent3 10" xfId="682"/>
    <cellStyle name="60% - Accent3 11" xfId="683"/>
    <cellStyle name="60% - Accent3 12" xfId="684"/>
    <cellStyle name="60% - Accent3 13" xfId="685"/>
    <cellStyle name="60% - Accent3 2" xfId="686"/>
    <cellStyle name="60% - Accent3 2 2" xfId="687"/>
    <cellStyle name="60% - Accent3 2 2 2" xfId="688"/>
    <cellStyle name="60% - Accent3 3" xfId="689"/>
    <cellStyle name="60% - Accent3 3 2" xfId="690"/>
    <cellStyle name="60% - Accent3 3 3" xfId="691"/>
    <cellStyle name="60% - Accent3 4" xfId="692"/>
    <cellStyle name="60% - Accent3 4 2" xfId="693"/>
    <cellStyle name="60% - Accent3 5" xfId="694"/>
    <cellStyle name="60% - Accent3 5 2" xfId="695"/>
    <cellStyle name="60% - Accent3 6" xfId="696"/>
    <cellStyle name="60% - Accent3 6 2" xfId="697"/>
    <cellStyle name="60% - Accent3 7" xfId="698"/>
    <cellStyle name="60% - Accent3 7 2" xfId="699"/>
    <cellStyle name="60% - Accent3 8" xfId="700"/>
    <cellStyle name="60% - Accent3 8 2" xfId="701"/>
    <cellStyle name="60% - Accent3 9" xfId="702"/>
    <cellStyle name="60% - Accent4 10" xfId="703"/>
    <cellStyle name="60% - Accent4 11" xfId="704"/>
    <cellStyle name="60% - Accent4 12" xfId="705"/>
    <cellStyle name="60% - Accent4 13" xfId="706"/>
    <cellStyle name="60% - Accent4 2" xfId="707"/>
    <cellStyle name="60% - Accent4 2 2" xfId="708"/>
    <cellStyle name="60% - Accent4 2 2 2" xfId="709"/>
    <cellStyle name="60% - Accent4 3" xfId="710"/>
    <cellStyle name="60% - Accent4 3 2" xfId="711"/>
    <cellStyle name="60% - Accent4 3 3" xfId="712"/>
    <cellStyle name="60% - Accent4 4" xfId="713"/>
    <cellStyle name="60% - Accent4 4 2" xfId="714"/>
    <cellStyle name="60% - Accent4 5" xfId="715"/>
    <cellStyle name="60% - Accent4 5 2" xfId="716"/>
    <cellStyle name="60% - Accent4 6" xfId="717"/>
    <cellStyle name="60% - Accent4 6 2" xfId="718"/>
    <cellStyle name="60% - Accent4 7" xfId="719"/>
    <cellStyle name="60% - Accent4 7 2" xfId="720"/>
    <cellStyle name="60% - Accent4 8" xfId="721"/>
    <cellStyle name="60% - Accent4 8 2" xfId="722"/>
    <cellStyle name="60% - Accent4 9" xfId="723"/>
    <cellStyle name="60% - Accent5 10" xfId="724"/>
    <cellStyle name="60% - Accent5 11" xfId="725"/>
    <cellStyle name="60% - Accent5 12" xfId="726"/>
    <cellStyle name="60% - Accent5 13" xfId="727"/>
    <cellStyle name="60% - Accent5 2" xfId="728"/>
    <cellStyle name="60% - Accent5 2 2" xfId="729"/>
    <cellStyle name="60% - Accent5 3" xfId="730"/>
    <cellStyle name="60% - Accent5 3 2" xfId="731"/>
    <cellStyle name="60% - Accent5 3 3" xfId="732"/>
    <cellStyle name="60% - Accent5 4" xfId="733"/>
    <cellStyle name="60% - Accent5 4 2" xfId="734"/>
    <cellStyle name="60% - Accent5 5" xfId="735"/>
    <cellStyle name="60% - Accent5 5 2" xfId="736"/>
    <cellStyle name="60% - Accent5 6" xfId="737"/>
    <cellStyle name="60% - Accent5 6 2" xfId="738"/>
    <cellStyle name="60% - Accent5 7" xfId="739"/>
    <cellStyle name="60% - Accent5 8" xfId="740"/>
    <cellStyle name="60% - Accent5 9" xfId="741"/>
    <cellStyle name="60% - Accent6 10" xfId="742"/>
    <cellStyle name="60% - Accent6 11" xfId="743"/>
    <cellStyle name="60% - Accent6 12" xfId="744"/>
    <cellStyle name="60% - Accent6 13" xfId="745"/>
    <cellStyle name="60% - Accent6 2" xfId="746"/>
    <cellStyle name="60% - Accent6 2 2" xfId="747"/>
    <cellStyle name="60% - Accent6 2 2 2" xfId="748"/>
    <cellStyle name="60% - Accent6 3" xfId="749"/>
    <cellStyle name="60% - Accent6 3 2" xfId="750"/>
    <cellStyle name="60% - Accent6 3 3" xfId="751"/>
    <cellStyle name="60% - Accent6 4" xfId="752"/>
    <cellStyle name="60% - Accent6 4 2" xfId="753"/>
    <cellStyle name="60% - Accent6 5" xfId="754"/>
    <cellStyle name="60% - Accent6 5 2" xfId="755"/>
    <cellStyle name="60% - Accent6 6" xfId="756"/>
    <cellStyle name="60% - Accent6 6 2" xfId="757"/>
    <cellStyle name="60% - Accent6 7" xfId="758"/>
    <cellStyle name="60% - Accent6 7 2" xfId="759"/>
    <cellStyle name="60% - Accent6 8" xfId="760"/>
    <cellStyle name="60% - Accent6 8 2" xfId="761"/>
    <cellStyle name="60% - Accent6 9" xfId="762"/>
    <cellStyle name="Accent1 10" xfId="763"/>
    <cellStyle name="Accent1 11" xfId="764"/>
    <cellStyle name="Accent1 12" xfId="765"/>
    <cellStyle name="Accent1 13" xfId="766"/>
    <cellStyle name="Accent1 2" xfId="767"/>
    <cellStyle name="Accent1 2 2" xfId="768"/>
    <cellStyle name="Accent1 2 2 2" xfId="769"/>
    <cellStyle name="Accent1 3" xfId="770"/>
    <cellStyle name="Accent1 3 2" xfId="771"/>
    <cellStyle name="Accent1 3 3" xfId="772"/>
    <cellStyle name="Accent1 4" xfId="773"/>
    <cellStyle name="Accent1 4 2" xfId="774"/>
    <cellStyle name="Accent1 5" xfId="775"/>
    <cellStyle name="Accent1 5 2" xfId="776"/>
    <cellStyle name="Accent1 6" xfId="777"/>
    <cellStyle name="Accent1 6 2" xfId="778"/>
    <cellStyle name="Accent1 7" xfId="779"/>
    <cellStyle name="Accent1 7 2" xfId="780"/>
    <cellStyle name="Accent1 8" xfId="781"/>
    <cellStyle name="Accent1 8 2" xfId="782"/>
    <cellStyle name="Accent1 9" xfId="783"/>
    <cellStyle name="Accent2 10" xfId="784"/>
    <cellStyle name="Accent2 11" xfId="785"/>
    <cellStyle name="Accent2 12" xfId="786"/>
    <cellStyle name="Accent2 13" xfId="787"/>
    <cellStyle name="Accent2 2" xfId="788"/>
    <cellStyle name="Accent2 2 2" xfId="789"/>
    <cellStyle name="Accent2 3" xfId="790"/>
    <cellStyle name="Accent2 3 2" xfId="791"/>
    <cellStyle name="Accent2 3 3" xfId="792"/>
    <cellStyle name="Accent2 4" xfId="793"/>
    <cellStyle name="Accent2 4 2" xfId="794"/>
    <cellStyle name="Accent2 5" xfId="795"/>
    <cellStyle name="Accent2 5 2" xfId="796"/>
    <cellStyle name="Accent2 6" xfId="797"/>
    <cellStyle name="Accent2 6 2" xfId="798"/>
    <cellStyle name="Accent2 7" xfId="799"/>
    <cellStyle name="Accent2 8" xfId="800"/>
    <cellStyle name="Accent2 9" xfId="801"/>
    <cellStyle name="Accent3 10" xfId="802"/>
    <cellStyle name="Accent3 11" xfId="803"/>
    <cellStyle name="Accent3 12" xfId="804"/>
    <cellStyle name="Accent3 13" xfId="805"/>
    <cellStyle name="Accent3 2" xfId="806"/>
    <cellStyle name="Accent3 2 2" xfId="807"/>
    <cellStyle name="Accent3 3" xfId="808"/>
    <cellStyle name="Accent3 3 2" xfId="809"/>
    <cellStyle name="Accent3 3 3" xfId="810"/>
    <cellStyle name="Accent3 4" xfId="811"/>
    <cellStyle name="Accent3 4 2" xfId="812"/>
    <cellStyle name="Accent3 5" xfId="813"/>
    <cellStyle name="Accent3 5 2" xfId="814"/>
    <cellStyle name="Accent3 6" xfId="815"/>
    <cellStyle name="Accent3 6 2" xfId="816"/>
    <cellStyle name="Accent3 7" xfId="817"/>
    <cellStyle name="Accent3 8" xfId="818"/>
    <cellStyle name="Accent3 9" xfId="819"/>
    <cellStyle name="Accent4 10" xfId="820"/>
    <cellStyle name="Accent4 11" xfId="821"/>
    <cellStyle name="Accent4 12" xfId="822"/>
    <cellStyle name="Accent4 13" xfId="823"/>
    <cellStyle name="Accent4 2" xfId="824"/>
    <cellStyle name="Accent4 2 2" xfId="825"/>
    <cellStyle name="Accent4 2 2 2" xfId="826"/>
    <cellStyle name="Accent4 3" xfId="827"/>
    <cellStyle name="Accent4 3 2" xfId="828"/>
    <cellStyle name="Accent4 3 3" xfId="829"/>
    <cellStyle name="Accent4 4" xfId="830"/>
    <cellStyle name="Accent4 4 2" xfId="831"/>
    <cellStyle name="Accent4 5" xfId="832"/>
    <cellStyle name="Accent4 5 2" xfId="833"/>
    <cellStyle name="Accent4 6" xfId="834"/>
    <cellStyle name="Accent4 6 2" xfId="835"/>
    <cellStyle name="Accent4 7" xfId="836"/>
    <cellStyle name="Accent4 7 2" xfId="837"/>
    <cellStyle name="Accent4 8" xfId="838"/>
    <cellStyle name="Accent4 8 2" xfId="839"/>
    <cellStyle name="Accent4 9" xfId="840"/>
    <cellStyle name="Accent5 10" xfId="841"/>
    <cellStyle name="Accent5 11" xfId="842"/>
    <cellStyle name="Accent5 12" xfId="843"/>
    <cellStyle name="Accent5 13" xfId="844"/>
    <cellStyle name="Accent5 2" xfId="845"/>
    <cellStyle name="Accent5 2 2" xfId="846"/>
    <cellStyle name="Accent5 3" xfId="847"/>
    <cellStyle name="Accent5 3 2" xfId="848"/>
    <cellStyle name="Accent5 3 3" xfId="849"/>
    <cellStyle name="Accent5 4" xfId="850"/>
    <cellStyle name="Accent5 4 2" xfId="851"/>
    <cellStyle name="Accent5 5" xfId="852"/>
    <cellStyle name="Accent5 5 2" xfId="853"/>
    <cellStyle name="Accent5 6" xfId="854"/>
    <cellStyle name="Accent5 6 2" xfId="855"/>
    <cellStyle name="Accent5 7" xfId="856"/>
    <cellStyle name="Accent5 8" xfId="857"/>
    <cellStyle name="Accent5 9" xfId="858"/>
    <cellStyle name="Accent6 10" xfId="859"/>
    <cellStyle name="Accent6 11" xfId="860"/>
    <cellStyle name="Accent6 12" xfId="861"/>
    <cellStyle name="Accent6 13" xfId="862"/>
    <cellStyle name="Accent6 2" xfId="863"/>
    <cellStyle name="Accent6 2 2" xfId="864"/>
    <cellStyle name="Accent6 3" xfId="865"/>
    <cellStyle name="Accent6 3 2" xfId="866"/>
    <cellStyle name="Accent6 3 3" xfId="867"/>
    <cellStyle name="Accent6 4" xfId="868"/>
    <cellStyle name="Accent6 4 2" xfId="869"/>
    <cellStyle name="Accent6 5" xfId="870"/>
    <cellStyle name="Accent6 5 2" xfId="871"/>
    <cellStyle name="Accent6 6" xfId="872"/>
    <cellStyle name="Accent6 6 2" xfId="873"/>
    <cellStyle name="Accent6 7" xfId="874"/>
    <cellStyle name="Accent6 8" xfId="875"/>
    <cellStyle name="Accent6 9" xfId="876"/>
    <cellStyle name="Bad 10" xfId="877"/>
    <cellStyle name="Bad 11" xfId="878"/>
    <cellStyle name="Bad 12" xfId="879"/>
    <cellStyle name="Bad 13" xfId="880"/>
    <cellStyle name="Bad 2" xfId="881"/>
    <cellStyle name="Bad 2 2" xfId="882"/>
    <cellStyle name="Bad 2 2 2" xfId="883"/>
    <cellStyle name="Bad 3" xfId="884"/>
    <cellStyle name="Bad 3 2" xfId="885"/>
    <cellStyle name="Bad 3 3" xfId="886"/>
    <cellStyle name="Bad 4" xfId="887"/>
    <cellStyle name="Bad 4 2" xfId="888"/>
    <cellStyle name="Bad 5" xfId="889"/>
    <cellStyle name="Bad 5 2" xfId="890"/>
    <cellStyle name="Bad 6" xfId="891"/>
    <cellStyle name="Bad 6 2" xfId="892"/>
    <cellStyle name="Bad 7" xfId="893"/>
    <cellStyle name="Bad 7 2" xfId="894"/>
    <cellStyle name="Bad 8" xfId="895"/>
    <cellStyle name="Bad 9" xfId="896"/>
    <cellStyle name="Basic" xfId="897"/>
    <cellStyle name="Basic - Style1" xfId="898"/>
    <cellStyle name="Border Heavy" xfId="899"/>
    <cellStyle name="Border Thin" xfId="900"/>
    <cellStyle name="C00A" xfId="901"/>
    <cellStyle name="C00B" xfId="902"/>
    <cellStyle name="C00L" xfId="903"/>
    <cellStyle name="C01A" xfId="904"/>
    <cellStyle name="C01B" xfId="905"/>
    <cellStyle name="C01H" xfId="906"/>
    <cellStyle name="C01L" xfId="907"/>
    <cellStyle name="C02A" xfId="908"/>
    <cellStyle name="C02B" xfId="909"/>
    <cellStyle name="C02H" xfId="910"/>
    <cellStyle name="C02L" xfId="911"/>
    <cellStyle name="C03A" xfId="912"/>
    <cellStyle name="C03B" xfId="913"/>
    <cellStyle name="C03H" xfId="914"/>
    <cellStyle name="C03L" xfId="915"/>
    <cellStyle name="C04A" xfId="916"/>
    <cellStyle name="C04B" xfId="917"/>
    <cellStyle name="C04H" xfId="918"/>
    <cellStyle name="C04L" xfId="919"/>
    <cellStyle name="C05A" xfId="920"/>
    <cellStyle name="C05B" xfId="921"/>
    <cellStyle name="C05H" xfId="922"/>
    <cellStyle name="C05L" xfId="923"/>
    <cellStyle name="C06A" xfId="924"/>
    <cellStyle name="C06B" xfId="925"/>
    <cellStyle name="C06H" xfId="926"/>
    <cellStyle name="C06L" xfId="927"/>
    <cellStyle name="C07A" xfId="928"/>
    <cellStyle name="C07B" xfId="929"/>
    <cellStyle name="C07H" xfId="930"/>
    <cellStyle name="C07L" xfId="931"/>
    <cellStyle name="Calculation 10" xfId="932"/>
    <cellStyle name="Calculation 11" xfId="933"/>
    <cellStyle name="Calculation 12" xfId="934"/>
    <cellStyle name="Calculation 13" xfId="935"/>
    <cellStyle name="Calculation 2" xfId="936"/>
    <cellStyle name="Calculation 2 2" xfId="937"/>
    <cellStyle name="Calculation 3" xfId="938"/>
    <cellStyle name="Calculation 3 2" xfId="939"/>
    <cellStyle name="Calculation 3 3" xfId="940"/>
    <cellStyle name="Calculation 4" xfId="941"/>
    <cellStyle name="Calculation 4 2" xfId="942"/>
    <cellStyle name="Calculation 5" xfId="943"/>
    <cellStyle name="Calculation 5 2" xfId="944"/>
    <cellStyle name="Calculation 6" xfId="945"/>
    <cellStyle name="Calculation 6 2" xfId="946"/>
    <cellStyle name="Calculation 7" xfId="947"/>
    <cellStyle name="Calculation 8" xfId="948"/>
    <cellStyle name="Calculation 9" xfId="949"/>
    <cellStyle name="cd" xfId="950"/>
    <cellStyle name="Check Cell 10" xfId="951"/>
    <cellStyle name="Check Cell 11" xfId="952"/>
    <cellStyle name="Check Cell 12" xfId="953"/>
    <cellStyle name="Check Cell 13" xfId="954"/>
    <cellStyle name="Check Cell 2" xfId="955"/>
    <cellStyle name="Check Cell 2 2" xfId="956"/>
    <cellStyle name="Check Cell 2 2 2" xfId="957"/>
    <cellStyle name="Check Cell 3" xfId="958"/>
    <cellStyle name="Check Cell 3 2" xfId="959"/>
    <cellStyle name="Check Cell 3 3" xfId="960"/>
    <cellStyle name="Check Cell 4" xfId="961"/>
    <cellStyle name="Check Cell 4 2" xfId="962"/>
    <cellStyle name="Check Cell 5" xfId="963"/>
    <cellStyle name="Check Cell 5 2" xfId="964"/>
    <cellStyle name="Check Cell 6" xfId="965"/>
    <cellStyle name="Check Cell 6 2" xfId="966"/>
    <cellStyle name="Check Cell 7" xfId="967"/>
    <cellStyle name="Check Cell 7 2" xfId="968"/>
    <cellStyle name="Check Cell 8" xfId="969"/>
    <cellStyle name="Check Cell 9" xfId="970"/>
    <cellStyle name="Comma" xfId="1" builtinId="3"/>
    <cellStyle name="Comma [1]" xfId="971"/>
    <cellStyle name="Comma 10" xfId="972"/>
    <cellStyle name="Comma 10 2" xfId="973"/>
    <cellStyle name="Comma 11" xfId="974"/>
    <cellStyle name="Comma 11 2" xfId="975"/>
    <cellStyle name="Comma 11 3" xfId="976"/>
    <cellStyle name="Comma 12" xfId="977"/>
    <cellStyle name="Comma 12 2" xfId="978"/>
    <cellStyle name="Comma 13" xfId="979"/>
    <cellStyle name="Comma 13 2" xfId="980"/>
    <cellStyle name="Comma 13 2 2" xfId="981"/>
    <cellStyle name="Comma 13 2 2 2" xfId="982"/>
    <cellStyle name="Comma 13 2 3" xfId="983"/>
    <cellStyle name="Comma 13 3" xfId="984"/>
    <cellStyle name="Comma 13 3 2" xfId="985"/>
    <cellStyle name="Comma 13 4" xfId="986"/>
    <cellStyle name="Comma 13 4 2" xfId="987"/>
    <cellStyle name="Comma 13 5" xfId="988"/>
    <cellStyle name="Comma 13 6" xfId="989"/>
    <cellStyle name="Comma 13 7" xfId="990"/>
    <cellStyle name="Comma 13 7 2" xfId="991"/>
    <cellStyle name="Comma 13 8" xfId="992"/>
    <cellStyle name="Comma 14" xfId="993"/>
    <cellStyle name="Comma 14 2" xfId="994"/>
    <cellStyle name="Comma 14 2 2" xfId="995"/>
    <cellStyle name="Comma 14 3" xfId="996"/>
    <cellStyle name="Comma 14 4" xfId="997"/>
    <cellStyle name="Comma 15" xfId="998"/>
    <cellStyle name="Comma 15 2" xfId="999"/>
    <cellStyle name="Comma 15 3" xfId="1000"/>
    <cellStyle name="Comma 16" xfId="1001"/>
    <cellStyle name="Comma 16 2" xfId="1002"/>
    <cellStyle name="Comma 17" xfId="1003"/>
    <cellStyle name="Comma 17 2" xfId="1004"/>
    <cellStyle name="Comma 17 2 2" xfId="1005"/>
    <cellStyle name="Comma 17 3" xfId="1006"/>
    <cellStyle name="Comma 17 4" xfId="1007"/>
    <cellStyle name="Comma 18" xfId="1008"/>
    <cellStyle name="Comma 18 2" xfId="1009"/>
    <cellStyle name="Comma 18 2 2" xfId="1010"/>
    <cellStyle name="Comma 18 3" xfId="1011"/>
    <cellStyle name="Comma 18 4" xfId="1012"/>
    <cellStyle name="Comma 19" xfId="1013"/>
    <cellStyle name="Comma 19 2" xfId="1014"/>
    <cellStyle name="Comma 2" xfId="17"/>
    <cellStyle name="Comma 2 2" xfId="1015"/>
    <cellStyle name="Comma 2 2 2" xfId="1016"/>
    <cellStyle name="Comma 2 2 2 2" xfId="1017"/>
    <cellStyle name="Comma 2 2 3" xfId="1018"/>
    <cellStyle name="Comma 2 2 3 2" xfId="1019"/>
    <cellStyle name="Comma 2 2 3 3" xfId="1020"/>
    <cellStyle name="Comma 2 2 4" xfId="1021"/>
    <cellStyle name="Comma 2 2 4 2" xfId="1022"/>
    <cellStyle name="Comma 2 2 4 3" xfId="1023"/>
    <cellStyle name="Comma 2 2 5" xfId="1024"/>
    <cellStyle name="Comma 2 2 6" xfId="1025"/>
    <cellStyle name="Comma 2 3" xfId="1026"/>
    <cellStyle name="Comma 2 3 2" xfId="1027"/>
    <cellStyle name="Comma 2 3 2 2" xfId="1028"/>
    <cellStyle name="Comma 2 3 3" xfId="1029"/>
    <cellStyle name="Comma 2 3 3 2" xfId="1030"/>
    <cellStyle name="Comma 2 3 4" xfId="1031"/>
    <cellStyle name="Comma 2 3 4 2" xfId="1032"/>
    <cellStyle name="Comma 2 4" xfId="1033"/>
    <cellStyle name="Comma 2 4 2" xfId="1034"/>
    <cellStyle name="Comma 2 4 2 2" xfId="1035"/>
    <cellStyle name="Comma 2 4 2 3" xfId="1036"/>
    <cellStyle name="Comma 2 4 3" xfId="1037"/>
    <cellStyle name="Comma 2 4 3 2" xfId="1038"/>
    <cellStyle name="Comma 2 4 4" xfId="1039"/>
    <cellStyle name="Comma 2 5" xfId="1040"/>
    <cellStyle name="Comma 2 5 2" xfId="1041"/>
    <cellStyle name="Comma 2 5 2 2" xfId="1042"/>
    <cellStyle name="Comma 2 5 2 3" xfId="1043"/>
    <cellStyle name="Comma 2 5 3" xfId="1044"/>
    <cellStyle name="Comma 2 5 3 2" xfId="1045"/>
    <cellStyle name="Comma 2 5 4" xfId="1046"/>
    <cellStyle name="Comma 2 6" xfId="1047"/>
    <cellStyle name="Comma 2 6 2" xfId="1048"/>
    <cellStyle name="Comma 2 6 2 2" xfId="1049"/>
    <cellStyle name="Comma 2 6 2 3" xfId="1050"/>
    <cellStyle name="Comma 2 6 3" xfId="1051"/>
    <cellStyle name="Comma 2 6 4" xfId="1052"/>
    <cellStyle name="Comma 2 7" xfId="1053"/>
    <cellStyle name="Comma 2 7 2" xfId="1054"/>
    <cellStyle name="Comma 2 7 3" xfId="1055"/>
    <cellStyle name="Comma 2 8" xfId="1056"/>
    <cellStyle name="Comma 2 8 2" xfId="1057"/>
    <cellStyle name="Comma 2 9" xfId="1058"/>
    <cellStyle name="Comma 2_Allocators" xfId="1059"/>
    <cellStyle name="Comma 20" xfId="1060"/>
    <cellStyle name="Comma 20 2" xfId="1061"/>
    <cellStyle name="Comma 20 2 2" xfId="1062"/>
    <cellStyle name="Comma 20 3" xfId="1063"/>
    <cellStyle name="Comma 21" xfId="1064"/>
    <cellStyle name="Comma 22" xfId="1065"/>
    <cellStyle name="Comma 23" xfId="1066"/>
    <cellStyle name="Comma 24" xfId="1067"/>
    <cellStyle name="Comma 25" xfId="3078"/>
    <cellStyle name="Comma 25 2" xfId="3084"/>
    <cellStyle name="Comma 3" xfId="18"/>
    <cellStyle name="Comma 3 10" xfId="1068"/>
    <cellStyle name="Comma 3 10 2" xfId="1069"/>
    <cellStyle name="Comma 3 10 2 2" xfId="1070"/>
    <cellStyle name="Comma 3 10 3" xfId="1071"/>
    <cellStyle name="Comma 3 11" xfId="1072"/>
    <cellStyle name="Comma 3 12" xfId="1073"/>
    <cellStyle name="Comma 3 12 2" xfId="1074"/>
    <cellStyle name="Comma 3 13" xfId="1075"/>
    <cellStyle name="Comma 3 13 2" xfId="1076"/>
    <cellStyle name="Comma 3 14" xfId="1077"/>
    <cellStyle name="Comma 3 2" xfId="1078"/>
    <cellStyle name="Comma 3 2 2" xfId="1079"/>
    <cellStyle name="Comma 3 2 2 2" xfId="1080"/>
    <cellStyle name="Comma 3 2 3" xfId="1081"/>
    <cellStyle name="Comma 3 3" xfId="1082"/>
    <cellStyle name="Comma 3 3 2" xfId="1083"/>
    <cellStyle name="Comma 3 3 3" xfId="1084"/>
    <cellStyle name="Comma 3 4" xfId="1085"/>
    <cellStyle name="Comma 3 4 2" xfId="1086"/>
    <cellStyle name="Comma 3 4 2 2" xfId="1087"/>
    <cellStyle name="Comma 3 4 2 2 2" xfId="1088"/>
    <cellStyle name="Comma 3 4 3" xfId="1089"/>
    <cellStyle name="Comma 3 4 3 2" xfId="1090"/>
    <cellStyle name="Comma 3 5" xfId="1091"/>
    <cellStyle name="Comma 3 5 2" xfId="1092"/>
    <cellStyle name="Comma 3 5 2 2" xfId="1093"/>
    <cellStyle name="Comma 3 5 3" xfId="1094"/>
    <cellStyle name="Comma 3 6" xfId="1095"/>
    <cellStyle name="Comma 3 6 2" xfId="1096"/>
    <cellStyle name="Comma 3 6 2 2" xfId="1097"/>
    <cellStyle name="Comma 3 6 3" xfId="1098"/>
    <cellStyle name="Comma 3 6 3 2" xfId="1099"/>
    <cellStyle name="Comma 3 7" xfId="1100"/>
    <cellStyle name="Comma 3 7 2" xfId="1101"/>
    <cellStyle name="Comma 3 7 2 2" xfId="1102"/>
    <cellStyle name="Comma 3 7 3" xfId="1103"/>
    <cellStyle name="Comma 3 8" xfId="1104"/>
    <cellStyle name="Comma 3 8 2" xfId="1105"/>
    <cellStyle name="Comma 3 8 2 2" xfId="1106"/>
    <cellStyle name="Comma 3 8 3" xfId="1107"/>
    <cellStyle name="Comma 3 9" xfId="1108"/>
    <cellStyle name="Comma 3 9 2" xfId="1109"/>
    <cellStyle name="Comma 3 9 2 2" xfId="1110"/>
    <cellStyle name="Comma 3 9 3" xfId="1111"/>
    <cellStyle name="Comma 4" xfId="26"/>
    <cellStyle name="Comma 4 2" xfId="1112"/>
    <cellStyle name="Comma 4 2 2" xfId="1113"/>
    <cellStyle name="Comma 4 2 2 2" xfId="1114"/>
    <cellStyle name="Comma 4 2 3" xfId="1115"/>
    <cellStyle name="Comma 4 3" xfId="1116"/>
    <cellStyle name="Comma 4 3 2" xfId="1117"/>
    <cellStyle name="Comma 4 4" xfId="1118"/>
    <cellStyle name="Comma 4 5" xfId="1119"/>
    <cellStyle name="Comma 4 6" xfId="1120"/>
    <cellStyle name="Comma 5" xfId="31"/>
    <cellStyle name="Comma 5 2" xfId="1121"/>
    <cellStyle name="Comma 5 3" xfId="1122"/>
    <cellStyle name="Comma 6" xfId="40"/>
    <cellStyle name="Comma 6 2" xfId="1123"/>
    <cellStyle name="Comma 6 2 2" xfId="1124"/>
    <cellStyle name="Comma 6 3" xfId="1125"/>
    <cellStyle name="Comma 6 4" xfId="1126"/>
    <cellStyle name="Comma 7" xfId="1127"/>
    <cellStyle name="Comma 7 2" xfId="1128"/>
    <cellStyle name="Comma 7 2 2" xfId="1129"/>
    <cellStyle name="Comma 7 2 3" xfId="1130"/>
    <cellStyle name="Comma 7 3" xfId="1131"/>
    <cellStyle name="Comma 7 4" xfId="1132"/>
    <cellStyle name="Comma 8" xfId="1133"/>
    <cellStyle name="Comma 8 2" xfId="1134"/>
    <cellStyle name="Comma 9" xfId="1135"/>
    <cellStyle name="Comma 9 2" xfId="1136"/>
    <cellStyle name="Comma_zPer Books Calculation APCo - Est 3 mos" xfId="2"/>
    <cellStyle name="Comma0" xfId="1137"/>
    <cellStyle name="Comma0 - Style3" xfId="1138"/>
    <cellStyle name="Comma0 - Style4" xfId="1139"/>
    <cellStyle name="Comma0_050318 MON POWER OHIO LOAD" xfId="1140"/>
    <cellStyle name="Comma1 - Style1" xfId="1141"/>
    <cellStyle name="CommaBlank" xfId="1142"/>
    <cellStyle name="CommaBlank 2" xfId="1143"/>
    <cellStyle name="Currency [1]" xfId="1144"/>
    <cellStyle name="Currency [2]" xfId="1145"/>
    <cellStyle name="Currency 10" xfId="1146"/>
    <cellStyle name="Currency 10 2" xfId="1147"/>
    <cellStyle name="Currency 10 2 2" xfId="1148"/>
    <cellStyle name="Currency 10 2 3" xfId="1149"/>
    <cellStyle name="Currency 10 3" xfId="1150"/>
    <cellStyle name="Currency 10 4" xfId="1151"/>
    <cellStyle name="Currency 11" xfId="1152"/>
    <cellStyle name="Currency 11 2" xfId="1153"/>
    <cellStyle name="Currency 11 2 2" xfId="1154"/>
    <cellStyle name="Currency 11 2 2 2" xfId="1155"/>
    <cellStyle name="Currency 11 2 3" xfId="1156"/>
    <cellStyle name="Currency 11 3" xfId="1157"/>
    <cellStyle name="Currency 11 3 2" xfId="1158"/>
    <cellStyle name="Currency 11 4" xfId="1159"/>
    <cellStyle name="Currency 11 4 2" xfId="1160"/>
    <cellStyle name="Currency 11 5" xfId="1161"/>
    <cellStyle name="Currency 11 6" xfId="1162"/>
    <cellStyle name="Currency 11 7" xfId="1163"/>
    <cellStyle name="Currency 11 7 2" xfId="1164"/>
    <cellStyle name="Currency 12" xfId="1165"/>
    <cellStyle name="Currency 12 2" xfId="1166"/>
    <cellStyle name="Currency 12 2 2" xfId="1167"/>
    <cellStyle name="Currency 12 3" xfId="1168"/>
    <cellStyle name="Currency 12 4" xfId="1169"/>
    <cellStyle name="Currency 13" xfId="1170"/>
    <cellStyle name="Currency 13 2" xfId="1171"/>
    <cellStyle name="Currency 13 3" xfId="1172"/>
    <cellStyle name="Currency 14" xfId="1173"/>
    <cellStyle name="Currency 14 2" xfId="1174"/>
    <cellStyle name="Currency 14 3" xfId="1175"/>
    <cellStyle name="Currency 15" xfId="1176"/>
    <cellStyle name="Currency 15 2" xfId="1177"/>
    <cellStyle name="Currency 15 3" xfId="1178"/>
    <cellStyle name="Currency 15 4" xfId="1179"/>
    <cellStyle name="Currency 16" xfId="1180"/>
    <cellStyle name="Currency 16 2" xfId="1181"/>
    <cellStyle name="Currency 16 2 2" xfId="1182"/>
    <cellStyle name="Currency 16 3" xfId="1183"/>
    <cellStyle name="Currency 17" xfId="1184"/>
    <cellStyle name="Currency 17 2" xfId="1185"/>
    <cellStyle name="Currency 17 3" xfId="1186"/>
    <cellStyle name="Currency 18" xfId="1187"/>
    <cellStyle name="Currency 18 2" xfId="1188"/>
    <cellStyle name="Currency 18 2 2" xfId="1189"/>
    <cellStyle name="Currency 18 2 2 2" xfId="1190"/>
    <cellStyle name="Currency 18 2 3" xfId="1191"/>
    <cellStyle name="Currency 18 3" xfId="1192"/>
    <cellStyle name="Currency 18 3 2" xfId="1193"/>
    <cellStyle name="Currency 18 4" xfId="1194"/>
    <cellStyle name="Currency 18 5" xfId="1195"/>
    <cellStyle name="Currency 19" xfId="1196"/>
    <cellStyle name="Currency 19 2" xfId="1197"/>
    <cellStyle name="Currency 19 3" xfId="1198"/>
    <cellStyle name="Currency 2" xfId="19"/>
    <cellStyle name="Currency 2 2" xfId="1199"/>
    <cellStyle name="Currency 2 2 2" xfId="1200"/>
    <cellStyle name="Currency 2 2 3" xfId="1201"/>
    <cellStyle name="Currency 2 3" xfId="1202"/>
    <cellStyle name="Currency 2 3 2" xfId="1203"/>
    <cellStyle name="Currency 2 3 3" xfId="1204"/>
    <cellStyle name="Currency 2 4" xfId="1205"/>
    <cellStyle name="Currency 2 4 2" xfId="1206"/>
    <cellStyle name="Currency 2 5" xfId="1207"/>
    <cellStyle name="Currency 2 5 2" xfId="1208"/>
    <cellStyle name="Currency 2 6" xfId="1209"/>
    <cellStyle name="Currency 2 6 2" xfId="1210"/>
    <cellStyle name="Currency 2 7" xfId="1211"/>
    <cellStyle name="Currency 20" xfId="1212"/>
    <cellStyle name="Currency 20 2" xfId="1213"/>
    <cellStyle name="Currency 20 3" xfId="1214"/>
    <cellStyle name="Currency 21" xfId="1215"/>
    <cellStyle name="Currency 21 2" xfId="1216"/>
    <cellStyle name="Currency 21 3" xfId="1217"/>
    <cellStyle name="Currency 22" xfId="1218"/>
    <cellStyle name="Currency 22 2" xfId="1219"/>
    <cellStyle name="Currency 22 3" xfId="1220"/>
    <cellStyle name="Currency 23" xfId="1221"/>
    <cellStyle name="Currency 23 2" xfId="1222"/>
    <cellStyle name="Currency 23 3" xfId="1223"/>
    <cellStyle name="Currency 24" xfId="1224"/>
    <cellStyle name="Currency 24 2" xfId="1225"/>
    <cellStyle name="Currency 24 3" xfId="1226"/>
    <cellStyle name="Currency 25" xfId="1227"/>
    <cellStyle name="Currency 25 2" xfId="1228"/>
    <cellStyle name="Currency 25 3" xfId="1229"/>
    <cellStyle name="Currency 26" xfId="1230"/>
    <cellStyle name="Currency 26 2" xfId="1231"/>
    <cellStyle name="Currency 26 3" xfId="1232"/>
    <cellStyle name="Currency 27" xfId="1233"/>
    <cellStyle name="Currency 27 2" xfId="1234"/>
    <cellStyle name="Currency 27 3" xfId="1235"/>
    <cellStyle name="Currency 28" xfId="1236"/>
    <cellStyle name="Currency 28 2" xfId="1237"/>
    <cellStyle name="Currency 28 3" xfId="1238"/>
    <cellStyle name="Currency 29" xfId="1239"/>
    <cellStyle name="Currency 29 2" xfId="1240"/>
    <cellStyle name="Currency 29 3" xfId="1241"/>
    <cellStyle name="Currency 3" xfId="42"/>
    <cellStyle name="Currency 3 2" xfId="1242"/>
    <cellStyle name="Currency 3 3" xfId="1243"/>
    <cellStyle name="Currency 3 4" xfId="1244"/>
    <cellStyle name="Currency 3 4 2" xfId="1245"/>
    <cellStyle name="Currency 3 5" xfId="1246"/>
    <cellStyle name="Currency 3 6" xfId="1247"/>
    <cellStyle name="Currency 30" xfId="1248"/>
    <cellStyle name="Currency 30 2" xfId="1249"/>
    <cellStyle name="Currency 30 3" xfId="1250"/>
    <cellStyle name="Currency 31" xfId="1251"/>
    <cellStyle name="Currency 31 2" xfId="1252"/>
    <cellStyle name="Currency 31 3" xfId="1253"/>
    <cellStyle name="Currency 32" xfId="1254"/>
    <cellStyle name="Currency 32 2" xfId="1255"/>
    <cellStyle name="Currency 33" xfId="1256"/>
    <cellStyle name="Currency 33 2" xfId="1257"/>
    <cellStyle name="Currency 34" xfId="1258"/>
    <cellStyle name="Currency 34 2" xfId="1259"/>
    <cellStyle name="Currency 35" xfId="1260"/>
    <cellStyle name="Currency 36" xfId="1261"/>
    <cellStyle name="Currency 37" xfId="1262"/>
    <cellStyle name="Currency 37 2" xfId="1263"/>
    <cellStyle name="Currency 4" xfId="1264"/>
    <cellStyle name="Currency 4 2" xfId="1265"/>
    <cellStyle name="Currency 4 2 2" xfId="1266"/>
    <cellStyle name="Currency 4 3" xfId="1267"/>
    <cellStyle name="Currency 4 4" xfId="1268"/>
    <cellStyle name="Currency 4 4 2" xfId="1269"/>
    <cellStyle name="Currency 4 5" xfId="1270"/>
    <cellStyle name="Currency 4 5 2" xfId="1271"/>
    <cellStyle name="Currency 4 5 2 2" xfId="1272"/>
    <cellStyle name="Currency 4 5 3" xfId="1273"/>
    <cellStyle name="Currency 4 5 4" xfId="1274"/>
    <cellStyle name="Currency 4 6" xfId="1275"/>
    <cellStyle name="Currency 4 6 2" xfId="1276"/>
    <cellStyle name="Currency 4 7" xfId="1277"/>
    <cellStyle name="Currency 4 8" xfId="1278"/>
    <cellStyle name="Currency 49" xfId="1279"/>
    <cellStyle name="Currency 5" xfId="1280"/>
    <cellStyle name="Currency 5 2" xfId="1281"/>
    <cellStyle name="Currency 5 3" xfId="1282"/>
    <cellStyle name="Currency 5 3 2" xfId="1283"/>
    <cellStyle name="Currency 59 14" xfId="1284"/>
    <cellStyle name="Currency 59 14 2" xfId="1285"/>
    <cellStyle name="Currency 59 14 3" xfId="1286"/>
    <cellStyle name="Currency 6" xfId="1287"/>
    <cellStyle name="Currency 6 2" xfId="1288"/>
    <cellStyle name="Currency 6 3" xfId="1289"/>
    <cellStyle name="Currency 60" xfId="1290"/>
    <cellStyle name="Currency 60 2" xfId="1291"/>
    <cellStyle name="Currency 60 3" xfId="1292"/>
    <cellStyle name="Currency 62 14" xfId="1293"/>
    <cellStyle name="Currency 64 15" xfId="1294"/>
    <cellStyle name="Currency 7" xfId="1295"/>
    <cellStyle name="Currency 7 2" xfId="1296"/>
    <cellStyle name="Currency 7 3" xfId="1297"/>
    <cellStyle name="Currency 8" xfId="1298"/>
    <cellStyle name="Currency 8 2" xfId="1299"/>
    <cellStyle name="Currency 8 3" xfId="1300"/>
    <cellStyle name="Currency 9" xfId="1301"/>
    <cellStyle name="Currency 9 2" xfId="1302"/>
    <cellStyle name="Currency 9 3" xfId="1303"/>
    <cellStyle name="Currency 94" xfId="1304"/>
    <cellStyle name="Currency 95" xfId="1305"/>
    <cellStyle name="Currency0" xfId="1306"/>
    <cellStyle name="DATA TYPE" xfId="1307"/>
    <cellStyle name="Date" xfId="1308"/>
    <cellStyle name="Date [mm-d-yyyy]" xfId="1309"/>
    <cellStyle name="Date [mmm-d-yyyy]" xfId="1310"/>
    <cellStyle name="Date [mmm-yyyy]" xfId="1311"/>
    <cellStyle name="Date_050318 MON POWER OHIO LOAD" xfId="1312"/>
    <cellStyle name="Date2" xfId="1313"/>
    <cellStyle name="Dezimal [0]_Compiling Utility Macros" xfId="1314"/>
    <cellStyle name="Dezimal_Compiling Utility Macros" xfId="1315"/>
    <cellStyle name="dohm" xfId="1316"/>
    <cellStyle name="dohm1" xfId="1317"/>
    <cellStyle name="dohm2" xfId="1318"/>
    <cellStyle name="Dollars" xfId="1319"/>
    <cellStyle name="Euro" xfId="1320"/>
    <cellStyle name="Explanatory Text 10" xfId="1321"/>
    <cellStyle name="Explanatory Text 11" xfId="1322"/>
    <cellStyle name="Explanatory Text 12" xfId="1323"/>
    <cellStyle name="Explanatory Text 13" xfId="1324"/>
    <cellStyle name="Explanatory Text 2" xfId="1325"/>
    <cellStyle name="Explanatory Text 2 2" xfId="1326"/>
    <cellStyle name="Explanatory Text 3" xfId="1327"/>
    <cellStyle name="Explanatory Text 3 2" xfId="1328"/>
    <cellStyle name="Explanatory Text 3 3" xfId="1329"/>
    <cellStyle name="Explanatory Text 4" xfId="1330"/>
    <cellStyle name="Explanatory Text 4 2" xfId="1331"/>
    <cellStyle name="Explanatory Text 5" xfId="1332"/>
    <cellStyle name="Explanatory Text 5 2" xfId="1333"/>
    <cellStyle name="Explanatory Text 6" xfId="1334"/>
    <cellStyle name="Explanatory Text 6 2" xfId="1335"/>
    <cellStyle name="Explanatory Text 7" xfId="1336"/>
    <cellStyle name="Explanatory Text 8" xfId="1337"/>
    <cellStyle name="Explanatory Text 9" xfId="1338"/>
    <cellStyle name="Fixed" xfId="1339"/>
    <cellStyle name="Fixed [0]" xfId="1340"/>
    <cellStyle name="Fixed_050318 MON POWER OHIO LOAD" xfId="1341"/>
    <cellStyle name="Fixed2 - Style2" xfId="1342"/>
    <cellStyle name="Fixed3 - Style3" xfId="1343"/>
    <cellStyle name="FUEL SUBTOTAL" xfId="1344"/>
    <cellStyle name="FUEL TYPE" xfId="1345"/>
    <cellStyle name="general" xfId="1346"/>
    <cellStyle name="Good 10" xfId="1347"/>
    <cellStyle name="Good 11" xfId="1348"/>
    <cellStyle name="Good 12" xfId="1349"/>
    <cellStyle name="Good 13" xfId="1350"/>
    <cellStyle name="Good 2" xfId="1351"/>
    <cellStyle name="Good 2 2" xfId="1352"/>
    <cellStyle name="Good 3" xfId="1353"/>
    <cellStyle name="Good 3 2" xfId="1354"/>
    <cellStyle name="Good 3 3" xfId="1355"/>
    <cellStyle name="Good 4" xfId="1356"/>
    <cellStyle name="Good 4 2" xfId="1357"/>
    <cellStyle name="Good 5" xfId="1358"/>
    <cellStyle name="Good 5 2" xfId="1359"/>
    <cellStyle name="Good 6" xfId="1360"/>
    <cellStyle name="Good 6 2" xfId="1361"/>
    <cellStyle name="Good 7" xfId="1362"/>
    <cellStyle name="Good 8" xfId="1363"/>
    <cellStyle name="Good 9" xfId="1364"/>
    <cellStyle name="Grey" xfId="1365"/>
    <cellStyle name="HEADER" xfId="1366"/>
    <cellStyle name="Header1" xfId="1367"/>
    <cellStyle name="Header2" xfId="1368"/>
    <cellStyle name="Heading 1 10" xfId="1369"/>
    <cellStyle name="Heading 1 11" xfId="1370"/>
    <cellStyle name="Heading 1 12" xfId="1371"/>
    <cellStyle name="Heading 1 13" xfId="1372"/>
    <cellStyle name="Heading 1 2" xfId="1373"/>
    <cellStyle name="Heading 1 2 2" xfId="1374"/>
    <cellStyle name="Heading 1 2 2 2" xfId="1375"/>
    <cellStyle name="Heading 1 3" xfId="1376"/>
    <cellStyle name="Heading 1 3 2" xfId="1377"/>
    <cellStyle name="Heading 1 3 3" xfId="1378"/>
    <cellStyle name="Heading 1 4" xfId="1379"/>
    <cellStyle name="Heading 1 4 2" xfId="1380"/>
    <cellStyle name="Heading 1 5" xfId="1381"/>
    <cellStyle name="Heading 1 5 2" xfId="1382"/>
    <cellStyle name="Heading 1 6" xfId="1383"/>
    <cellStyle name="Heading 1 6 2" xfId="1384"/>
    <cellStyle name="Heading 1 7" xfId="1385"/>
    <cellStyle name="Heading 1 7 2" xfId="1386"/>
    <cellStyle name="Heading 1 8" xfId="1387"/>
    <cellStyle name="Heading 1 8 2" xfId="1388"/>
    <cellStyle name="Heading 1 9" xfId="1389"/>
    <cellStyle name="Heading 2 10" xfId="1390"/>
    <cellStyle name="Heading 2 11" xfId="1391"/>
    <cellStyle name="Heading 2 12" xfId="1392"/>
    <cellStyle name="Heading 2 13" xfId="1393"/>
    <cellStyle name="Heading 2 2" xfId="1394"/>
    <cellStyle name="Heading 2 2 2" xfId="1395"/>
    <cellStyle name="Heading 2 2 2 2" xfId="1396"/>
    <cellStyle name="Heading 2 3" xfId="1397"/>
    <cellStyle name="Heading 2 3 2" xfId="1398"/>
    <cellStyle name="Heading 2 3 3" xfId="1399"/>
    <cellStyle name="Heading 2 4" xfId="1400"/>
    <cellStyle name="Heading 2 4 2" xfId="1401"/>
    <cellStyle name="Heading 2 5" xfId="1402"/>
    <cellStyle name="Heading 2 5 2" xfId="1403"/>
    <cellStyle name="Heading 2 6" xfId="1404"/>
    <cellStyle name="Heading 2 6 2" xfId="1405"/>
    <cellStyle name="Heading 2 7" xfId="1406"/>
    <cellStyle name="Heading 2 7 2" xfId="1407"/>
    <cellStyle name="Heading 2 8" xfId="1408"/>
    <cellStyle name="Heading 2 8 2" xfId="1409"/>
    <cellStyle name="Heading 2 9" xfId="1410"/>
    <cellStyle name="Heading 3 10" xfId="1411"/>
    <cellStyle name="Heading 3 11" xfId="1412"/>
    <cellStyle name="Heading 3 12" xfId="1413"/>
    <cellStyle name="Heading 3 13" xfId="1414"/>
    <cellStyle name="Heading 3 2" xfId="1415"/>
    <cellStyle name="Heading 3 2 2" xfId="1416"/>
    <cellStyle name="Heading 3 2 2 2" xfId="1417"/>
    <cellStyle name="Heading 3 3" xfId="1418"/>
    <cellStyle name="Heading 3 3 2" xfId="1419"/>
    <cellStyle name="Heading 3 3 3" xfId="1420"/>
    <cellStyle name="Heading 3 4" xfId="1421"/>
    <cellStyle name="Heading 3 4 2" xfId="1422"/>
    <cellStyle name="Heading 3 5" xfId="1423"/>
    <cellStyle name="Heading 3 5 2" xfId="1424"/>
    <cellStyle name="Heading 3 6" xfId="1425"/>
    <cellStyle name="Heading 3 6 2" xfId="1426"/>
    <cellStyle name="Heading 3 7" xfId="1427"/>
    <cellStyle name="Heading 3 7 2" xfId="1428"/>
    <cellStyle name="Heading 3 8" xfId="1429"/>
    <cellStyle name="Heading 3 8 2" xfId="1430"/>
    <cellStyle name="Heading 3 9" xfId="1431"/>
    <cellStyle name="Heading 4 10" xfId="1432"/>
    <cellStyle name="Heading 4 11" xfId="1433"/>
    <cellStyle name="Heading 4 12" xfId="1434"/>
    <cellStyle name="Heading 4 13" xfId="1435"/>
    <cellStyle name="Heading 4 2" xfId="1436"/>
    <cellStyle name="Heading 4 2 2" xfId="1437"/>
    <cellStyle name="Heading 4 2 2 2" xfId="1438"/>
    <cellStyle name="Heading 4 3" xfId="1439"/>
    <cellStyle name="Heading 4 3 2" xfId="1440"/>
    <cellStyle name="Heading 4 3 3" xfId="1441"/>
    <cellStyle name="Heading 4 4" xfId="1442"/>
    <cellStyle name="Heading 4 4 2" xfId="1443"/>
    <cellStyle name="Heading 4 5" xfId="1444"/>
    <cellStyle name="Heading 4 5 2" xfId="1445"/>
    <cellStyle name="Heading 4 6" xfId="1446"/>
    <cellStyle name="Heading 4 6 2" xfId="1447"/>
    <cellStyle name="Heading 4 7" xfId="1448"/>
    <cellStyle name="Heading 4 7 2" xfId="1449"/>
    <cellStyle name="Heading 4 8" xfId="1450"/>
    <cellStyle name="Heading 4 8 2" xfId="1451"/>
    <cellStyle name="Heading 4 9" xfId="1452"/>
    <cellStyle name="Heading1" xfId="1453"/>
    <cellStyle name="Heading2" xfId="1454"/>
    <cellStyle name="HIGHLIGHT" xfId="1455"/>
    <cellStyle name="Input [yellow]" xfId="1456"/>
    <cellStyle name="Input 10" xfId="1457"/>
    <cellStyle name="Input 11" xfId="1458"/>
    <cellStyle name="Input 12" xfId="1459"/>
    <cellStyle name="Input 13" xfId="1460"/>
    <cellStyle name="Input 14" xfId="1461"/>
    <cellStyle name="Input 2" xfId="1462"/>
    <cellStyle name="Input 2 2" xfId="1463"/>
    <cellStyle name="Input 3" xfId="1464"/>
    <cellStyle name="Input 3 2" xfId="1465"/>
    <cellStyle name="Input 3 3" xfId="1466"/>
    <cellStyle name="Input 4" xfId="1467"/>
    <cellStyle name="Input 4 2" xfId="1468"/>
    <cellStyle name="Input 5" xfId="1469"/>
    <cellStyle name="Input 5 2" xfId="1470"/>
    <cellStyle name="Input 6" xfId="1471"/>
    <cellStyle name="Input 6 2" xfId="1472"/>
    <cellStyle name="Input 7" xfId="1473"/>
    <cellStyle name="Input 8" xfId="1474"/>
    <cellStyle name="Input 9" xfId="1475"/>
    <cellStyle name="kirkdollars" xfId="1476"/>
    <cellStyle name="Lines" xfId="20"/>
    <cellStyle name="Linked Cell 10" xfId="1477"/>
    <cellStyle name="Linked Cell 11" xfId="1478"/>
    <cellStyle name="Linked Cell 12" xfId="1479"/>
    <cellStyle name="Linked Cell 13" xfId="1480"/>
    <cellStyle name="Linked Cell 2" xfId="1481"/>
    <cellStyle name="Linked Cell 2 2" xfId="1482"/>
    <cellStyle name="Linked Cell 3" xfId="1483"/>
    <cellStyle name="Linked Cell 3 2" xfId="1484"/>
    <cellStyle name="Linked Cell 3 3" xfId="1485"/>
    <cellStyle name="Linked Cell 4" xfId="1486"/>
    <cellStyle name="Linked Cell 4 2" xfId="1487"/>
    <cellStyle name="Linked Cell 5" xfId="1488"/>
    <cellStyle name="Linked Cell 5 2" xfId="1489"/>
    <cellStyle name="Linked Cell 6" xfId="1490"/>
    <cellStyle name="Linked Cell 6 2" xfId="1491"/>
    <cellStyle name="Linked Cell 7" xfId="1492"/>
    <cellStyle name="Linked Cell 8" xfId="1493"/>
    <cellStyle name="Linked Cell 9" xfId="1494"/>
    <cellStyle name="Long Date" xfId="1495"/>
    <cellStyle name="Multiple" xfId="1496"/>
    <cellStyle name="Multiple [1]" xfId="1497"/>
    <cellStyle name="NA is zero" xfId="1498"/>
    <cellStyle name="Neutral 10" xfId="1499"/>
    <cellStyle name="Neutral 11" xfId="1500"/>
    <cellStyle name="Neutral 12" xfId="1501"/>
    <cellStyle name="Neutral 13" xfId="1502"/>
    <cellStyle name="Neutral 2" xfId="1503"/>
    <cellStyle name="Neutral 2 2" xfId="1504"/>
    <cellStyle name="Neutral 3" xfId="1505"/>
    <cellStyle name="Neutral 3 2" xfId="1506"/>
    <cellStyle name="Neutral 3 3" xfId="1507"/>
    <cellStyle name="Neutral 4" xfId="1508"/>
    <cellStyle name="Neutral 4 2" xfId="1509"/>
    <cellStyle name="Neutral 5" xfId="1510"/>
    <cellStyle name="Neutral 5 2" xfId="1511"/>
    <cellStyle name="Neutral 6" xfId="1512"/>
    <cellStyle name="Neutral 6 2" xfId="1513"/>
    <cellStyle name="Neutral 7" xfId="1514"/>
    <cellStyle name="Neutral 8" xfId="1515"/>
    <cellStyle name="Neutral 9" xfId="1516"/>
    <cellStyle name="no dec" xfId="1517"/>
    <cellStyle name="Normal" xfId="0" builtinId="0"/>
    <cellStyle name="Normal - Style1" xfId="1518"/>
    <cellStyle name="Normal - Style2" xfId="1519"/>
    <cellStyle name="Normal - Style3" xfId="1520"/>
    <cellStyle name="Normal [0]" xfId="1521"/>
    <cellStyle name="Normal [1]" xfId="1522"/>
    <cellStyle name="Normal [2]" xfId="1523"/>
    <cellStyle name="Normal [3]" xfId="1524"/>
    <cellStyle name="Normal 10" xfId="1525"/>
    <cellStyle name="Normal 10 2" xfId="1526"/>
    <cellStyle name="Normal 10 2 2" xfId="1527"/>
    <cellStyle name="Normal 10 3" xfId="1528"/>
    <cellStyle name="Normal 10 4" xfId="1529"/>
    <cellStyle name="Normal 10 5" xfId="1530"/>
    <cellStyle name="Normal 10 6" xfId="1531"/>
    <cellStyle name="Normal 10 7" xfId="1532"/>
    <cellStyle name="Normal 100" xfId="1533"/>
    <cellStyle name="Normal 101" xfId="1534"/>
    <cellStyle name="Normal 102" xfId="1535"/>
    <cellStyle name="Normal 103" xfId="1536"/>
    <cellStyle name="Normal 104" xfId="1537"/>
    <cellStyle name="Normal 105" xfId="1538"/>
    <cellStyle name="Normal 106" xfId="1539"/>
    <cellStyle name="Normal 107" xfId="1540"/>
    <cellStyle name="Normal 108" xfId="1541"/>
    <cellStyle name="Normal 109" xfId="1542"/>
    <cellStyle name="Normal 11" xfId="1543"/>
    <cellStyle name="Normal 11 2" xfId="1544"/>
    <cellStyle name="Normal 11 2 2" xfId="1545"/>
    <cellStyle name="Normal 11 3" xfId="1546"/>
    <cellStyle name="Normal 11 4" xfId="1547"/>
    <cellStyle name="Normal 11 5" xfId="1548"/>
    <cellStyle name="Normal 11 6" xfId="1549"/>
    <cellStyle name="Normal 11 7" xfId="1550"/>
    <cellStyle name="Normal 110" xfId="1551"/>
    <cellStyle name="Normal 111" xfId="1552"/>
    <cellStyle name="Normal 112" xfId="1553"/>
    <cellStyle name="Normal 113" xfId="1554"/>
    <cellStyle name="Normal 114" xfId="1555"/>
    <cellStyle name="Normal 115" xfId="1556"/>
    <cellStyle name="Normal 116" xfId="1557"/>
    <cellStyle name="Normal 117" xfId="1558"/>
    <cellStyle name="Normal 118" xfId="1559"/>
    <cellStyle name="Normal 119" xfId="1560"/>
    <cellStyle name="Normal 12" xfId="1561"/>
    <cellStyle name="Normal 12 10" xfId="1562"/>
    <cellStyle name="Normal 12 11" xfId="1563"/>
    <cellStyle name="Normal 12 12" xfId="1564"/>
    <cellStyle name="Normal 12 13" xfId="1565"/>
    <cellStyle name="Normal 12 2" xfId="1566"/>
    <cellStyle name="Normal 12 2 2" xfId="1567"/>
    <cellStyle name="Normal 12 2 2 2" xfId="1568"/>
    <cellStyle name="Normal 12 2 2 3" xfId="1569"/>
    <cellStyle name="Normal 12 2 3" xfId="1570"/>
    <cellStyle name="Normal 12 2 4" xfId="1571"/>
    <cellStyle name="Normal 12 2 5" xfId="1572"/>
    <cellStyle name="Normal 12 3" xfId="1573"/>
    <cellStyle name="Normal 12 3 2" xfId="1574"/>
    <cellStyle name="Normal 12 3 2 2" xfId="1575"/>
    <cellStyle name="Normal 12 3 2 3" xfId="1576"/>
    <cellStyle name="Normal 12 3 3" xfId="1577"/>
    <cellStyle name="Normal 12 3 4" xfId="1578"/>
    <cellStyle name="Normal 12 4" xfId="1579"/>
    <cellStyle name="Normal 12 5" xfId="1580"/>
    <cellStyle name="Normal 12 6" xfId="1581"/>
    <cellStyle name="Normal 12 7" xfId="1582"/>
    <cellStyle name="Normal 12 8" xfId="1583"/>
    <cellStyle name="Normal 12 8 2" xfId="1584"/>
    <cellStyle name="Normal 12 8 3" xfId="1585"/>
    <cellStyle name="Normal 12 9" xfId="1586"/>
    <cellStyle name="Normal 120" xfId="1587"/>
    <cellStyle name="Normal 121" xfId="1588"/>
    <cellStyle name="Normal 122" xfId="1589"/>
    <cellStyle name="Normal 123" xfId="1590"/>
    <cellStyle name="Normal 124" xfId="1591"/>
    <cellStyle name="Normal 125" xfId="1592"/>
    <cellStyle name="Normal 126" xfId="1593"/>
    <cellStyle name="Normal 127" xfId="1594"/>
    <cellStyle name="Normal 128" xfId="1595"/>
    <cellStyle name="Normal 129" xfId="1596"/>
    <cellStyle name="Normal 13" xfId="41"/>
    <cellStyle name="Normal 13 2" xfId="1597"/>
    <cellStyle name="Normal 13 2 2" xfId="1598"/>
    <cellStyle name="Normal 13 3" xfId="1599"/>
    <cellStyle name="Normal 13 4" xfId="1600"/>
    <cellStyle name="Normal 13 5" xfId="1601"/>
    <cellStyle name="Normal 13 6" xfId="1602"/>
    <cellStyle name="Normal 13 7" xfId="1603"/>
    <cellStyle name="Normal 130" xfId="1604"/>
    <cellStyle name="Normal 131" xfId="1605"/>
    <cellStyle name="Normal 132" xfId="3083"/>
    <cellStyle name="Normal 133" xfId="3085"/>
    <cellStyle name="Normal 134" xfId="3086"/>
    <cellStyle name="Normal 135" xfId="3087"/>
    <cellStyle name="Normal 14" xfId="1606"/>
    <cellStyle name="Normal 14 10" xfId="1607"/>
    <cellStyle name="Normal 14 11" xfId="1608"/>
    <cellStyle name="Normal 14 12" xfId="1609"/>
    <cellStyle name="Normal 14 13" xfId="1610"/>
    <cellStyle name="Normal 14 14" xfId="1611"/>
    <cellStyle name="Normal 14 2" xfId="1612"/>
    <cellStyle name="Normal 14 2 2" xfId="1613"/>
    <cellStyle name="Normal 14 2 2 2" xfId="1614"/>
    <cellStyle name="Normal 14 2 2 3" xfId="1615"/>
    <cellStyle name="Normal 14 2 3" xfId="1616"/>
    <cellStyle name="Normal 14 2 4" xfId="1617"/>
    <cellStyle name="Normal 14 3" xfId="1618"/>
    <cellStyle name="Normal 14 3 2" xfId="1619"/>
    <cellStyle name="Normal 14 3 2 2" xfId="1620"/>
    <cellStyle name="Normal 14 3 2 3" xfId="1621"/>
    <cellStyle name="Normal 14 3 3" xfId="1622"/>
    <cellStyle name="Normal 14 3 4" xfId="1623"/>
    <cellStyle name="Normal 14 4" xfId="1624"/>
    <cellStyle name="Normal 14 5" xfId="1625"/>
    <cellStyle name="Normal 14 6" xfId="1626"/>
    <cellStyle name="Normal 14 7" xfId="1627"/>
    <cellStyle name="Normal 14 8" xfId="1628"/>
    <cellStyle name="Normal 14 9" xfId="1629"/>
    <cellStyle name="Normal 14 9 2" xfId="1630"/>
    <cellStyle name="Normal 14 9 3" xfId="1631"/>
    <cellStyle name="Normal 15" xfId="1632"/>
    <cellStyle name="Normal 15 10" xfId="1633"/>
    <cellStyle name="Normal 15 2" xfId="1634"/>
    <cellStyle name="Normal 15 2 2" xfId="1635"/>
    <cellStyle name="Normal 15 2 2 2" xfId="1636"/>
    <cellStyle name="Normal 15 2 2 3" xfId="1637"/>
    <cellStyle name="Normal 15 2 3" xfId="1638"/>
    <cellStyle name="Normal 15 2 4" xfId="1639"/>
    <cellStyle name="Normal 15 2 5" xfId="1640"/>
    <cellStyle name="Normal 15 3" xfId="1641"/>
    <cellStyle name="Normal 15 3 2" xfId="1642"/>
    <cellStyle name="Normal 15 3 2 2" xfId="1643"/>
    <cellStyle name="Normal 15 3 2 3" xfId="1644"/>
    <cellStyle name="Normal 15 3 3" xfId="1645"/>
    <cellStyle name="Normal 15 3 4" xfId="1646"/>
    <cellStyle name="Normal 15 3 5" xfId="1647"/>
    <cellStyle name="Normal 15 4" xfId="1648"/>
    <cellStyle name="Normal 15 5" xfId="1649"/>
    <cellStyle name="Normal 15 6" xfId="1650"/>
    <cellStyle name="Normal 15 7" xfId="1651"/>
    <cellStyle name="Normal 15 8" xfId="1652"/>
    <cellStyle name="Normal 15 8 2" xfId="1653"/>
    <cellStyle name="Normal 15 8 3" xfId="1654"/>
    <cellStyle name="Normal 15 9" xfId="1655"/>
    <cellStyle name="Normal 16" xfId="1656"/>
    <cellStyle name="Normal 16 2" xfId="1657"/>
    <cellStyle name="Normal 16 2 2" xfId="1658"/>
    <cellStyle name="Normal 16 3" xfId="1659"/>
    <cellStyle name="Normal 16 4" xfId="1660"/>
    <cellStyle name="Normal 17" xfId="1661"/>
    <cellStyle name="Normal 17 2" xfId="1662"/>
    <cellStyle name="Normal 17 2 2" xfId="1663"/>
    <cellStyle name="Normal 17 3" xfId="1664"/>
    <cellStyle name="Normal 17 4" xfId="1665"/>
    <cellStyle name="Normal 18" xfId="1666"/>
    <cellStyle name="Normal 18 2" xfId="1667"/>
    <cellStyle name="Normal 18 2 2" xfId="1668"/>
    <cellStyle name="Normal 18 3" xfId="1669"/>
    <cellStyle name="Normal 18 4" xfId="1670"/>
    <cellStyle name="Normal 19" xfId="1671"/>
    <cellStyle name="Normal 19 2" xfId="1672"/>
    <cellStyle name="Normal 19 3" xfId="1673"/>
    <cellStyle name="Normal 19 4" xfId="1674"/>
    <cellStyle name="Normal 2" xfId="11"/>
    <cellStyle name="Normal 2 10" xfId="1675"/>
    <cellStyle name="Normal 2 10 2" xfId="1676"/>
    <cellStyle name="Normal 2 10 2 2" xfId="1677"/>
    <cellStyle name="Normal 2 10 3" xfId="1678"/>
    <cellStyle name="Normal 2 11" xfId="1679"/>
    <cellStyle name="Normal 2 11 2" xfId="1680"/>
    <cellStyle name="Normal 2 11 2 2" xfId="1681"/>
    <cellStyle name="Normal 2 11 3" xfId="1682"/>
    <cellStyle name="Normal 2 12" xfId="1683"/>
    <cellStyle name="Normal 2 13" xfId="1684"/>
    <cellStyle name="Normal 2 14" xfId="1685"/>
    <cellStyle name="Normal 2 15" xfId="1686"/>
    <cellStyle name="Normal 2 2" xfId="44"/>
    <cellStyle name="Normal 2 2 2" xfId="1687"/>
    <cellStyle name="Normal 2 2 2 2" xfId="1688"/>
    <cellStyle name="Normal 2 2 2 3" xfId="1689"/>
    <cellStyle name="Normal 2 2 2 4" xfId="1690"/>
    <cellStyle name="Normal 2 2 3" xfId="1691"/>
    <cellStyle name="Normal 2 2 3 2" xfId="1692"/>
    <cellStyle name="Normal 2 2 4" xfId="1693"/>
    <cellStyle name="Normal 2 2 4 2" xfId="1694"/>
    <cellStyle name="Normal 2 2 5" xfId="1695"/>
    <cellStyle name="Normal 2 2 5 2" xfId="1696"/>
    <cellStyle name="Normal 2 2 6" xfId="1697"/>
    <cellStyle name="Normal 2 2 6 2" xfId="1698"/>
    <cellStyle name="Normal 2 2 6 3" xfId="1699"/>
    <cellStyle name="Normal 2 3" xfId="1700"/>
    <cellStyle name="Normal 2 3 2" xfId="1701"/>
    <cellStyle name="Normal 2 3 2 2" xfId="1702"/>
    <cellStyle name="Normal 2 3 3" xfId="1703"/>
    <cellStyle name="Normal 2 3 3 2" xfId="1704"/>
    <cellStyle name="Normal 2 3 4" xfId="1705"/>
    <cellStyle name="Normal 2 3 4 2" xfId="1706"/>
    <cellStyle name="Normal 2 3 5" xfId="43"/>
    <cellStyle name="Normal 2 4" xfId="1707"/>
    <cellStyle name="Normal 2 4 2" xfId="1708"/>
    <cellStyle name="Normal 2 4 2 2" xfId="1709"/>
    <cellStyle name="Normal 2 4 2 3" xfId="1710"/>
    <cellStyle name="Normal 2 4 3" xfId="1711"/>
    <cellStyle name="Normal 2 4 3 2" xfId="1712"/>
    <cellStyle name="Normal 2 4 4" xfId="1713"/>
    <cellStyle name="Normal 2 5" xfId="1714"/>
    <cellStyle name="Normal 2 5 2" xfId="1715"/>
    <cellStyle name="Normal 2 5 2 2" xfId="1716"/>
    <cellStyle name="Normal 2 5 2 3" xfId="1717"/>
    <cellStyle name="Normal 2 5 3" xfId="1718"/>
    <cellStyle name="Normal 2 5 4" xfId="1719"/>
    <cellStyle name="Normal 2 6" xfId="1720"/>
    <cellStyle name="Normal 2 6 2" xfId="1721"/>
    <cellStyle name="Normal 2 6 3" xfId="1722"/>
    <cellStyle name="Normal 2 7" xfId="1723"/>
    <cellStyle name="Normal 2 7 2" xfId="1724"/>
    <cellStyle name="Normal 2 7 2 2" xfId="1725"/>
    <cellStyle name="Normal 2 7 3" xfId="1726"/>
    <cellStyle name="Normal 2 7 4" xfId="1727"/>
    <cellStyle name="Normal 2 8" xfId="1728"/>
    <cellStyle name="Normal 2 8 2" xfId="1729"/>
    <cellStyle name="Normal 2 9" xfId="1730"/>
    <cellStyle name="Normal 2 9 2" xfId="1731"/>
    <cellStyle name="Normal 2 9 2 2" xfId="1732"/>
    <cellStyle name="Normal 2 9 3" xfId="1733"/>
    <cellStyle name="Normal 2_2D - MAY 24 2010 Ten Year ATRR Forecast for Stakeholders - Updated to SL Rev 12 for PowerPoint" xfId="1734"/>
    <cellStyle name="Normal 20" xfId="1735"/>
    <cellStyle name="Normal 20 10 2" xfId="1736"/>
    <cellStyle name="Normal 20 2" xfId="1737"/>
    <cellStyle name="Normal 20 3" xfId="1738"/>
    <cellStyle name="Normal 20 4" xfId="1739"/>
    <cellStyle name="Normal 21" xfId="1740"/>
    <cellStyle name="Normal 21 2" xfId="1741"/>
    <cellStyle name="Normal 21 3" xfId="1742"/>
    <cellStyle name="Normal 21 4" xfId="1743"/>
    <cellStyle name="Normal 21 5" xfId="1744"/>
    <cellStyle name="Normal 21 6" xfId="1745"/>
    <cellStyle name="Normal 21 7" xfId="1746"/>
    <cellStyle name="Normal 22" xfId="1747"/>
    <cellStyle name="Normal 22 2" xfId="1748"/>
    <cellStyle name="Normal 22 3" xfId="1749"/>
    <cellStyle name="Normal 22 4" xfId="1750"/>
    <cellStyle name="Normal 22 5" xfId="1751"/>
    <cellStyle name="Normal 22 6" xfId="1752"/>
    <cellStyle name="Normal 22 7" xfId="1753"/>
    <cellStyle name="Normal 23" xfId="1754"/>
    <cellStyle name="Normal 23 2" xfId="1755"/>
    <cellStyle name="Normal 23 3" xfId="1756"/>
    <cellStyle name="Normal 23 4" xfId="1757"/>
    <cellStyle name="Normal 23 5" xfId="1758"/>
    <cellStyle name="Normal 23 6" xfId="1759"/>
    <cellStyle name="Normal 23 7" xfId="1760"/>
    <cellStyle name="Normal 24" xfId="1761"/>
    <cellStyle name="Normal 24 2" xfId="1762"/>
    <cellStyle name="Normal 24 3" xfId="1763"/>
    <cellStyle name="Normal 24 4" xfId="1764"/>
    <cellStyle name="Normal 25" xfId="1765"/>
    <cellStyle name="Normal 25 2" xfId="1766"/>
    <cellStyle name="Normal 25 3" xfId="1767"/>
    <cellStyle name="Normal 25 4" xfId="1768"/>
    <cellStyle name="Normal 26" xfId="1769"/>
    <cellStyle name="Normal 26 2" xfId="1770"/>
    <cellStyle name="Normal 26 3" xfId="1771"/>
    <cellStyle name="Normal 26 4" xfId="1772"/>
    <cellStyle name="Normal 26 5" xfId="1773"/>
    <cellStyle name="Normal 26 6" xfId="1774"/>
    <cellStyle name="Normal 26 7" xfId="1775"/>
    <cellStyle name="Normal 27" xfId="1776"/>
    <cellStyle name="Normal 27 2" xfId="1777"/>
    <cellStyle name="Normal 27 3" xfId="1778"/>
    <cellStyle name="Normal 27 4" xfId="1779"/>
    <cellStyle name="Normal 28" xfId="1780"/>
    <cellStyle name="Normal 28 2" xfId="1781"/>
    <cellStyle name="Normal 28 3" xfId="1782"/>
    <cellStyle name="Normal 28 4" xfId="1783"/>
    <cellStyle name="Normal 28 5" xfId="1784"/>
    <cellStyle name="Normal 28 6" xfId="1785"/>
    <cellStyle name="Normal 28 7" xfId="1786"/>
    <cellStyle name="Normal 29" xfId="1787"/>
    <cellStyle name="Normal 29 2" xfId="1788"/>
    <cellStyle name="Normal 29 3" xfId="1789"/>
    <cellStyle name="Normal 29 4" xfId="1790"/>
    <cellStyle name="Normal 29 5" xfId="1791"/>
    <cellStyle name="Normal 29 6" xfId="1792"/>
    <cellStyle name="Normal 29 7" xfId="1793"/>
    <cellStyle name="Normal 3" xfId="21"/>
    <cellStyle name="Normal 3 10" xfId="1794"/>
    <cellStyle name="Normal 3 11" xfId="1795"/>
    <cellStyle name="Normal 3 12" xfId="1796"/>
    <cellStyle name="Normal 3 13" xfId="1797"/>
    <cellStyle name="Normal 3 2" xfId="1798"/>
    <cellStyle name="Normal 3 2 2" xfId="1799"/>
    <cellStyle name="Normal 3 2 2 2" xfId="1800"/>
    <cellStyle name="Normal 3 2 2 3" xfId="1801"/>
    <cellStyle name="Normal 3 2 2 4" xfId="1802"/>
    <cellStyle name="Normal 3 2 3" xfId="1803"/>
    <cellStyle name="Normal 3 2 3 2" xfId="1804"/>
    <cellStyle name="Normal 3 2 4" xfId="1805"/>
    <cellStyle name="Normal 3 2_2D - MAY 24 2010 Ten Year ATRR Forecast for Stakeholders - Updated to SL Rev 12 for PowerPoint" xfId="1806"/>
    <cellStyle name="Normal 3 3" xfId="1807"/>
    <cellStyle name="Normal 3 3 2" xfId="1808"/>
    <cellStyle name="Normal 3 3 2 2" xfId="1809"/>
    <cellStyle name="Normal 3 3 2 2 2" xfId="1810"/>
    <cellStyle name="Normal 3 3 2 3" xfId="1811"/>
    <cellStyle name="Normal 3 3 3" xfId="1812"/>
    <cellStyle name="Normal 3 3 3 2" xfId="1813"/>
    <cellStyle name="Normal 3 3 4" xfId="1814"/>
    <cellStyle name="Normal 3 3 5" xfId="1815"/>
    <cellStyle name="Normal 3 4" xfId="1816"/>
    <cellStyle name="Normal 3 4 2" xfId="1817"/>
    <cellStyle name="Normal 3 4 3" xfId="1818"/>
    <cellStyle name="Normal 3 4 4" xfId="1819"/>
    <cellStyle name="Normal 3 5" xfId="1820"/>
    <cellStyle name="Normal 3 5 2" xfId="1821"/>
    <cellStyle name="Normal 3 5 3" xfId="1822"/>
    <cellStyle name="Normal 3 6" xfId="1823"/>
    <cellStyle name="Normal 3 6 2" xfId="1824"/>
    <cellStyle name="Normal 3 7" xfId="1825"/>
    <cellStyle name="Normal 3 7 2" xfId="1826"/>
    <cellStyle name="Normal 3 8" xfId="1827"/>
    <cellStyle name="Normal 3 8 2" xfId="1828"/>
    <cellStyle name="Normal 3 9" xfId="1829"/>
    <cellStyle name="Normal 3 9 2" xfId="1830"/>
    <cellStyle name="Normal 3 9 3" xfId="1831"/>
    <cellStyle name="Normal 3_108 Summary" xfId="1832"/>
    <cellStyle name="Normal 30" xfId="1833"/>
    <cellStyle name="Normal 30 2" xfId="1834"/>
    <cellStyle name="Normal 30 3" xfId="1835"/>
    <cellStyle name="Normal 30 4" xfId="1836"/>
    <cellStyle name="Normal 31" xfId="1837"/>
    <cellStyle name="Normal 31 10 2" xfId="1838"/>
    <cellStyle name="Normal 31 2" xfId="1839"/>
    <cellStyle name="Normal 31 3" xfId="1840"/>
    <cellStyle name="Normal 31 4" xfId="1841"/>
    <cellStyle name="Normal 32" xfId="1842"/>
    <cellStyle name="Normal 32 10 2" xfId="1843"/>
    <cellStyle name="Normal 32 2" xfId="1844"/>
    <cellStyle name="Normal 32 3" xfId="1845"/>
    <cellStyle name="Normal 32 4" xfId="1846"/>
    <cellStyle name="Normal 33" xfId="1847"/>
    <cellStyle name="Normal 33 2" xfId="1848"/>
    <cellStyle name="Normal 33 3" xfId="1849"/>
    <cellStyle name="Normal 33 4" xfId="1850"/>
    <cellStyle name="Normal 34" xfId="1851"/>
    <cellStyle name="Normal 34 2" xfId="1852"/>
    <cellStyle name="Normal 34 3" xfId="1853"/>
    <cellStyle name="Normal 34 4" xfId="1854"/>
    <cellStyle name="Normal 35" xfId="1855"/>
    <cellStyle name="Normal 35 2" xfId="1856"/>
    <cellStyle name="Normal 35 2 2" xfId="1857"/>
    <cellStyle name="Normal 35 3" xfId="1858"/>
    <cellStyle name="Normal 35 4" xfId="1859"/>
    <cellStyle name="Normal 35 5" xfId="1860"/>
    <cellStyle name="Normal 35 6" xfId="1861"/>
    <cellStyle name="Normal 35 7" xfId="1862"/>
    <cellStyle name="Normal 36" xfId="1863"/>
    <cellStyle name="Normal 36 2" xfId="1864"/>
    <cellStyle name="Normal 36 3" xfId="1865"/>
    <cellStyle name="Normal 36 4" xfId="1866"/>
    <cellStyle name="Normal 36 5" xfId="1867"/>
    <cellStyle name="Normal 36 6" xfId="1868"/>
    <cellStyle name="Normal 37" xfId="1869"/>
    <cellStyle name="Normal 37 2" xfId="1870"/>
    <cellStyle name="Normal 37 3" xfId="1871"/>
    <cellStyle name="Normal 38" xfId="1872"/>
    <cellStyle name="Normal 38 2" xfId="1873"/>
    <cellStyle name="Normal 38 3" xfId="1874"/>
    <cellStyle name="Normal 39" xfId="1875"/>
    <cellStyle name="Normal 39 2" xfId="1876"/>
    <cellStyle name="Normal 39 3" xfId="1877"/>
    <cellStyle name="Normal 4" xfId="22"/>
    <cellStyle name="Normal 4 2" xfId="1878"/>
    <cellStyle name="Normal 4 2 2" xfId="1879"/>
    <cellStyle name="Normal 4 2 3" xfId="1880"/>
    <cellStyle name="Normal 4 2 4" xfId="1881"/>
    <cellStyle name="Normal 4 3" xfId="1882"/>
    <cellStyle name="Normal 4 3 2" xfId="1883"/>
    <cellStyle name="Normal 4 3 3" xfId="1884"/>
    <cellStyle name="Normal 4 3 4" xfId="1885"/>
    <cellStyle name="Normal 4 4" xfId="1886"/>
    <cellStyle name="Normal 4 4 2" xfId="1887"/>
    <cellStyle name="Normal 4 4 3" xfId="1888"/>
    <cellStyle name="Normal 4 4 4" xfId="1889"/>
    <cellStyle name="Normal 4 5" xfId="1890"/>
    <cellStyle name="Normal 4 5 2" xfId="1891"/>
    <cellStyle name="Normal 4 5 3" xfId="1892"/>
    <cellStyle name="Normal 4 6" xfId="1893"/>
    <cellStyle name="Normal 4_2D - MAY 24 2010 Ten Year ATRR Forecast for Stakeholders - Updated to SL Rev 12 for PowerPoint" xfId="1894"/>
    <cellStyle name="Normal 40" xfId="1895"/>
    <cellStyle name="Normal 40 2" xfId="1896"/>
    <cellStyle name="Normal 40 3" xfId="1897"/>
    <cellStyle name="Normal 40 4" xfId="1898"/>
    <cellStyle name="Normal 40 5" xfId="1899"/>
    <cellStyle name="Normal 40 6" xfId="1900"/>
    <cellStyle name="Normal 41" xfId="1901"/>
    <cellStyle name="Normal 41 2" xfId="1902"/>
    <cellStyle name="Normal 41 2 2" xfId="1903"/>
    <cellStyle name="Normal 41 2 2 2" xfId="1904"/>
    <cellStyle name="Normal 41 2 2 3" xfId="1905"/>
    <cellStyle name="Normal 41 2 3" xfId="1906"/>
    <cellStyle name="Normal 41 2 4" xfId="1907"/>
    <cellStyle name="Normal 41 3" xfId="1908"/>
    <cellStyle name="Normal 41 4" xfId="1909"/>
    <cellStyle name="Normal 41 5" xfId="1910"/>
    <cellStyle name="Normal 41 6" xfId="1911"/>
    <cellStyle name="Normal 42" xfId="1912"/>
    <cellStyle name="Normal 42 2" xfId="1913"/>
    <cellStyle name="Normal 42 3" xfId="1914"/>
    <cellStyle name="Normal 43" xfId="1915"/>
    <cellStyle name="Normal 43 2" xfId="1916"/>
    <cellStyle name="Normal 43 3" xfId="1917"/>
    <cellStyle name="Normal 44" xfId="1918"/>
    <cellStyle name="Normal 44 2" xfId="1919"/>
    <cellStyle name="Normal 44 3" xfId="1920"/>
    <cellStyle name="Normal 44 4" xfId="1921"/>
    <cellStyle name="Normal 44 5" xfId="1922"/>
    <cellStyle name="Normal 44 6" xfId="1923"/>
    <cellStyle name="Normal 45" xfId="1924"/>
    <cellStyle name="Normal 45 2" xfId="1925"/>
    <cellStyle name="Normal 45 3" xfId="1926"/>
    <cellStyle name="Normal 45 4" xfId="1927"/>
    <cellStyle name="Normal 45 5" xfId="1928"/>
    <cellStyle name="Normal 45 6" xfId="1929"/>
    <cellStyle name="Normal 46" xfId="1930"/>
    <cellStyle name="Normal 46 2" xfId="1931"/>
    <cellStyle name="Normal 46 3" xfId="1932"/>
    <cellStyle name="Normal 47" xfId="1933"/>
    <cellStyle name="Normal 47 2" xfId="1934"/>
    <cellStyle name="Normal 47 3" xfId="1935"/>
    <cellStyle name="Normal 48" xfId="1936"/>
    <cellStyle name="Normal 48 2" xfId="1937"/>
    <cellStyle name="Normal 48 3" xfId="1938"/>
    <cellStyle name="Normal 49" xfId="1939"/>
    <cellStyle name="Normal 49 2" xfId="1940"/>
    <cellStyle name="Normal 49 3" xfId="1941"/>
    <cellStyle name="Normal 5" xfId="23"/>
    <cellStyle name="Normal 5 10" xfId="1942"/>
    <cellStyle name="Normal 5 11" xfId="1943"/>
    <cellStyle name="Normal 5 2" xfId="1944"/>
    <cellStyle name="Normal 5 2 2" xfId="1945"/>
    <cellStyle name="Normal 5 2 2 2" xfId="1946"/>
    <cellStyle name="Normal 5 2 3" xfId="1947"/>
    <cellStyle name="Normal 5 2 4" xfId="1948"/>
    <cellStyle name="Normal 5 2 5" xfId="1949"/>
    <cellStyle name="Normal 5 2 6" xfId="1950"/>
    <cellStyle name="Normal 5 2 7" xfId="1951"/>
    <cellStyle name="Normal 5 3" xfId="1952"/>
    <cellStyle name="Normal 5 4" xfId="1953"/>
    <cellStyle name="Normal 5 4 2" xfId="1954"/>
    <cellStyle name="Normal 5 5" xfId="1955"/>
    <cellStyle name="Normal 5 5 2" xfId="1956"/>
    <cellStyle name="Normal 5 5 2 2" xfId="1957"/>
    <cellStyle name="Normal 5 5 3" xfId="1958"/>
    <cellStyle name="Normal 5 6" xfId="1959"/>
    <cellStyle name="Normal 5 6 2" xfId="1960"/>
    <cellStyle name="Normal 5 6 2 2" xfId="1961"/>
    <cellStyle name="Normal 5 6 3" xfId="1962"/>
    <cellStyle name="Normal 5 7" xfId="1963"/>
    <cellStyle name="Normal 5 7 2" xfId="1964"/>
    <cellStyle name="Normal 5 7 2 2" xfId="1965"/>
    <cellStyle name="Normal 5 7 3" xfId="1966"/>
    <cellStyle name="Normal 5 8" xfId="1967"/>
    <cellStyle name="Normal 5 8 2" xfId="1968"/>
    <cellStyle name="Normal 5 9" xfId="1969"/>
    <cellStyle name="Normal 5 9 2" xfId="1970"/>
    <cellStyle name="Normal 50" xfId="1971"/>
    <cellStyle name="Normal 50 2" xfId="1972"/>
    <cellStyle name="Normal 50 3" xfId="1973"/>
    <cellStyle name="Normal 51" xfId="1974"/>
    <cellStyle name="Normal 51 2" xfId="1975"/>
    <cellStyle name="Normal 51 3" xfId="1976"/>
    <cellStyle name="Normal 52" xfId="1977"/>
    <cellStyle name="Normal 52 2" xfId="1978"/>
    <cellStyle name="Normal 52 3" xfId="1979"/>
    <cellStyle name="Normal 53" xfId="1980"/>
    <cellStyle name="Normal 53 2" xfId="1981"/>
    <cellStyle name="Normal 53 3" xfId="1982"/>
    <cellStyle name="Normal 54" xfId="1983"/>
    <cellStyle name="Normal 54 2" xfId="1984"/>
    <cellStyle name="Normal 54 3" xfId="1985"/>
    <cellStyle name="Normal 55" xfId="1986"/>
    <cellStyle name="Normal 55 2" xfId="1987"/>
    <cellStyle name="Normal 55 3" xfId="1988"/>
    <cellStyle name="Normal 56" xfId="1989"/>
    <cellStyle name="Normal 56 2" xfId="1990"/>
    <cellStyle name="Normal 56 3" xfId="1991"/>
    <cellStyle name="Normal 57" xfId="1992"/>
    <cellStyle name="Normal 57 2" xfId="1993"/>
    <cellStyle name="Normal 57 3" xfId="1994"/>
    <cellStyle name="Normal 58" xfId="1995"/>
    <cellStyle name="Normal 58 2" xfId="1996"/>
    <cellStyle name="Normal 58 3" xfId="1997"/>
    <cellStyle name="Normal 59" xfId="1998"/>
    <cellStyle name="Normal 59 2" xfId="1999"/>
    <cellStyle name="Normal 59 3" xfId="2000"/>
    <cellStyle name="Normal 6" xfId="24"/>
    <cellStyle name="Normal 6 10" xfId="2001"/>
    <cellStyle name="Normal 6 10 2" xfId="2002"/>
    <cellStyle name="Normal 6 11" xfId="2003"/>
    <cellStyle name="Normal 6 11 2" xfId="2004"/>
    <cellStyle name="Normal 6 11 3" xfId="2005"/>
    <cellStyle name="Normal 6 12" xfId="2006"/>
    <cellStyle name="Normal 6 12 2" xfId="2007"/>
    <cellStyle name="Normal 6 13" xfId="2008"/>
    <cellStyle name="Normal 6 14" xfId="2009"/>
    <cellStyle name="Normal 6 2" xfId="2010"/>
    <cellStyle name="Normal 6 2 2" xfId="2011"/>
    <cellStyle name="Normal 6 2 2 2" xfId="2012"/>
    <cellStyle name="Normal 6 2 2 3" xfId="2013"/>
    <cellStyle name="Normal 6 2 2 4" xfId="2014"/>
    <cellStyle name="Normal 6 2 3" xfId="2015"/>
    <cellStyle name="Normal 6 2 3 2" xfId="2016"/>
    <cellStyle name="Normal 6 2 4" xfId="2017"/>
    <cellStyle name="Normal 6 2 5" xfId="2018"/>
    <cellStyle name="Normal 6 3" xfId="2019"/>
    <cellStyle name="Normal 6 3 2" xfId="2020"/>
    <cellStyle name="Normal 6 3 2 2" xfId="2021"/>
    <cellStyle name="Normal 6 3 2 3" xfId="2022"/>
    <cellStyle name="Normal 6 3 2 4" xfId="2023"/>
    <cellStyle name="Normal 6 3 3" xfId="2024"/>
    <cellStyle name="Normal 6 3 3 2" xfId="2025"/>
    <cellStyle name="Normal 6 3 4" xfId="2026"/>
    <cellStyle name="Normal 6 3 5" xfId="2027"/>
    <cellStyle name="Normal 6 4" xfId="2028"/>
    <cellStyle name="Normal 6 4 2" xfId="2029"/>
    <cellStyle name="Normal 6 4 3" xfId="2030"/>
    <cellStyle name="Normal 6 5" xfId="2031"/>
    <cellStyle name="Normal 6 5 2" xfId="2032"/>
    <cellStyle name="Normal 6 5 3" xfId="2033"/>
    <cellStyle name="Normal 6 6" xfId="2034"/>
    <cellStyle name="Normal 6 6 2" xfId="2035"/>
    <cellStyle name="Normal 6 6 3" xfId="2036"/>
    <cellStyle name="Normal 6 7" xfId="2037"/>
    <cellStyle name="Normal 6 7 2" xfId="2038"/>
    <cellStyle name="Normal 6 7 3" xfId="2039"/>
    <cellStyle name="Normal 6 8" xfId="2040"/>
    <cellStyle name="Normal 6 8 2" xfId="2041"/>
    <cellStyle name="Normal 6 8 3" xfId="2042"/>
    <cellStyle name="Normal 6 9" xfId="2043"/>
    <cellStyle name="Normal 6 9 2" xfId="2044"/>
    <cellStyle name="Normal 6 9 3" xfId="2045"/>
    <cellStyle name="Normal 60" xfId="2046"/>
    <cellStyle name="Normal 60 2" xfId="2047"/>
    <cellStyle name="Normal 60 3" xfId="2048"/>
    <cellStyle name="Normal 61" xfId="2049"/>
    <cellStyle name="Normal 61 2" xfId="2050"/>
    <cellStyle name="Normal 61 3" xfId="2051"/>
    <cellStyle name="Normal 62" xfId="2052"/>
    <cellStyle name="Normal 62 2" xfId="2053"/>
    <cellStyle name="Normal 62 3" xfId="2054"/>
    <cellStyle name="Normal 63" xfId="2055"/>
    <cellStyle name="Normal 63 2" xfId="2056"/>
    <cellStyle name="Normal 63 3" xfId="2057"/>
    <cellStyle name="Normal 64" xfId="2058"/>
    <cellStyle name="Normal 65" xfId="2059"/>
    <cellStyle name="Normal 65 2" xfId="2060"/>
    <cellStyle name="Normal 66" xfId="2061"/>
    <cellStyle name="Normal 66 2" xfId="2062"/>
    <cellStyle name="Normal 67" xfId="2063"/>
    <cellStyle name="Normal 68" xfId="2064"/>
    <cellStyle name="Normal 69" xfId="2065"/>
    <cellStyle name="Normal 69 2" xfId="2066"/>
    <cellStyle name="Normal 7" xfId="2067"/>
    <cellStyle name="Normal 7 10" xfId="2068"/>
    <cellStyle name="Normal 7 11" xfId="2069"/>
    <cellStyle name="Normal 7 12" xfId="2070"/>
    <cellStyle name="Normal 7 13" xfId="2071"/>
    <cellStyle name="Normal 7 14" xfId="2072"/>
    <cellStyle name="Normal 7 2" xfId="2073"/>
    <cellStyle name="Normal 7 2 2" xfId="2074"/>
    <cellStyle name="Normal 7 2 2 2" xfId="2075"/>
    <cellStyle name="Normal 7 2 2 3" xfId="2076"/>
    <cellStyle name="Normal 7 2 2 4" xfId="2077"/>
    <cellStyle name="Normal 7 2 3" xfId="2078"/>
    <cellStyle name="Normal 7 2 3 2" xfId="2079"/>
    <cellStyle name="Normal 7 2 4" xfId="2080"/>
    <cellStyle name="Normal 7 2 4 2" xfId="2081"/>
    <cellStyle name="Normal 7 2 5" xfId="2082"/>
    <cellStyle name="Normal 7 3" xfId="2083"/>
    <cellStyle name="Normal 7 3 2" xfId="2084"/>
    <cellStyle name="Normal 7 3 2 2" xfId="2085"/>
    <cellStyle name="Normal 7 3 2 3" xfId="2086"/>
    <cellStyle name="Normal 7 3 3" xfId="2087"/>
    <cellStyle name="Normal 7 3 4" xfId="2088"/>
    <cellStyle name="Normal 7 3 5" xfId="2089"/>
    <cellStyle name="Normal 7 4" xfId="2090"/>
    <cellStyle name="Normal 7 4 2" xfId="2091"/>
    <cellStyle name="Normal 7 5" xfId="2092"/>
    <cellStyle name="Normal 7 5 2" xfId="2093"/>
    <cellStyle name="Normal 7 6" xfId="2094"/>
    <cellStyle name="Normal 7 7" xfId="2095"/>
    <cellStyle name="Normal 7 8" xfId="2096"/>
    <cellStyle name="Normal 7 9" xfId="2097"/>
    <cellStyle name="Normal 7 9 2" xfId="2098"/>
    <cellStyle name="Normal 7 9 3" xfId="2099"/>
    <cellStyle name="Normal 70" xfId="2100"/>
    <cellStyle name="Normal 70 2" xfId="2101"/>
    <cellStyle name="Normal 71" xfId="2102"/>
    <cellStyle name="Normal 72" xfId="2103"/>
    <cellStyle name="Normal 73" xfId="2104"/>
    <cellStyle name="Normal 74" xfId="2105"/>
    <cellStyle name="Normal 75" xfId="2106"/>
    <cellStyle name="Normal 76" xfId="2107"/>
    <cellStyle name="Normal 77" xfId="2108"/>
    <cellStyle name="Normal 78" xfId="2109"/>
    <cellStyle name="Normal 79" xfId="2110"/>
    <cellStyle name="Normal 8" xfId="2111"/>
    <cellStyle name="Normal 8 10" xfId="2112"/>
    <cellStyle name="Normal 8 11" xfId="2113"/>
    <cellStyle name="Normal 8 12" xfId="2114"/>
    <cellStyle name="Normal 8 13" xfId="2115"/>
    <cellStyle name="Normal 8 14" xfId="2116"/>
    <cellStyle name="Normal 8 2" xfId="2117"/>
    <cellStyle name="Normal 8 2 2" xfId="2118"/>
    <cellStyle name="Normal 8 2 2 2" xfId="2119"/>
    <cellStyle name="Normal 8 2 2 3" xfId="2120"/>
    <cellStyle name="Normal 8 2 2 4" xfId="2121"/>
    <cellStyle name="Normal 8 2 3" xfId="2122"/>
    <cellStyle name="Normal 8 2 4" xfId="2123"/>
    <cellStyle name="Normal 8 2 5" xfId="2124"/>
    <cellStyle name="Normal 8 3" xfId="2125"/>
    <cellStyle name="Normal 8 3 2" xfId="2126"/>
    <cellStyle name="Normal 8 3 2 2" xfId="2127"/>
    <cellStyle name="Normal 8 3 2 3" xfId="2128"/>
    <cellStyle name="Normal 8 3 3" xfId="2129"/>
    <cellStyle name="Normal 8 3 4" xfId="2130"/>
    <cellStyle name="Normal 8 3 5" xfId="2131"/>
    <cellStyle name="Normal 8 4" xfId="2132"/>
    <cellStyle name="Normal 8 4 2" xfId="2133"/>
    <cellStyle name="Normal 8 5" xfId="2134"/>
    <cellStyle name="Normal 8 5 2" xfId="2135"/>
    <cellStyle name="Normal 8 6" xfId="2136"/>
    <cellStyle name="Normal 8 7" xfId="2137"/>
    <cellStyle name="Normal 8 8" xfId="2138"/>
    <cellStyle name="Normal 8 9" xfId="2139"/>
    <cellStyle name="Normal 8 9 2" xfId="2140"/>
    <cellStyle name="Normal 8 9 3" xfId="2141"/>
    <cellStyle name="Normal 80" xfId="2142"/>
    <cellStyle name="Normal 81" xfId="2143"/>
    <cellStyle name="Normal 82" xfId="2144"/>
    <cellStyle name="Normal 83" xfId="2145"/>
    <cellStyle name="Normal 84" xfId="2146"/>
    <cellStyle name="Normal 85" xfId="2147"/>
    <cellStyle name="Normal 86" xfId="2148"/>
    <cellStyle name="Normal 87" xfId="2149"/>
    <cellStyle name="Normal 88" xfId="2150"/>
    <cellStyle name="Normal 89" xfId="2151"/>
    <cellStyle name="Normal 9" xfId="2152"/>
    <cellStyle name="Normal 9 2" xfId="2153"/>
    <cellStyle name="Normal 9 2 2" xfId="2154"/>
    <cellStyle name="Normal 9 3" xfId="2155"/>
    <cellStyle name="Normal 9 3 2" xfId="2156"/>
    <cellStyle name="Normal 9 4" xfId="2157"/>
    <cellStyle name="Normal 9 4 2" xfId="2158"/>
    <cellStyle name="Normal 9 5" xfId="2159"/>
    <cellStyle name="Normal 9 6" xfId="2160"/>
    <cellStyle name="Normal 9 7" xfId="2161"/>
    <cellStyle name="Normal 90" xfId="2162"/>
    <cellStyle name="Normal 91" xfId="2163"/>
    <cellStyle name="Normal 92" xfId="2164"/>
    <cellStyle name="Normal 93" xfId="2165"/>
    <cellStyle name="Normal 94" xfId="2166"/>
    <cellStyle name="Normal 95" xfId="2167"/>
    <cellStyle name="Normal 96" xfId="2168"/>
    <cellStyle name="Normal 97" xfId="2169"/>
    <cellStyle name="Normal 98" xfId="2170"/>
    <cellStyle name="Normal 99" xfId="2171"/>
    <cellStyle name="Normal Bold" xfId="2172"/>
    <cellStyle name="Normal Pct" xfId="2173"/>
    <cellStyle name="Normal_QUERY5" xfId="3"/>
    <cellStyle name="Normal_zPer Books Calculation APCo - Est 3 mos" xfId="4"/>
    <cellStyle name="Note 10" xfId="2174"/>
    <cellStyle name="Note 10 2" xfId="2175"/>
    <cellStyle name="Note 10 3" xfId="2176"/>
    <cellStyle name="Note 10 4" xfId="2177"/>
    <cellStyle name="Note 10 5" xfId="2178"/>
    <cellStyle name="Note 10 6" xfId="2179"/>
    <cellStyle name="Note 11" xfId="2180"/>
    <cellStyle name="Note 11 2" xfId="2181"/>
    <cellStyle name="Note 11 3" xfId="2182"/>
    <cellStyle name="Note 11 4" xfId="2183"/>
    <cellStyle name="Note 11 5" xfId="2184"/>
    <cellStyle name="Note 11 6" xfId="2185"/>
    <cellStyle name="Note 11 7" xfId="2186"/>
    <cellStyle name="Note 12" xfId="2187"/>
    <cellStyle name="Note 12 2" xfId="2188"/>
    <cellStyle name="Note 12 3" xfId="2189"/>
    <cellStyle name="Note 12 4" xfId="2190"/>
    <cellStyle name="Note 12 5" xfId="2191"/>
    <cellStyle name="Note 12 6" xfId="2192"/>
    <cellStyle name="Note 13" xfId="2193"/>
    <cellStyle name="Note 13 2" xfId="2194"/>
    <cellStyle name="Note 13 3" xfId="2195"/>
    <cellStyle name="Note 13 4" xfId="2196"/>
    <cellStyle name="Note 13 5" xfId="2197"/>
    <cellStyle name="Note 14" xfId="2198"/>
    <cellStyle name="Note 14 2" xfId="2199"/>
    <cellStyle name="Note 14 3" xfId="2200"/>
    <cellStyle name="Note 14 4" xfId="2201"/>
    <cellStyle name="Note 14 5" xfId="2202"/>
    <cellStyle name="Note 2" xfId="2203"/>
    <cellStyle name="Note 2 2" xfId="2204"/>
    <cellStyle name="Note 2 2 2" xfId="2205"/>
    <cellStyle name="Note 2 2 2 2" xfId="2206"/>
    <cellStyle name="Note 2 2 3" xfId="2207"/>
    <cellStyle name="Note 2 2 4" xfId="2208"/>
    <cellStyle name="Note 2 3" xfId="2209"/>
    <cellStyle name="Note 2 3 2" xfId="2210"/>
    <cellStyle name="Note 2 3 3" xfId="2211"/>
    <cellStyle name="Note 2 4" xfId="2212"/>
    <cellStyle name="Note 2 4 2" xfId="2213"/>
    <cellStyle name="Note 2 5" xfId="2214"/>
    <cellStyle name="Note 2 6" xfId="2215"/>
    <cellStyle name="Note 2_Allocators" xfId="2216"/>
    <cellStyle name="Note 3" xfId="2217"/>
    <cellStyle name="Note 3 2" xfId="2218"/>
    <cellStyle name="Note 3 2 2" xfId="2219"/>
    <cellStyle name="Note 3 2 3" xfId="2220"/>
    <cellStyle name="Note 3 3" xfId="2221"/>
    <cellStyle name="Note 3 3 2" xfId="2222"/>
    <cellStyle name="Note 3 4" xfId="2223"/>
    <cellStyle name="Note 3 4 2" xfId="2224"/>
    <cellStyle name="Note 3 5" xfId="2225"/>
    <cellStyle name="Note 3 6" xfId="2226"/>
    <cellStyle name="Note 3_Allocators" xfId="2227"/>
    <cellStyle name="Note 4" xfId="2228"/>
    <cellStyle name="Note 4 2" xfId="2229"/>
    <cellStyle name="Note 4 2 2" xfId="2230"/>
    <cellStyle name="Note 4 2 3" xfId="2231"/>
    <cellStyle name="Note 4 3" xfId="2232"/>
    <cellStyle name="Note 4 3 2" xfId="2233"/>
    <cellStyle name="Note 4 4" xfId="2234"/>
    <cellStyle name="Note 4 5" xfId="2235"/>
    <cellStyle name="Note 4 6" xfId="2236"/>
    <cellStyle name="Note 4_Allocators" xfId="2237"/>
    <cellStyle name="Note 5" xfId="2238"/>
    <cellStyle name="Note 5 2" xfId="2239"/>
    <cellStyle name="Note 5 2 2" xfId="2240"/>
    <cellStyle name="Note 5 3" xfId="2241"/>
    <cellStyle name="Note 5 4" xfId="2242"/>
    <cellStyle name="Note 5 5" xfId="2243"/>
    <cellStyle name="Note 5 6" xfId="2244"/>
    <cellStyle name="Note 6" xfId="2245"/>
    <cellStyle name="Note 6 2" xfId="2246"/>
    <cellStyle name="Note 6 2 2" xfId="2247"/>
    <cellStyle name="Note 6 3" xfId="2248"/>
    <cellStyle name="Note 6 4" xfId="2249"/>
    <cellStyle name="Note 6 5" xfId="2250"/>
    <cellStyle name="Note 6 6" xfId="2251"/>
    <cellStyle name="Note 6_Allocators" xfId="2252"/>
    <cellStyle name="Note 7" xfId="2253"/>
    <cellStyle name="Note 7 2" xfId="2254"/>
    <cellStyle name="Note 7 2 2" xfId="2255"/>
    <cellStyle name="Note 7 3" xfId="2256"/>
    <cellStyle name="Note 7 4" xfId="2257"/>
    <cellStyle name="Note 7 5" xfId="2258"/>
    <cellStyle name="Note 7 6" xfId="2259"/>
    <cellStyle name="Note 8" xfId="2260"/>
    <cellStyle name="Note 8 2" xfId="2261"/>
    <cellStyle name="Note 8 3" xfId="2262"/>
    <cellStyle name="Note 8 4" xfId="2263"/>
    <cellStyle name="Note 8 5" xfId="2264"/>
    <cellStyle name="Note 8 6" xfId="2265"/>
    <cellStyle name="Note 8 7" xfId="2266"/>
    <cellStyle name="Note 9" xfId="2267"/>
    <cellStyle name="Note 9 2" xfId="2268"/>
    <cellStyle name="Note 9 3" xfId="2269"/>
    <cellStyle name="Note 9 4" xfId="2270"/>
    <cellStyle name="Note 9 5" xfId="2271"/>
    <cellStyle name="Note 9 6" xfId="2272"/>
    <cellStyle name="Note 9 7" xfId="2273"/>
    <cellStyle name="nPlosion" xfId="2274"/>
    <cellStyle name="NPPESalesPct" xfId="2275"/>
    <cellStyle name="nvision" xfId="2276"/>
    <cellStyle name="NWI%S" xfId="2277"/>
    <cellStyle name="Output 10" xfId="2278"/>
    <cellStyle name="Output 11" xfId="2279"/>
    <cellStyle name="Output 12" xfId="2280"/>
    <cellStyle name="Output 13" xfId="2281"/>
    <cellStyle name="Output 2" xfId="2282"/>
    <cellStyle name="Output 2 2" xfId="2283"/>
    <cellStyle name="Output 3" xfId="2284"/>
    <cellStyle name="Output 3 2" xfId="2285"/>
    <cellStyle name="Output 3 3" xfId="2286"/>
    <cellStyle name="Output 4" xfId="2287"/>
    <cellStyle name="Output 4 2" xfId="2288"/>
    <cellStyle name="Output 5" xfId="2289"/>
    <cellStyle name="Output 5 2" xfId="2290"/>
    <cellStyle name="Output 6" xfId="2291"/>
    <cellStyle name="Output 6 2" xfId="2292"/>
    <cellStyle name="Output 7" xfId="2293"/>
    <cellStyle name="Output 8" xfId="2294"/>
    <cellStyle name="Output 9" xfId="2295"/>
    <cellStyle name="Page Heading Large" xfId="2296"/>
    <cellStyle name="Page Heading Small" xfId="2297"/>
    <cellStyle name="Percen - Style1" xfId="2298"/>
    <cellStyle name="Percen - Style2" xfId="2299"/>
    <cellStyle name="Percent [0]" xfId="2300"/>
    <cellStyle name="Percent [1]" xfId="2301"/>
    <cellStyle name="Percent [2]" xfId="2302"/>
    <cellStyle name="Percent 10" xfId="2303"/>
    <cellStyle name="Percent 10 2" xfId="2304"/>
    <cellStyle name="Percent 10 3" xfId="2305"/>
    <cellStyle name="Percent 11" xfId="2306"/>
    <cellStyle name="Percent 11 2" xfId="2307"/>
    <cellStyle name="Percent 11 2 2" xfId="2308"/>
    <cellStyle name="Percent 11 2 2 2" xfId="2309"/>
    <cellStyle name="Percent 11 2 3" xfId="2310"/>
    <cellStyle name="Percent 11 3" xfId="2311"/>
    <cellStyle name="Percent 11 3 2" xfId="2312"/>
    <cellStyle name="Percent 11 4" xfId="2313"/>
    <cellStyle name="Percent 11 4 2" xfId="2314"/>
    <cellStyle name="Percent 11 5" xfId="2315"/>
    <cellStyle name="Percent 11 6" xfId="2316"/>
    <cellStyle name="Percent 11 7" xfId="2317"/>
    <cellStyle name="Percent 11 7 2" xfId="2318"/>
    <cellStyle name="Percent 11 8" xfId="2319"/>
    <cellStyle name="Percent 12" xfId="2320"/>
    <cellStyle name="Percent 12 2" xfId="2321"/>
    <cellStyle name="Percent 12 2 2" xfId="2322"/>
    <cellStyle name="Percent 12 3" xfId="2323"/>
    <cellStyle name="Percent 13" xfId="2324"/>
    <cellStyle name="Percent 13 2" xfId="2325"/>
    <cellStyle name="Percent 13 2 2" xfId="2326"/>
    <cellStyle name="Percent 13 3" xfId="2327"/>
    <cellStyle name="Percent 13 4" xfId="2328"/>
    <cellStyle name="Percent 14" xfId="2329"/>
    <cellStyle name="Percent 14 2" xfId="2330"/>
    <cellStyle name="Percent 14 2 2" xfId="2331"/>
    <cellStyle name="Percent 14 3" xfId="2332"/>
    <cellStyle name="Percent 14 4" xfId="2333"/>
    <cellStyle name="Percent 15" xfId="3088"/>
    <cellStyle name="Percent 16" xfId="3089"/>
    <cellStyle name="Percent 2" xfId="25"/>
    <cellStyle name="Percent 2 2" xfId="2334"/>
    <cellStyle name="Percent 2 2 2" xfId="2335"/>
    <cellStyle name="Percent 2 2 2 2" xfId="2336"/>
    <cellStyle name="Percent 2 2 2 2 2" xfId="2337"/>
    <cellStyle name="Percent 2 2 2 3" xfId="2338"/>
    <cellStyle name="Percent 2 2 3" xfId="2339"/>
    <cellStyle name="Percent 2 2 3 2" xfId="2340"/>
    <cellStyle name="Percent 2 2 3 3" xfId="2341"/>
    <cellStyle name="Percent 2 2 4" xfId="2342"/>
    <cellStyle name="Percent 2 2 4 2" xfId="2343"/>
    <cellStyle name="Percent 2 2 4 3" xfId="2344"/>
    <cellStyle name="Percent 2 2 5" xfId="2345"/>
    <cellStyle name="Percent 2 2 5 2" xfId="2346"/>
    <cellStyle name="Percent 2 2 6" xfId="2347"/>
    <cellStyle name="Percent 2 2 6 2" xfId="2348"/>
    <cellStyle name="Percent 2 3" xfId="2349"/>
    <cellStyle name="Percent 2 3 2" xfId="2350"/>
    <cellStyle name="Percent 2 3 2 2" xfId="2351"/>
    <cellStyle name="Percent 2 3 2 3" xfId="2352"/>
    <cellStyle name="Percent 2 3 3" xfId="2353"/>
    <cellStyle name="Percent 2 3 3 2" xfId="2354"/>
    <cellStyle name="Percent 2 3 4" xfId="2355"/>
    <cellStyle name="Percent 2 3 4 2" xfId="2356"/>
    <cellStyle name="Percent 2 3 5" xfId="2357"/>
    <cellStyle name="Percent 2 4" xfId="2358"/>
    <cellStyle name="Percent 2 4 2" xfId="2359"/>
    <cellStyle name="Percent 2 4 2 2" xfId="2360"/>
    <cellStyle name="Percent 2 4 2 3" xfId="2361"/>
    <cellStyle name="Percent 2 4 3" xfId="2362"/>
    <cellStyle name="Percent 2 4 3 2" xfId="2363"/>
    <cellStyle name="Percent 2 4 4" xfId="2364"/>
    <cellStyle name="Percent 2 5" xfId="2365"/>
    <cellStyle name="Percent 2 5 2" xfId="2366"/>
    <cellStyle name="Percent 2 5 2 2" xfId="2367"/>
    <cellStyle name="Percent 2 5 2 3" xfId="2368"/>
    <cellStyle name="Percent 2 5 3" xfId="2369"/>
    <cellStyle name="Percent 2 5 3 2" xfId="2370"/>
    <cellStyle name="Percent 2 5 4" xfId="2371"/>
    <cellStyle name="Percent 2 6" xfId="2372"/>
    <cellStyle name="Percent 2 6 2" xfId="2373"/>
    <cellStyle name="Percent 2 6 2 2" xfId="2374"/>
    <cellStyle name="Percent 2 6 2 3" xfId="2375"/>
    <cellStyle name="Percent 2 6 3" xfId="2376"/>
    <cellStyle name="Percent 2 6 4" xfId="2377"/>
    <cellStyle name="Percent 2 7" xfId="2378"/>
    <cellStyle name="Percent 2 7 2" xfId="2379"/>
    <cellStyle name="Percent 2 7 2 2" xfId="2380"/>
    <cellStyle name="Percent 2 7 3" xfId="2381"/>
    <cellStyle name="Percent 2 7 4" xfId="2382"/>
    <cellStyle name="Percent 2 8" xfId="2383"/>
    <cellStyle name="Percent 3" xfId="2384"/>
    <cellStyle name="Percent 3 2" xfId="2385"/>
    <cellStyle name="Percent 3 2 2" xfId="2386"/>
    <cellStyle name="Percent 3 3" xfId="2387"/>
    <cellStyle name="Percent 3 3 2" xfId="2388"/>
    <cellStyle name="Percent 3 4" xfId="2389"/>
    <cellStyle name="Percent 3 4 2" xfId="2390"/>
    <cellStyle name="Percent 3 4 3" xfId="2391"/>
    <cellStyle name="Percent 3 5" xfId="2392"/>
    <cellStyle name="Percent 3 5 2" xfId="2393"/>
    <cellStyle name="Percent 3 6" xfId="2394"/>
    <cellStyle name="Percent 4" xfId="2395"/>
    <cellStyle name="Percent 4 2" xfId="2396"/>
    <cellStyle name="Percent 4 2 2" xfId="2397"/>
    <cellStyle name="Percent 4 2 2 2" xfId="2398"/>
    <cellStyle name="Percent 4 2 2 3" xfId="2399"/>
    <cellStyle name="Percent 4 2 3" xfId="2400"/>
    <cellStyle name="Percent 4 2 4" xfId="2401"/>
    <cellStyle name="Percent 4 3" xfId="2402"/>
    <cellStyle name="Percent 4 3 2" xfId="2403"/>
    <cellStyle name="Percent 4 3 2 2" xfId="2404"/>
    <cellStyle name="Percent 4 3 3" xfId="2405"/>
    <cellStyle name="Percent 4 3 4" xfId="2406"/>
    <cellStyle name="Percent 4 4" xfId="2407"/>
    <cellStyle name="Percent 4 4 2" xfId="2408"/>
    <cellStyle name="Percent 4 4 2 2" xfId="2409"/>
    <cellStyle name="Percent 4 4 3" xfId="2410"/>
    <cellStyle name="Percent 4 4 4" xfId="2411"/>
    <cellStyle name="Percent 4 5" xfId="2412"/>
    <cellStyle name="Percent 4 5 2" xfId="2413"/>
    <cellStyle name="Percent 4 5 2 2" xfId="2414"/>
    <cellStyle name="Percent 4 5 3" xfId="2415"/>
    <cellStyle name="Percent 4 5 4" xfId="2416"/>
    <cellStyle name="Percent 4 6" xfId="2417"/>
    <cellStyle name="Percent 4 6 2" xfId="2418"/>
    <cellStyle name="Percent 4 7" xfId="2419"/>
    <cellStyle name="Percent 4 8" xfId="2420"/>
    <cellStyle name="Percent 5" xfId="2421"/>
    <cellStyle name="Percent 5 2" xfId="2422"/>
    <cellStyle name="Percent 5 2 2" xfId="2423"/>
    <cellStyle name="Percent 5 2 3" xfId="2424"/>
    <cellStyle name="Percent 5 3" xfId="2425"/>
    <cellStyle name="Percent 5 4" xfId="2426"/>
    <cellStyle name="Percent 6" xfId="2427"/>
    <cellStyle name="Percent 6 2" xfId="2428"/>
    <cellStyle name="Percent 6 2 2" xfId="2429"/>
    <cellStyle name="Percent 6 2 3" xfId="2430"/>
    <cellStyle name="Percent 6 3" xfId="2431"/>
    <cellStyle name="Percent 6 4" xfId="2432"/>
    <cellStyle name="Percent 7" xfId="2433"/>
    <cellStyle name="Percent 7 2" xfId="2434"/>
    <cellStyle name="Percent 8" xfId="2435"/>
    <cellStyle name="Percent 8 2" xfId="2436"/>
    <cellStyle name="Percent 9" xfId="2437"/>
    <cellStyle name="Percent 9 2" xfId="2438"/>
    <cellStyle name="Percent Hard" xfId="2439"/>
    <cellStyle name="PercentSales" xfId="2440"/>
    <cellStyle name="PSChar" xfId="5"/>
    <cellStyle name="PSChar 10" xfId="2441"/>
    <cellStyle name="PSChar 11" xfId="2442"/>
    <cellStyle name="PSChar 12" xfId="2443"/>
    <cellStyle name="PSChar 13" xfId="2444"/>
    <cellStyle name="PSChar 14" xfId="2445"/>
    <cellStyle name="PSChar 15" xfId="2446"/>
    <cellStyle name="PSChar 16" xfId="3080"/>
    <cellStyle name="PSChar 2" xfId="13"/>
    <cellStyle name="PSChar 2 2" xfId="2447"/>
    <cellStyle name="PSChar 2 3" xfId="2448"/>
    <cellStyle name="PSChar 3" xfId="27"/>
    <cellStyle name="PSChar 3 2" xfId="2449"/>
    <cellStyle name="PSChar 3 3" xfId="2450"/>
    <cellStyle name="PSChar 4" xfId="32"/>
    <cellStyle name="PSChar 4 2" xfId="2451"/>
    <cellStyle name="PSChar 5" xfId="36"/>
    <cellStyle name="PSChar 5 2" xfId="2452"/>
    <cellStyle name="PSChar 6" xfId="2453"/>
    <cellStyle name="PSChar 6 2" xfId="2454"/>
    <cellStyle name="PSChar 7" xfId="2455"/>
    <cellStyle name="PSChar 8" xfId="2456"/>
    <cellStyle name="PSChar 9" xfId="2457"/>
    <cellStyle name="PSDate" xfId="6"/>
    <cellStyle name="PSDate 10" xfId="2458"/>
    <cellStyle name="PSDate 11" xfId="2459"/>
    <cellStyle name="PSDate 12" xfId="2460"/>
    <cellStyle name="PSDate 13" xfId="2461"/>
    <cellStyle name="PSDate 14" xfId="2462"/>
    <cellStyle name="PSDate 15" xfId="2463"/>
    <cellStyle name="PSDate 16" xfId="3081"/>
    <cellStyle name="PSDate 2" xfId="15"/>
    <cellStyle name="PSDate 2 2" xfId="2464"/>
    <cellStyle name="PSDate 2 3" xfId="2465"/>
    <cellStyle name="PSDate 2 4" xfId="2466"/>
    <cellStyle name="PSDate 3" xfId="28"/>
    <cellStyle name="PSDate 3 2" xfId="2467"/>
    <cellStyle name="PSDate 4" xfId="39"/>
    <cellStyle name="PSDate 4 2" xfId="2468"/>
    <cellStyle name="PSDate 5" xfId="2469"/>
    <cellStyle name="PSDate 5 2" xfId="2470"/>
    <cellStyle name="PSDate 6" xfId="2471"/>
    <cellStyle name="PSDate 6 2" xfId="2472"/>
    <cellStyle name="PSDate 7" xfId="2473"/>
    <cellStyle name="PSDate 8" xfId="2474"/>
    <cellStyle name="PSDate 9" xfId="2475"/>
    <cellStyle name="PSDec" xfId="7"/>
    <cellStyle name="PSDec 10" xfId="2476"/>
    <cellStyle name="PSDec 11" xfId="2477"/>
    <cellStyle name="PSDec 12" xfId="2478"/>
    <cellStyle name="PSDec 13" xfId="2479"/>
    <cellStyle name="PSDec 14" xfId="2480"/>
    <cellStyle name="PSDec 15" xfId="2481"/>
    <cellStyle name="PSDec 16" xfId="3090"/>
    <cellStyle name="PSDec 2" xfId="12"/>
    <cellStyle name="PSDec 2 2" xfId="2482"/>
    <cellStyle name="PSDec 2 3" xfId="2483"/>
    <cellStyle name="PSDec 3" xfId="35"/>
    <cellStyle name="PSDec 3 2" xfId="2484"/>
    <cellStyle name="PSDec 3 3" xfId="2485"/>
    <cellStyle name="PSDec 4" xfId="2486"/>
    <cellStyle name="PSDec 4 2" xfId="2487"/>
    <cellStyle name="PSDec 5" xfId="2488"/>
    <cellStyle name="PSDec 5 2" xfId="2489"/>
    <cellStyle name="PSDec 6" xfId="2490"/>
    <cellStyle name="PSDec 6 2" xfId="2491"/>
    <cellStyle name="PSDec 7" xfId="2492"/>
    <cellStyle name="PSDec 8" xfId="2493"/>
    <cellStyle name="PSDec 9" xfId="2494"/>
    <cellStyle name="PSdesc" xfId="2495"/>
    <cellStyle name="PSHeading" xfId="8"/>
    <cellStyle name="PSHeading 10" xfId="2496"/>
    <cellStyle name="PSHeading 11" xfId="2497"/>
    <cellStyle name="PSHeading 12" xfId="2498"/>
    <cellStyle name="PSHeading 13" xfId="2499"/>
    <cellStyle name="PSHeading 14" xfId="2500"/>
    <cellStyle name="PSHeading 15" xfId="2501"/>
    <cellStyle name="PSHeading 16" xfId="3079"/>
    <cellStyle name="PSHeading 2" xfId="16"/>
    <cellStyle name="PSHeading 2 2" xfId="2502"/>
    <cellStyle name="PSHeading 2 3" xfId="2503"/>
    <cellStyle name="PSHeading 2 4" xfId="2504"/>
    <cellStyle name="PSHeading 2_108 Summary" xfId="2505"/>
    <cellStyle name="PSHeading 3" xfId="30"/>
    <cellStyle name="PSHeading 3 2" xfId="2506"/>
    <cellStyle name="PSHeading 3 3" xfId="2507"/>
    <cellStyle name="PSHeading 3_108 Summary" xfId="2508"/>
    <cellStyle name="PSHeading 4" xfId="34"/>
    <cellStyle name="PSHeading 4 2" xfId="2509"/>
    <cellStyle name="PSHeading 5" xfId="38"/>
    <cellStyle name="PSHeading 5 2" xfId="2510"/>
    <cellStyle name="PSHeading 6" xfId="2511"/>
    <cellStyle name="PSHeading 6 2" xfId="2512"/>
    <cellStyle name="PSHeading 7" xfId="2513"/>
    <cellStyle name="PSHeading 8" xfId="2514"/>
    <cellStyle name="PSHeading 9" xfId="2515"/>
    <cellStyle name="PSHeading_101 check" xfId="2516"/>
    <cellStyle name="PSInt" xfId="9"/>
    <cellStyle name="PSInt 10" xfId="2517"/>
    <cellStyle name="PSInt 11" xfId="2518"/>
    <cellStyle name="PSInt 12" xfId="2519"/>
    <cellStyle name="PSInt 13" xfId="2520"/>
    <cellStyle name="PSInt 14" xfId="2521"/>
    <cellStyle name="PSInt 15" xfId="2522"/>
    <cellStyle name="PSInt 16" xfId="3082"/>
    <cellStyle name="PSInt 2" xfId="14"/>
    <cellStyle name="PSInt 2 2" xfId="2523"/>
    <cellStyle name="PSInt 2 3" xfId="2524"/>
    <cellStyle name="PSInt 2 4" xfId="2525"/>
    <cellStyle name="PSInt 3" xfId="29"/>
    <cellStyle name="PSInt 3 2" xfId="2526"/>
    <cellStyle name="PSInt 4" xfId="33"/>
    <cellStyle name="PSInt 4 2" xfId="2527"/>
    <cellStyle name="PSInt 5" xfId="37"/>
    <cellStyle name="PSInt 5 2" xfId="2528"/>
    <cellStyle name="PSInt 6" xfId="2529"/>
    <cellStyle name="PSInt 6 2" xfId="2530"/>
    <cellStyle name="PSInt 7" xfId="2531"/>
    <cellStyle name="PSInt 8" xfId="2532"/>
    <cellStyle name="PSInt 9" xfId="2533"/>
    <cellStyle name="PSSpacer" xfId="10"/>
    <cellStyle name="PSSpacer 10" xfId="2534"/>
    <cellStyle name="PSSpacer 11" xfId="2535"/>
    <cellStyle name="PSSpacer 12" xfId="2536"/>
    <cellStyle name="PSSpacer 13" xfId="2537"/>
    <cellStyle name="PSSpacer 14" xfId="2538"/>
    <cellStyle name="PSSpacer 15" xfId="2539"/>
    <cellStyle name="PSSpacer 2" xfId="2540"/>
    <cellStyle name="PSSpacer 2 2" xfId="2541"/>
    <cellStyle name="PSSpacer 2 3" xfId="2542"/>
    <cellStyle name="PSSpacer 2 4" xfId="2543"/>
    <cellStyle name="PSSpacer 3" xfId="2544"/>
    <cellStyle name="PSSpacer 3 2" xfId="2545"/>
    <cellStyle name="PSSpacer 4" xfId="2546"/>
    <cellStyle name="PSSpacer 4 2" xfId="2547"/>
    <cellStyle name="PSSpacer 5" xfId="2548"/>
    <cellStyle name="PSSpacer 5 2" xfId="2549"/>
    <cellStyle name="PSSpacer 6" xfId="2550"/>
    <cellStyle name="PSSpacer 6 2" xfId="2551"/>
    <cellStyle name="PSSpacer 7" xfId="2552"/>
    <cellStyle name="PSSpacer 8" xfId="2553"/>
    <cellStyle name="PSSpacer 9" xfId="2554"/>
    <cellStyle name="PStest" xfId="2555"/>
    <cellStyle name="R00A" xfId="2556"/>
    <cellStyle name="R00B" xfId="2557"/>
    <cellStyle name="R00L" xfId="2558"/>
    <cellStyle name="R01A" xfId="2559"/>
    <cellStyle name="R01B" xfId="2560"/>
    <cellStyle name="R01H" xfId="2561"/>
    <cellStyle name="R01L" xfId="2562"/>
    <cellStyle name="R02A" xfId="2563"/>
    <cellStyle name="R02B" xfId="2564"/>
    <cellStyle name="R02H" xfId="2565"/>
    <cellStyle name="R02L" xfId="2566"/>
    <cellStyle name="R03A" xfId="2567"/>
    <cellStyle name="R03B" xfId="2568"/>
    <cellStyle name="R03H" xfId="2569"/>
    <cellStyle name="R03L" xfId="2570"/>
    <cellStyle name="R04A" xfId="2571"/>
    <cellStyle name="R04B" xfId="2572"/>
    <cellStyle name="R04H" xfId="2573"/>
    <cellStyle name="R04L" xfId="2574"/>
    <cellStyle name="R05A" xfId="2575"/>
    <cellStyle name="R05B" xfId="2576"/>
    <cellStyle name="R05H" xfId="2577"/>
    <cellStyle name="R05L" xfId="2578"/>
    <cellStyle name="R06A" xfId="2579"/>
    <cellStyle name="R06B" xfId="2580"/>
    <cellStyle name="R06H" xfId="2581"/>
    <cellStyle name="R06L" xfId="2582"/>
    <cellStyle name="R07A" xfId="2583"/>
    <cellStyle name="R07B" xfId="2584"/>
    <cellStyle name="R07H" xfId="2585"/>
    <cellStyle name="R07L" xfId="2586"/>
    <cellStyle name="Red font" xfId="2587"/>
    <cellStyle name="Relative" xfId="2588"/>
    <cellStyle name="Shaded" xfId="2589"/>
    <cellStyle name="Short Date" xfId="2590"/>
    <cellStyle name="SMALLF" xfId="2591"/>
    <cellStyle name="Standard_Anpassen der Amortisation" xfId="2592"/>
    <cellStyle name="Style 1" xfId="2593"/>
    <cellStyle name="Style 1 10" xfId="2594"/>
    <cellStyle name="Style 1 10 2" xfId="2595"/>
    <cellStyle name="Style 1 10 3" xfId="2596"/>
    <cellStyle name="Style 1 11" xfId="2597"/>
    <cellStyle name="Style 1 11 2" xfId="2598"/>
    <cellStyle name="Style 1 11 3" xfId="2599"/>
    <cellStyle name="Style 1 12" xfId="2600"/>
    <cellStyle name="Style 1 12 2" xfId="2601"/>
    <cellStyle name="Style 1 12 3" xfId="2602"/>
    <cellStyle name="Style 1 13" xfId="2603"/>
    <cellStyle name="Style 1 13 2" xfId="2604"/>
    <cellStyle name="Style 1 13 3" xfId="2605"/>
    <cellStyle name="Style 1 14" xfId="2606"/>
    <cellStyle name="Style 1 14 2" xfId="2607"/>
    <cellStyle name="Style 1 14 3" xfId="2608"/>
    <cellStyle name="Style 1 15" xfId="2609"/>
    <cellStyle name="Style 1 15 2" xfId="2610"/>
    <cellStyle name="Style 1 15 3" xfId="2611"/>
    <cellStyle name="Style 1 16" xfId="2612"/>
    <cellStyle name="Style 1 16 2" xfId="2613"/>
    <cellStyle name="Style 1 16 3" xfId="2614"/>
    <cellStyle name="Style 1 17" xfId="2615"/>
    <cellStyle name="Style 1 17 2" xfId="2616"/>
    <cellStyle name="Style 1 17 3" xfId="2617"/>
    <cellStyle name="Style 1 18" xfId="2618"/>
    <cellStyle name="Style 1 18 2" xfId="2619"/>
    <cellStyle name="Style 1 18 3" xfId="2620"/>
    <cellStyle name="Style 1 19" xfId="2621"/>
    <cellStyle name="Style 1 19 2" xfId="2622"/>
    <cellStyle name="Style 1 19 3" xfId="2623"/>
    <cellStyle name="Style 1 2" xfId="2624"/>
    <cellStyle name="Style 1 2 10" xfId="2625"/>
    <cellStyle name="Style 1 2 10 2" xfId="2626"/>
    <cellStyle name="Style 1 2 10 3" xfId="2627"/>
    <cellStyle name="Style 1 2 11" xfId="2628"/>
    <cellStyle name="Style 1 2 11 2" xfId="2629"/>
    <cellStyle name="Style 1 2 11 3" xfId="2630"/>
    <cellStyle name="Style 1 2 12" xfId="2631"/>
    <cellStyle name="Style 1 2 12 2" xfId="2632"/>
    <cellStyle name="Style 1 2 12 3" xfId="2633"/>
    <cellStyle name="Style 1 2 13" xfId="2634"/>
    <cellStyle name="Style 1 2 13 2" xfId="2635"/>
    <cellStyle name="Style 1 2 13 3" xfId="2636"/>
    <cellStyle name="Style 1 2 14" xfId="2637"/>
    <cellStyle name="Style 1 2 14 2" xfId="2638"/>
    <cellStyle name="Style 1 2 14 3" xfId="2639"/>
    <cellStyle name="Style 1 2 15" xfId="2640"/>
    <cellStyle name="Style 1 2 15 2" xfId="2641"/>
    <cellStyle name="Style 1 2 15 3" xfId="2642"/>
    <cellStyle name="Style 1 2 16" xfId="2643"/>
    <cellStyle name="Style 1 2 16 2" xfId="2644"/>
    <cellStyle name="Style 1 2 16 3" xfId="2645"/>
    <cellStyle name="Style 1 2 17" xfId="2646"/>
    <cellStyle name="Style 1 2 18" xfId="2647"/>
    <cellStyle name="Style 1 2 19" xfId="2648"/>
    <cellStyle name="Style 1 2 2" xfId="2649"/>
    <cellStyle name="Style 1 2 2 2" xfId="2650"/>
    <cellStyle name="Style 1 2 2 3" xfId="2651"/>
    <cellStyle name="Style 1 2 3" xfId="2652"/>
    <cellStyle name="Style 1 2 3 2" xfId="2653"/>
    <cellStyle name="Style 1 2 3 3" xfId="2654"/>
    <cellStyle name="Style 1 2 4" xfId="2655"/>
    <cellStyle name="Style 1 2 4 2" xfId="2656"/>
    <cellStyle name="Style 1 2 4 3" xfId="2657"/>
    <cellStyle name="Style 1 2 5" xfId="2658"/>
    <cellStyle name="Style 1 2 5 2" xfId="2659"/>
    <cellStyle name="Style 1 2 5 3" xfId="2660"/>
    <cellStyle name="Style 1 2 6" xfId="2661"/>
    <cellStyle name="Style 1 2 6 2" xfId="2662"/>
    <cellStyle name="Style 1 2 6 3" xfId="2663"/>
    <cellStyle name="Style 1 2 7" xfId="2664"/>
    <cellStyle name="Style 1 2 7 2" xfId="2665"/>
    <cellStyle name="Style 1 2 7 3" xfId="2666"/>
    <cellStyle name="Style 1 2 8" xfId="2667"/>
    <cellStyle name="Style 1 2 8 2" xfId="2668"/>
    <cellStyle name="Style 1 2 8 3" xfId="2669"/>
    <cellStyle name="Style 1 2 9" xfId="2670"/>
    <cellStyle name="Style 1 2 9 2" xfId="2671"/>
    <cellStyle name="Style 1 2 9 3" xfId="2672"/>
    <cellStyle name="Style 1 20" xfId="2673"/>
    <cellStyle name="Style 1 20 2" xfId="2674"/>
    <cellStyle name="Style 1 20 3" xfId="2675"/>
    <cellStyle name="Style 1 21" xfId="2676"/>
    <cellStyle name="Style 1 21 2" xfId="2677"/>
    <cellStyle name="Style 1 21 3" xfId="2678"/>
    <cellStyle name="Style 1 22" xfId="2679"/>
    <cellStyle name="Style 1 22 2" xfId="2680"/>
    <cellStyle name="Style 1 22 3" xfId="2681"/>
    <cellStyle name="Style 1 23" xfId="2682"/>
    <cellStyle name="Style 1 23 2" xfId="2683"/>
    <cellStyle name="Style 1 23 3" xfId="2684"/>
    <cellStyle name="Style 1 24" xfId="2685"/>
    <cellStyle name="Style 1 24 2" xfId="2686"/>
    <cellStyle name="Style 1 24 3" xfId="2687"/>
    <cellStyle name="Style 1 25" xfId="2688"/>
    <cellStyle name="Style 1 25 2" xfId="2689"/>
    <cellStyle name="Style 1 25 3" xfId="2690"/>
    <cellStyle name="Style 1 26" xfId="2691"/>
    <cellStyle name="Style 1 26 2" xfId="2692"/>
    <cellStyle name="Style 1 26 3" xfId="2693"/>
    <cellStyle name="Style 1 27" xfId="2694"/>
    <cellStyle name="Style 1 27 2" xfId="2695"/>
    <cellStyle name="Style 1 27 3" xfId="2696"/>
    <cellStyle name="Style 1 28" xfId="2697"/>
    <cellStyle name="Style 1 28 2" xfId="2698"/>
    <cellStyle name="Style 1 28 3" xfId="2699"/>
    <cellStyle name="Style 1 29" xfId="2700"/>
    <cellStyle name="Style 1 29 2" xfId="2701"/>
    <cellStyle name="Style 1 29 3" xfId="2702"/>
    <cellStyle name="Style 1 3" xfId="2703"/>
    <cellStyle name="Style 1 3 10" xfId="2704"/>
    <cellStyle name="Style 1 3 10 2" xfId="2705"/>
    <cellStyle name="Style 1 3 10 3" xfId="2706"/>
    <cellStyle name="Style 1 3 11" xfId="2707"/>
    <cellStyle name="Style 1 3 11 2" xfId="2708"/>
    <cellStyle name="Style 1 3 11 3" xfId="2709"/>
    <cellStyle name="Style 1 3 12" xfId="2710"/>
    <cellStyle name="Style 1 3 12 2" xfId="2711"/>
    <cellStyle name="Style 1 3 12 3" xfId="2712"/>
    <cellStyle name="Style 1 3 13" xfId="2713"/>
    <cellStyle name="Style 1 3 13 2" xfId="2714"/>
    <cellStyle name="Style 1 3 13 3" xfId="2715"/>
    <cellStyle name="Style 1 3 14" xfId="2716"/>
    <cellStyle name="Style 1 3 14 2" xfId="2717"/>
    <cellStyle name="Style 1 3 14 3" xfId="2718"/>
    <cellStyle name="Style 1 3 15" xfId="2719"/>
    <cellStyle name="Style 1 3 15 2" xfId="2720"/>
    <cellStyle name="Style 1 3 15 3" xfId="2721"/>
    <cellStyle name="Style 1 3 16" xfId="2722"/>
    <cellStyle name="Style 1 3 16 2" xfId="2723"/>
    <cellStyle name="Style 1 3 16 3" xfId="2724"/>
    <cellStyle name="Style 1 3 17" xfId="2725"/>
    <cellStyle name="Style 1 3 18" xfId="2726"/>
    <cellStyle name="Style 1 3 2" xfId="2727"/>
    <cellStyle name="Style 1 3 2 2" xfId="2728"/>
    <cellStyle name="Style 1 3 2 3" xfId="2729"/>
    <cellStyle name="Style 1 3 3" xfId="2730"/>
    <cellStyle name="Style 1 3 3 2" xfId="2731"/>
    <cellStyle name="Style 1 3 3 3" xfId="2732"/>
    <cellStyle name="Style 1 3 4" xfId="2733"/>
    <cellStyle name="Style 1 3 4 2" xfId="2734"/>
    <cellStyle name="Style 1 3 4 3" xfId="2735"/>
    <cellStyle name="Style 1 3 5" xfId="2736"/>
    <cellStyle name="Style 1 3 5 2" xfId="2737"/>
    <cellStyle name="Style 1 3 5 3" xfId="2738"/>
    <cellStyle name="Style 1 3 6" xfId="2739"/>
    <cellStyle name="Style 1 3 6 2" xfId="2740"/>
    <cellStyle name="Style 1 3 6 3" xfId="2741"/>
    <cellStyle name="Style 1 3 7" xfId="2742"/>
    <cellStyle name="Style 1 3 7 2" xfId="2743"/>
    <cellStyle name="Style 1 3 7 3" xfId="2744"/>
    <cellStyle name="Style 1 3 8" xfId="2745"/>
    <cellStyle name="Style 1 3 8 2" xfId="2746"/>
    <cellStyle name="Style 1 3 8 3" xfId="2747"/>
    <cellStyle name="Style 1 3 9" xfId="2748"/>
    <cellStyle name="Style 1 3 9 2" xfId="2749"/>
    <cellStyle name="Style 1 3 9 3" xfId="2750"/>
    <cellStyle name="Style 1 30" xfId="2751"/>
    <cellStyle name="Style 1 30 2" xfId="2752"/>
    <cellStyle name="Style 1 30 3" xfId="2753"/>
    <cellStyle name="Style 1 31" xfId="2754"/>
    <cellStyle name="Style 1 31 2" xfId="2755"/>
    <cellStyle name="Style 1 31 3" xfId="2756"/>
    <cellStyle name="Style 1 32" xfId="2757"/>
    <cellStyle name="Style 1 32 2" xfId="2758"/>
    <cellStyle name="Style 1 32 3" xfId="2759"/>
    <cellStyle name="Style 1 33" xfId="2760"/>
    <cellStyle name="Style 1 33 2" xfId="2761"/>
    <cellStyle name="Style 1 33 3" xfId="2762"/>
    <cellStyle name="Style 1 34" xfId="2763"/>
    <cellStyle name="Style 1 34 2" xfId="2764"/>
    <cellStyle name="Style 1 34 3" xfId="2765"/>
    <cellStyle name="Style 1 35" xfId="2766"/>
    <cellStyle name="Style 1 35 2" xfId="2767"/>
    <cellStyle name="Style 1 35 3" xfId="2768"/>
    <cellStyle name="Style 1 36" xfId="2769"/>
    <cellStyle name="Style 1 36 2" xfId="2770"/>
    <cellStyle name="Style 1 36 3" xfId="2771"/>
    <cellStyle name="Style 1 37" xfId="2772"/>
    <cellStyle name="Style 1 37 2" xfId="2773"/>
    <cellStyle name="Style 1 37 3" xfId="2774"/>
    <cellStyle name="Style 1 38" xfId="2775"/>
    <cellStyle name="Style 1 38 2" xfId="2776"/>
    <cellStyle name="Style 1 38 3" xfId="2777"/>
    <cellStyle name="Style 1 39" xfId="2778"/>
    <cellStyle name="Style 1 39 2" xfId="2779"/>
    <cellStyle name="Style 1 39 3" xfId="2780"/>
    <cellStyle name="Style 1 4" xfId="2781"/>
    <cellStyle name="Style 1 4 10" xfId="2782"/>
    <cellStyle name="Style 1 4 10 2" xfId="2783"/>
    <cellStyle name="Style 1 4 10 3" xfId="2784"/>
    <cellStyle name="Style 1 4 11" xfId="2785"/>
    <cellStyle name="Style 1 4 11 2" xfId="2786"/>
    <cellStyle name="Style 1 4 11 3" xfId="2787"/>
    <cellStyle name="Style 1 4 12" xfId="2788"/>
    <cellStyle name="Style 1 4 12 2" xfId="2789"/>
    <cellStyle name="Style 1 4 12 3" xfId="2790"/>
    <cellStyle name="Style 1 4 13" xfId="2791"/>
    <cellStyle name="Style 1 4 13 2" xfId="2792"/>
    <cellStyle name="Style 1 4 13 3" xfId="2793"/>
    <cellStyle name="Style 1 4 14" xfId="2794"/>
    <cellStyle name="Style 1 4 14 2" xfId="2795"/>
    <cellStyle name="Style 1 4 14 3" xfId="2796"/>
    <cellStyle name="Style 1 4 15" xfId="2797"/>
    <cellStyle name="Style 1 4 15 2" xfId="2798"/>
    <cellStyle name="Style 1 4 15 3" xfId="2799"/>
    <cellStyle name="Style 1 4 16" xfId="2800"/>
    <cellStyle name="Style 1 4 16 2" xfId="2801"/>
    <cellStyle name="Style 1 4 16 3" xfId="2802"/>
    <cellStyle name="Style 1 4 17" xfId="2803"/>
    <cellStyle name="Style 1 4 18" xfId="2804"/>
    <cellStyle name="Style 1 4 2" xfId="2805"/>
    <cellStyle name="Style 1 4 2 2" xfId="2806"/>
    <cellStyle name="Style 1 4 2 3" xfId="2807"/>
    <cellStyle name="Style 1 4 3" xfId="2808"/>
    <cellStyle name="Style 1 4 3 2" xfId="2809"/>
    <cellStyle name="Style 1 4 3 3" xfId="2810"/>
    <cellStyle name="Style 1 4 4" xfId="2811"/>
    <cellStyle name="Style 1 4 4 2" xfId="2812"/>
    <cellStyle name="Style 1 4 4 3" xfId="2813"/>
    <cellStyle name="Style 1 4 5" xfId="2814"/>
    <cellStyle name="Style 1 4 5 2" xfId="2815"/>
    <cellStyle name="Style 1 4 5 3" xfId="2816"/>
    <cellStyle name="Style 1 4 6" xfId="2817"/>
    <cellStyle name="Style 1 4 6 2" xfId="2818"/>
    <cellStyle name="Style 1 4 6 3" xfId="2819"/>
    <cellStyle name="Style 1 4 7" xfId="2820"/>
    <cellStyle name="Style 1 4 7 2" xfId="2821"/>
    <cellStyle name="Style 1 4 7 3" xfId="2822"/>
    <cellStyle name="Style 1 4 8" xfId="2823"/>
    <cellStyle name="Style 1 4 8 2" xfId="2824"/>
    <cellStyle name="Style 1 4 8 3" xfId="2825"/>
    <cellStyle name="Style 1 4 9" xfId="2826"/>
    <cellStyle name="Style 1 4 9 2" xfId="2827"/>
    <cellStyle name="Style 1 4 9 3" xfId="2828"/>
    <cellStyle name="Style 1 40" xfId="2829"/>
    <cellStyle name="Style 1 40 2" xfId="2830"/>
    <cellStyle name="Style 1 40 3" xfId="2831"/>
    <cellStyle name="Style 1 41" xfId="2832"/>
    <cellStyle name="Style 1 41 2" xfId="2833"/>
    <cellStyle name="Style 1 41 3" xfId="2834"/>
    <cellStyle name="Style 1 42" xfId="2835"/>
    <cellStyle name="Style 1 42 2" xfId="2836"/>
    <cellStyle name="Style 1 42 3" xfId="2837"/>
    <cellStyle name="Style 1 43" xfId="2838"/>
    <cellStyle name="Style 1 43 2" xfId="2839"/>
    <cellStyle name="Style 1 43 3" xfId="2840"/>
    <cellStyle name="Style 1 44" xfId="2841"/>
    <cellStyle name="Style 1 44 2" xfId="2842"/>
    <cellStyle name="Style 1 44 3" xfId="2843"/>
    <cellStyle name="Style 1 45" xfId="2844"/>
    <cellStyle name="Style 1 45 2" xfId="2845"/>
    <cellStyle name="Style 1 45 3" xfId="2846"/>
    <cellStyle name="Style 1 46" xfId="2847"/>
    <cellStyle name="Style 1 46 2" xfId="2848"/>
    <cellStyle name="Style 1 46 3" xfId="2849"/>
    <cellStyle name="Style 1 47" xfId="2850"/>
    <cellStyle name="Style 1 47 2" xfId="2851"/>
    <cellStyle name="Style 1 47 3" xfId="2852"/>
    <cellStyle name="Style 1 48" xfId="2853"/>
    <cellStyle name="Style 1 48 2" xfId="2854"/>
    <cellStyle name="Style 1 48 3" xfId="2855"/>
    <cellStyle name="Style 1 49" xfId="2856"/>
    <cellStyle name="Style 1 49 2" xfId="2857"/>
    <cellStyle name="Style 1 49 3" xfId="2858"/>
    <cellStyle name="Style 1 5" xfId="2859"/>
    <cellStyle name="Style 1 5 10" xfId="2860"/>
    <cellStyle name="Style 1 5 10 2" xfId="2861"/>
    <cellStyle name="Style 1 5 10 3" xfId="2862"/>
    <cellStyle name="Style 1 5 11" xfId="2863"/>
    <cellStyle name="Style 1 5 11 2" xfId="2864"/>
    <cellStyle name="Style 1 5 11 3" xfId="2865"/>
    <cellStyle name="Style 1 5 12" xfId="2866"/>
    <cellStyle name="Style 1 5 12 2" xfId="2867"/>
    <cellStyle name="Style 1 5 12 3" xfId="2868"/>
    <cellStyle name="Style 1 5 13" xfId="2869"/>
    <cellStyle name="Style 1 5 13 2" xfId="2870"/>
    <cellStyle name="Style 1 5 13 3" xfId="2871"/>
    <cellStyle name="Style 1 5 14" xfId="2872"/>
    <cellStyle name="Style 1 5 14 2" xfId="2873"/>
    <cellStyle name="Style 1 5 14 3" xfId="2874"/>
    <cellStyle name="Style 1 5 15" xfId="2875"/>
    <cellStyle name="Style 1 5 15 2" xfId="2876"/>
    <cellStyle name="Style 1 5 15 3" xfId="2877"/>
    <cellStyle name="Style 1 5 16" xfId="2878"/>
    <cellStyle name="Style 1 5 16 2" xfId="2879"/>
    <cellStyle name="Style 1 5 16 3" xfId="2880"/>
    <cellStyle name="Style 1 5 17" xfId="2881"/>
    <cellStyle name="Style 1 5 18" xfId="2882"/>
    <cellStyle name="Style 1 5 2" xfId="2883"/>
    <cellStyle name="Style 1 5 2 2" xfId="2884"/>
    <cellStyle name="Style 1 5 2 3" xfId="2885"/>
    <cellStyle name="Style 1 5 3" xfId="2886"/>
    <cellStyle name="Style 1 5 3 2" xfId="2887"/>
    <cellStyle name="Style 1 5 3 3" xfId="2888"/>
    <cellStyle name="Style 1 5 4" xfId="2889"/>
    <cellStyle name="Style 1 5 4 2" xfId="2890"/>
    <cellStyle name="Style 1 5 4 3" xfId="2891"/>
    <cellStyle name="Style 1 5 5" xfId="2892"/>
    <cellStyle name="Style 1 5 5 2" xfId="2893"/>
    <cellStyle name="Style 1 5 5 3" xfId="2894"/>
    <cellStyle name="Style 1 5 6" xfId="2895"/>
    <cellStyle name="Style 1 5 6 2" xfId="2896"/>
    <cellStyle name="Style 1 5 6 3" xfId="2897"/>
    <cellStyle name="Style 1 5 7" xfId="2898"/>
    <cellStyle name="Style 1 5 7 2" xfId="2899"/>
    <cellStyle name="Style 1 5 7 3" xfId="2900"/>
    <cellStyle name="Style 1 5 8" xfId="2901"/>
    <cellStyle name="Style 1 5 8 2" xfId="2902"/>
    <cellStyle name="Style 1 5 8 3" xfId="2903"/>
    <cellStyle name="Style 1 5 9" xfId="2904"/>
    <cellStyle name="Style 1 5 9 2" xfId="2905"/>
    <cellStyle name="Style 1 5 9 3" xfId="2906"/>
    <cellStyle name="Style 1 50" xfId="2907"/>
    <cellStyle name="Style 1 50 2" xfId="2908"/>
    <cellStyle name="Style 1 50 3" xfId="2909"/>
    <cellStyle name="Style 1 51" xfId="2910"/>
    <cellStyle name="Style 1 51 2" xfId="2911"/>
    <cellStyle name="Style 1 51 3" xfId="2912"/>
    <cellStyle name="Style 1 52" xfId="2913"/>
    <cellStyle name="Style 1 52 2" xfId="2914"/>
    <cellStyle name="Style 1 52 3" xfId="2915"/>
    <cellStyle name="Style 1 53" xfId="2916"/>
    <cellStyle name="Style 1 53 2" xfId="2917"/>
    <cellStyle name="Style 1 53 3" xfId="2918"/>
    <cellStyle name="Style 1 54" xfId="2919"/>
    <cellStyle name="Style 1 54 2" xfId="2920"/>
    <cellStyle name="Style 1 54 3" xfId="2921"/>
    <cellStyle name="Style 1 55" xfId="2922"/>
    <cellStyle name="Style 1 55 2" xfId="2923"/>
    <cellStyle name="Style 1 55 3" xfId="2924"/>
    <cellStyle name="Style 1 56" xfId="2925"/>
    <cellStyle name="Style 1 56 2" xfId="2926"/>
    <cellStyle name="Style 1 56 3" xfId="2927"/>
    <cellStyle name="Style 1 57" xfId="2928"/>
    <cellStyle name="Style 1 57 2" xfId="2929"/>
    <cellStyle name="Style 1 57 3" xfId="2930"/>
    <cellStyle name="Style 1 58" xfId="2931"/>
    <cellStyle name="Style 1 58 2" xfId="2932"/>
    <cellStyle name="Style 1 58 3" xfId="2933"/>
    <cellStyle name="Style 1 59" xfId="2934"/>
    <cellStyle name="Style 1 59 2" xfId="2935"/>
    <cellStyle name="Style 1 59 3" xfId="2936"/>
    <cellStyle name="Style 1 6" xfId="2937"/>
    <cellStyle name="Style 1 6 2" xfId="2938"/>
    <cellStyle name="Style 1 6 3" xfId="2939"/>
    <cellStyle name="Style 1 60" xfId="2940"/>
    <cellStyle name="Style 1 60 2" xfId="2941"/>
    <cellStyle name="Style 1 60 3" xfId="2942"/>
    <cellStyle name="Style 1 61" xfId="2943"/>
    <cellStyle name="Style 1 61 2" xfId="2944"/>
    <cellStyle name="Style 1 61 3" xfId="2945"/>
    <cellStyle name="Style 1 62" xfId="2946"/>
    <cellStyle name="Style 1 62 2" xfId="2947"/>
    <cellStyle name="Style 1 62 3" xfId="2948"/>
    <cellStyle name="Style 1 63" xfId="2949"/>
    <cellStyle name="Style 1 63 2" xfId="2950"/>
    <cellStyle name="Style 1 63 3" xfId="2951"/>
    <cellStyle name="Style 1 64" xfId="2952"/>
    <cellStyle name="Style 1 64 2" xfId="2953"/>
    <cellStyle name="Style 1 64 3" xfId="2954"/>
    <cellStyle name="Style 1 65" xfId="2955"/>
    <cellStyle name="Style 1 65 2" xfId="2956"/>
    <cellStyle name="Style 1 65 3" xfId="2957"/>
    <cellStyle name="Style 1 66" xfId="2958"/>
    <cellStyle name="Style 1 66 2" xfId="2959"/>
    <cellStyle name="Style 1 66 3" xfId="2960"/>
    <cellStyle name="Style 1 67" xfId="2961"/>
    <cellStyle name="Style 1 67 2" xfId="2962"/>
    <cellStyle name="Style 1 67 3" xfId="2963"/>
    <cellStyle name="Style 1 68" xfId="2964"/>
    <cellStyle name="Style 1 68 2" xfId="2965"/>
    <cellStyle name="Style 1 68 3" xfId="2966"/>
    <cellStyle name="Style 1 69" xfId="2967"/>
    <cellStyle name="Style 1 69 2" xfId="2968"/>
    <cellStyle name="Style 1 69 3" xfId="2969"/>
    <cellStyle name="Style 1 7" xfId="2970"/>
    <cellStyle name="Style 1 7 2" xfId="2971"/>
    <cellStyle name="Style 1 7 3" xfId="2972"/>
    <cellStyle name="Style 1 70" xfId="2973"/>
    <cellStyle name="Style 1 71" xfId="2974"/>
    <cellStyle name="Style 1 72" xfId="2975"/>
    <cellStyle name="Style 1 73" xfId="2976"/>
    <cellStyle name="Style 1 73 2" xfId="2977"/>
    <cellStyle name="Style 1 74" xfId="2978"/>
    <cellStyle name="Style 1 74 2" xfId="2979"/>
    <cellStyle name="Style 1 75" xfId="2980"/>
    <cellStyle name="Style 1 75 2" xfId="2981"/>
    <cellStyle name="Style 1 76" xfId="2982"/>
    <cellStyle name="Style 1 76 2" xfId="2983"/>
    <cellStyle name="Style 1 77" xfId="2984"/>
    <cellStyle name="Style 1 77 2" xfId="2985"/>
    <cellStyle name="Style 1 8" xfId="2986"/>
    <cellStyle name="Style 1 8 2" xfId="2987"/>
    <cellStyle name="Style 1 8 3" xfId="2988"/>
    <cellStyle name="Style 1 9" xfId="2989"/>
    <cellStyle name="Style 1 9 2" xfId="2990"/>
    <cellStyle name="Style 1 9 3" xfId="2991"/>
    <cellStyle name="Style 22" xfId="2992"/>
    <cellStyle name="Style 25" xfId="2993"/>
    <cellStyle name="Style 26" xfId="2994"/>
    <cellStyle name="Style 27" xfId="2995"/>
    <cellStyle name="Style 28" xfId="2996"/>
    <cellStyle name="STYLE1" xfId="2997"/>
    <cellStyle name="STYLE2" xfId="2998"/>
    <cellStyle name="STYLE3" xfId="2999"/>
    <cellStyle name="STYLE4" xfId="3000"/>
    <cellStyle name="summation" xfId="3001"/>
    <cellStyle name="Table Col Head" xfId="3002"/>
    <cellStyle name="Table Sub Head" xfId="3003"/>
    <cellStyle name="Table Title" xfId="3004"/>
    <cellStyle name="Table Units" xfId="3005"/>
    <cellStyle name="TFCF" xfId="3006"/>
    <cellStyle name="Title 10" xfId="3007"/>
    <cellStyle name="Title 11" xfId="3008"/>
    <cellStyle name="Title 12" xfId="3009"/>
    <cellStyle name="Title 13" xfId="3010"/>
    <cellStyle name="Title 2" xfId="3011"/>
    <cellStyle name="Title 2 2" xfId="3012"/>
    <cellStyle name="Title 2 2 2" xfId="3013"/>
    <cellStyle name="Title 3" xfId="3014"/>
    <cellStyle name="Title 3 2" xfId="3015"/>
    <cellStyle name="Title 3 3" xfId="3016"/>
    <cellStyle name="Title 4" xfId="3017"/>
    <cellStyle name="Title 4 2" xfId="3018"/>
    <cellStyle name="Title 5" xfId="3019"/>
    <cellStyle name="Title 6" xfId="3020"/>
    <cellStyle name="Title 7" xfId="3021"/>
    <cellStyle name="Title 8" xfId="3022"/>
    <cellStyle name="Title 9" xfId="3023"/>
    <cellStyle name="Total 10" xfId="3024"/>
    <cellStyle name="Total 11" xfId="3025"/>
    <cellStyle name="Total 12" xfId="3026"/>
    <cellStyle name="Total 13" xfId="3027"/>
    <cellStyle name="Total 2" xfId="3028"/>
    <cellStyle name="Total 2 2" xfId="3029"/>
    <cellStyle name="Total 2 2 2" xfId="3030"/>
    <cellStyle name="Total 3" xfId="3031"/>
    <cellStyle name="Total 3 2" xfId="3032"/>
    <cellStyle name="Total 3 3" xfId="3033"/>
    <cellStyle name="Total 4" xfId="3034"/>
    <cellStyle name="Total 4 2" xfId="3035"/>
    <cellStyle name="Total 5" xfId="3036"/>
    <cellStyle name="Total 5 2" xfId="3037"/>
    <cellStyle name="Total 6" xfId="3038"/>
    <cellStyle name="Total 6 2" xfId="3039"/>
    <cellStyle name="Total 7" xfId="3040"/>
    <cellStyle name="Total 7 2" xfId="3041"/>
    <cellStyle name="Total 8" xfId="3042"/>
    <cellStyle name="Total 8 2" xfId="3043"/>
    <cellStyle name="Total 9" xfId="3044"/>
    <cellStyle name="uk" xfId="3045"/>
    <cellStyle name="Un" xfId="3046"/>
    <cellStyle name="Unprot" xfId="3047"/>
    <cellStyle name="Unprot$" xfId="3048"/>
    <cellStyle name="Unprot_1 3 6 LIBOR" xfId="3049"/>
    <cellStyle name="Unprotect" xfId="3050"/>
    <cellStyle name="Währung [0]_Compiling Utility Macros" xfId="3051"/>
    <cellStyle name="Währung_Compiling Utility Macros" xfId="3052"/>
    <cellStyle name="Warning Text 10" xfId="3053"/>
    <cellStyle name="Warning Text 11" xfId="3054"/>
    <cellStyle name="Warning Text 12" xfId="3055"/>
    <cellStyle name="Warning Text 13" xfId="3056"/>
    <cellStyle name="Warning Text 2" xfId="3057"/>
    <cellStyle name="Warning Text 2 2" xfId="3058"/>
    <cellStyle name="Warning Text 3" xfId="3059"/>
    <cellStyle name="Warning Text 3 2" xfId="3060"/>
    <cellStyle name="Warning Text 3 3" xfId="3061"/>
    <cellStyle name="Warning Text 4" xfId="3062"/>
    <cellStyle name="Warning Text 4 2" xfId="3063"/>
    <cellStyle name="Warning Text 5" xfId="3064"/>
    <cellStyle name="Warning Text 5 2" xfId="3065"/>
    <cellStyle name="Warning Text 6" xfId="3066"/>
    <cellStyle name="Warning Text 6 2" xfId="3067"/>
    <cellStyle name="Warning Text 7" xfId="3068"/>
    <cellStyle name="Warning Text 8" xfId="3069"/>
    <cellStyle name="Warning Text 9" xfId="3070"/>
    <cellStyle name="Year" xfId="3071"/>
    <cellStyle name="YEAR HEADER" xfId="3072"/>
    <cellStyle name="콤마 [0]_94하반기" xfId="3073"/>
    <cellStyle name="콤마_94하반기" xfId="3074"/>
    <cellStyle name="통화 [0]_94하반기" xfId="3075"/>
    <cellStyle name="통화_94하반기" xfId="3076"/>
    <cellStyle name="표준_Ⅰ.경영실적" xfId="3077"/>
  </cellStyles>
  <dxfs count="7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%20No%202009%20-%20Potential%20Rate%20Case\Section%20V%20-%20Schedule%2010%20-%20Tax%20Workpapers\KPCo%20Rate%20Case%20-%20Sch%2010%20-%20Internal%20Version%20-%2009-30-2009%20-%20Tom%20Syne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notes7FB054\Remove%20Big%20Sandy%20COS%20from%20Base%20Ca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ion IV - Taxes"/>
      <sheetName val="Schedule 10"/>
      <sheetName val="Workpaper S-10, Page 1"/>
      <sheetName val="Workpaper S-10, Page 2"/>
      <sheetName val="Workpaper S-10, Page 3"/>
      <sheetName val="Table"/>
      <sheetName val="Rpt 51000 and 51020 Summary"/>
      <sheetName val="Rpt 51020_ 2008-12-31 YTD"/>
      <sheetName val="Rpt 51020_ 2008-09-30 YTD"/>
      <sheetName val="Rpt 51020_ 2009-09-30 YTD"/>
      <sheetName val="Rpt 51020_ 2008 Oct Adj"/>
      <sheetName val="Rpt 51020_ 2008 Nov Adj"/>
      <sheetName val="Workpaper S-10 - Bob Russell"/>
      <sheetName val="Schedule 5 - Bob Russel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6">
          <cell r="G6" t="str">
            <v>EAF</v>
          </cell>
          <cell r="H6">
            <v>0.98699999999999999</v>
          </cell>
        </row>
        <row r="7">
          <cell r="G7" t="str">
            <v>GP-TOT</v>
          </cell>
          <cell r="H7">
            <v>0.99099999999999999</v>
          </cell>
        </row>
        <row r="8">
          <cell r="G8" t="str">
            <v>GP-TRANS</v>
          </cell>
          <cell r="H8">
            <v>0.98599999999999999</v>
          </cell>
        </row>
        <row r="9">
          <cell r="G9" t="str">
            <v>OML</v>
          </cell>
          <cell r="H9">
            <v>0.99399999999999999</v>
          </cell>
        </row>
        <row r="10">
          <cell r="G10" t="str">
            <v>OP-REV</v>
          </cell>
          <cell r="H10">
            <v>0.98699999999999999</v>
          </cell>
        </row>
        <row r="11">
          <cell r="G11" t="str">
            <v>PDAF</v>
          </cell>
          <cell r="H11">
            <v>0.98599999999999999</v>
          </cell>
        </row>
        <row r="12">
          <cell r="G12" t="str">
            <v>WAITING</v>
          </cell>
          <cell r="H12">
            <v>1</v>
          </cell>
        </row>
        <row r="13">
          <cell r="G13" t="str">
            <v>SPECIF.</v>
          </cell>
          <cell r="H13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move BS OM Depr WXX"/>
      <sheetName val="Amortize BS OM Depr"/>
      <sheetName val="Big Sandy Summary"/>
      <sheetName val="Amortization"/>
      <sheetName val="WACC"/>
      <sheetName val="Pivot"/>
      <sheetName val="Big Sandy Detail"/>
      <sheetName val="Modification History"/>
      <sheetName val="Alloc BS Normalization"/>
      <sheetName val="Payroll Adjustm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tabSelected="1" zoomScale="85" zoomScaleNormal="85" workbookViewId="0">
      <selection activeCell="F22" sqref="F22"/>
    </sheetView>
  </sheetViews>
  <sheetFormatPr defaultColWidth="8.85546875" defaultRowHeight="15"/>
  <cols>
    <col min="1" max="1" width="11.140625" style="122" bestFit="1" customWidth="1"/>
    <col min="2" max="2" width="10.28515625" style="122" bestFit="1" customWidth="1"/>
    <col min="3" max="3" width="34.140625" style="122" bestFit="1" customWidth="1"/>
    <col min="4" max="4" width="13.28515625" style="123" bestFit="1" customWidth="1"/>
    <col min="5" max="5" width="2.28515625" style="122" customWidth="1"/>
    <col min="6" max="7" width="13.28515625" style="122" bestFit="1" customWidth="1"/>
    <col min="8" max="8" width="13.5703125" style="122" customWidth="1"/>
    <col min="9" max="16384" width="8.85546875" style="122"/>
  </cols>
  <sheetData>
    <row r="1" spans="1:4">
      <c r="A1" s="121" t="s">
        <v>103</v>
      </c>
    </row>
    <row r="2" spans="1:4">
      <c r="A2" s="121" t="s">
        <v>110</v>
      </c>
    </row>
    <row r="3" spans="1:4">
      <c r="A3" s="121" t="s">
        <v>111</v>
      </c>
    </row>
    <row r="5" spans="1:4">
      <c r="A5" s="124" t="s">
        <v>112</v>
      </c>
      <c r="B5" s="125"/>
      <c r="C5" s="125"/>
      <c r="D5" s="126"/>
    </row>
    <row r="6" spans="1:4">
      <c r="A6" s="124" t="s">
        <v>113</v>
      </c>
      <c r="B6" s="124" t="s">
        <v>114</v>
      </c>
      <c r="C6" s="124" t="s">
        <v>115</v>
      </c>
      <c r="D6" s="126" t="s">
        <v>90</v>
      </c>
    </row>
    <row r="7" spans="1:4">
      <c r="A7" s="124" t="s">
        <v>47</v>
      </c>
      <c r="B7" s="124" t="s">
        <v>64</v>
      </c>
      <c r="C7" s="124" t="s">
        <v>116</v>
      </c>
      <c r="D7" s="126">
        <v>17008.198</v>
      </c>
    </row>
    <row r="8" spans="1:4">
      <c r="A8" s="127"/>
      <c r="B8" s="124" t="s">
        <v>51</v>
      </c>
      <c r="C8" s="124" t="s">
        <v>117</v>
      </c>
      <c r="D8" s="126">
        <v>185730.511</v>
      </c>
    </row>
    <row r="9" spans="1:4">
      <c r="A9" s="127"/>
      <c r="B9" s="124" t="s">
        <v>63</v>
      </c>
      <c r="C9" s="124" t="s">
        <v>118</v>
      </c>
      <c r="D9" s="126">
        <v>13033.09</v>
      </c>
    </row>
    <row r="10" spans="1:4">
      <c r="A10" s="127"/>
      <c r="B10" s="124" t="s">
        <v>50</v>
      </c>
      <c r="C10" s="124" t="s">
        <v>119</v>
      </c>
      <c r="D10" s="126">
        <v>168917.60119230801</v>
      </c>
    </row>
    <row r="11" spans="1:4">
      <c r="A11" s="127"/>
      <c r="B11" s="124" t="s">
        <v>62</v>
      </c>
      <c r="C11" s="124" t="s">
        <v>120</v>
      </c>
      <c r="D11" s="126">
        <v>20532.954000000002</v>
      </c>
    </row>
    <row r="12" spans="1:4">
      <c r="A12" s="127"/>
      <c r="B12" s="124" t="s">
        <v>46</v>
      </c>
      <c r="C12" s="124" t="s">
        <v>121</v>
      </c>
      <c r="D12" s="126">
        <v>104511.927384615</v>
      </c>
    </row>
    <row r="13" spans="1:4">
      <c r="A13" s="127"/>
      <c r="B13" s="124" t="s">
        <v>70</v>
      </c>
      <c r="C13" s="124" t="s">
        <v>122</v>
      </c>
      <c r="D13" s="126">
        <v>40286.320638461497</v>
      </c>
    </row>
    <row r="14" spans="1:4">
      <c r="A14" s="127"/>
      <c r="B14" s="124" t="s">
        <v>53</v>
      </c>
      <c r="C14" s="124" t="s">
        <v>123</v>
      </c>
      <c r="D14" s="126">
        <v>187928.708115385</v>
      </c>
    </row>
    <row r="15" spans="1:4">
      <c r="A15" s="127"/>
      <c r="B15" s="124" t="s">
        <v>49</v>
      </c>
      <c r="C15" s="124" t="s">
        <v>124</v>
      </c>
      <c r="D15" s="126">
        <v>62344.1017692307</v>
      </c>
    </row>
    <row r="16" spans="1:4">
      <c r="A16" s="127"/>
      <c r="B16" s="124" t="s">
        <v>57</v>
      </c>
      <c r="C16" s="124" t="s">
        <v>125</v>
      </c>
      <c r="D16" s="126">
        <v>62779.077015384602</v>
      </c>
    </row>
    <row r="17" spans="1:4">
      <c r="A17" s="127"/>
      <c r="B17" s="124" t="s">
        <v>61</v>
      </c>
      <c r="C17" s="124" t="s">
        <v>126</v>
      </c>
      <c r="D17" s="126">
        <v>32937.3949692307</v>
      </c>
    </row>
    <row r="18" spans="1:4">
      <c r="A18" s="127"/>
      <c r="B18" s="124" t="s">
        <v>55</v>
      </c>
      <c r="C18" s="124" t="s">
        <v>127</v>
      </c>
      <c r="D18" s="126">
        <v>58757.881369230803</v>
      </c>
    </row>
    <row r="19" spans="1:4">
      <c r="A19" s="127"/>
      <c r="B19" s="124" t="s">
        <v>75</v>
      </c>
      <c r="C19" s="124" t="s">
        <v>128</v>
      </c>
      <c r="D19" s="126">
        <v>30724.4664923077</v>
      </c>
    </row>
    <row r="20" spans="1:4">
      <c r="A20" s="127"/>
      <c r="B20" s="124" t="s">
        <v>98</v>
      </c>
      <c r="C20" s="124" t="s">
        <v>129</v>
      </c>
      <c r="D20" s="126">
        <v>36887.975769230703</v>
      </c>
    </row>
    <row r="21" spans="1:4">
      <c r="A21" s="127"/>
      <c r="B21" s="124" t="s">
        <v>56</v>
      </c>
      <c r="C21" s="124" t="s">
        <v>130</v>
      </c>
      <c r="D21" s="126">
        <v>140452.16566923101</v>
      </c>
    </row>
    <row r="22" spans="1:4">
      <c r="A22" s="127"/>
      <c r="B22" s="124" t="s">
        <v>69</v>
      </c>
      <c r="C22" s="124" t="s">
        <v>131</v>
      </c>
      <c r="D22" s="126">
        <v>35133.363584615399</v>
      </c>
    </row>
    <row r="23" spans="1:4">
      <c r="A23" s="127"/>
      <c r="B23" s="124" t="s">
        <v>58</v>
      </c>
      <c r="C23" s="124" t="s">
        <v>132</v>
      </c>
      <c r="D23" s="126">
        <v>17964.297230769302</v>
      </c>
    </row>
    <row r="24" spans="1:4">
      <c r="A24" s="127"/>
      <c r="B24" s="124" t="s">
        <v>52</v>
      </c>
      <c r="C24" s="124" t="s">
        <v>133</v>
      </c>
      <c r="D24" s="126">
        <v>134383.01986153799</v>
      </c>
    </row>
    <row r="25" spans="1:4">
      <c r="A25" s="127"/>
      <c r="B25" s="124" t="s">
        <v>7</v>
      </c>
      <c r="C25" s="124" t="s">
        <v>134</v>
      </c>
      <c r="D25" s="126">
        <v>7035.3368769230701</v>
      </c>
    </row>
    <row r="26" spans="1:4">
      <c r="A26" s="127"/>
      <c r="B26" s="124" t="s">
        <v>68</v>
      </c>
      <c r="C26" s="124" t="s">
        <v>135</v>
      </c>
      <c r="D26" s="126">
        <v>37603.599999999999</v>
      </c>
    </row>
    <row r="27" spans="1:4">
      <c r="A27" s="127"/>
      <c r="B27" s="124" t="s">
        <v>67</v>
      </c>
      <c r="C27" s="124" t="s">
        <v>136</v>
      </c>
      <c r="D27" s="126">
        <v>113197.339984615</v>
      </c>
    </row>
    <row r="28" spans="1:4">
      <c r="A28" s="127"/>
      <c r="B28" s="124" t="s">
        <v>76</v>
      </c>
      <c r="C28" s="124" t="s">
        <v>137</v>
      </c>
      <c r="D28" s="126">
        <v>41178.167146153799</v>
      </c>
    </row>
    <row r="29" spans="1:4">
      <c r="A29" s="127"/>
      <c r="B29" s="124" t="s">
        <v>48</v>
      </c>
      <c r="C29" s="124" t="s">
        <v>138</v>
      </c>
      <c r="D29" s="126">
        <v>11739.121499999999</v>
      </c>
    </row>
    <row r="30" spans="1:4">
      <c r="A30" s="127"/>
      <c r="B30" s="124" t="s">
        <v>65</v>
      </c>
      <c r="C30" s="124" t="s">
        <v>139</v>
      </c>
      <c r="D30" s="126">
        <v>5135.0034999999998</v>
      </c>
    </row>
    <row r="31" spans="1:4">
      <c r="A31" s="127"/>
      <c r="B31" s="124" t="s">
        <v>66</v>
      </c>
      <c r="C31" s="124" t="s">
        <v>140</v>
      </c>
      <c r="D31" s="126">
        <v>7498.0969999999998</v>
      </c>
    </row>
    <row r="32" spans="1:4">
      <c r="A32" s="127"/>
      <c r="B32" s="124" t="s">
        <v>54</v>
      </c>
      <c r="C32" s="124" t="s">
        <v>141</v>
      </c>
      <c r="D32" s="126">
        <v>57812.118346153897</v>
      </c>
    </row>
    <row r="33" spans="1:9">
      <c r="A33" s="127"/>
      <c r="B33" s="124" t="s">
        <v>30</v>
      </c>
      <c r="C33" s="124" t="s">
        <v>142</v>
      </c>
      <c r="D33" s="126">
        <v>50992.635576923101</v>
      </c>
    </row>
    <row r="34" spans="1:9">
      <c r="A34" s="127"/>
      <c r="B34" s="124" t="s">
        <v>74</v>
      </c>
      <c r="C34" s="124" t="s">
        <v>143</v>
      </c>
      <c r="D34" s="126">
        <v>25183.786153846198</v>
      </c>
    </row>
    <row r="35" spans="1:9">
      <c r="A35" s="127"/>
      <c r="B35" s="124" t="s">
        <v>73</v>
      </c>
      <c r="C35" s="124" t="s">
        <v>144</v>
      </c>
      <c r="D35" s="126">
        <v>24531.155538461499</v>
      </c>
    </row>
    <row r="36" spans="1:9">
      <c r="A36" s="127"/>
      <c r="B36" s="124" t="s">
        <v>72</v>
      </c>
      <c r="C36" s="124" t="s">
        <v>145</v>
      </c>
      <c r="D36" s="126">
        <v>29281.778461538499</v>
      </c>
    </row>
    <row r="37" spans="1:9">
      <c r="A37" s="127"/>
      <c r="B37" s="124" t="s">
        <v>60</v>
      </c>
      <c r="C37" s="124" t="s">
        <v>146</v>
      </c>
      <c r="D37" s="126">
        <v>99959.312607692307</v>
      </c>
    </row>
    <row r="38" spans="1:9">
      <c r="A38" s="127"/>
      <c r="B38" s="124" t="s">
        <v>59</v>
      </c>
      <c r="C38" s="124" t="s">
        <v>147</v>
      </c>
      <c r="D38" s="126">
        <v>66477.124353846099</v>
      </c>
    </row>
    <row r="39" spans="1:9">
      <c r="A39" s="127"/>
      <c r="B39" s="124" t="s">
        <v>71</v>
      </c>
      <c r="C39" s="124" t="s">
        <v>148</v>
      </c>
      <c r="D39" s="126">
        <v>23391.218215384601</v>
      </c>
      <c r="F39" s="128">
        <f>SUM(D7:D39)</f>
        <v>1951328.8493230767</v>
      </c>
      <c r="G39" s="122" t="s">
        <v>93</v>
      </c>
    </row>
    <row r="40" spans="1:9">
      <c r="A40" s="124" t="s">
        <v>40</v>
      </c>
      <c r="B40" s="124" t="s">
        <v>45</v>
      </c>
      <c r="C40" s="124" t="s">
        <v>149</v>
      </c>
      <c r="D40" s="126">
        <v>4123.53</v>
      </c>
    </row>
    <row r="41" spans="1:9">
      <c r="A41" s="127"/>
      <c r="B41" s="124" t="s">
        <v>42</v>
      </c>
      <c r="C41" s="124" t="s">
        <v>150</v>
      </c>
      <c r="D41" s="126">
        <v>315453.65236923099</v>
      </c>
    </row>
    <row r="42" spans="1:9">
      <c r="A42" s="127"/>
      <c r="B42" s="124" t="s">
        <v>9</v>
      </c>
      <c r="C42" s="124" t="s">
        <v>151</v>
      </c>
      <c r="D42" s="126">
        <v>71302.446461538406</v>
      </c>
    </row>
    <row r="43" spans="1:9">
      <c r="A43" s="127"/>
      <c r="B43" s="124" t="s">
        <v>41</v>
      </c>
      <c r="C43" s="124" t="s">
        <v>35</v>
      </c>
      <c r="D43" s="126">
        <v>1684501.88435385</v>
      </c>
      <c r="H43" s="128">
        <f>+D43+D44</f>
        <v>1714541.1076461577</v>
      </c>
      <c r="I43" s="122" t="s">
        <v>35</v>
      </c>
    </row>
    <row r="44" spans="1:9">
      <c r="A44" s="127"/>
      <c r="B44" s="124" t="s">
        <v>44</v>
      </c>
      <c r="C44" s="124" t="s">
        <v>36</v>
      </c>
      <c r="D44" s="126">
        <v>30039.223292307699</v>
      </c>
      <c r="F44" s="128">
        <f>SUM(D40:D44)</f>
        <v>2105420.7364769275</v>
      </c>
      <c r="G44" s="122" t="s">
        <v>91</v>
      </c>
      <c r="H44" s="128">
        <f>H43*0.5</f>
        <v>857270.55382307887</v>
      </c>
      <c r="I44" s="129">
        <v>0.5</v>
      </c>
    </row>
    <row r="45" spans="1:9">
      <c r="A45" s="124" t="s">
        <v>39</v>
      </c>
      <c r="B45" s="124" t="s">
        <v>8</v>
      </c>
      <c r="C45" s="124" t="s">
        <v>152</v>
      </c>
      <c r="D45" s="126">
        <v>5075.9750153846198</v>
      </c>
      <c r="F45" s="128">
        <f>+D45</f>
        <v>5075.9750153846198</v>
      </c>
      <c r="G45" s="122" t="s">
        <v>92</v>
      </c>
    </row>
    <row r="46" spans="1:9">
      <c r="A46" s="130" t="s">
        <v>32</v>
      </c>
      <c r="B46" s="131"/>
      <c r="C46" s="131"/>
      <c r="D46" s="132">
        <v>4061825.5608153883</v>
      </c>
      <c r="F46" s="133">
        <f>SUM(F39:F45)</f>
        <v>4061825.5608153888</v>
      </c>
    </row>
  </sheetData>
  <pageMargins left="0.45" right="0.45" top="0.5" bottom="0.5" header="0.3" footer="0.3"/>
  <pageSetup scale="7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74"/>
  <sheetViews>
    <sheetView workbookViewId="0">
      <pane ySplit="12" topLeftCell="A13" activePane="bottomLeft" state="frozen"/>
      <selection activeCell="D90" sqref="D90"/>
      <selection pane="bottomLeft" sqref="A1:XFD1048576"/>
    </sheetView>
  </sheetViews>
  <sheetFormatPr defaultRowHeight="15"/>
  <cols>
    <col min="1" max="1" width="9.42578125" style="209" bestFit="1" customWidth="1"/>
    <col min="2" max="2" width="6" style="209" bestFit="1" customWidth="1"/>
    <col min="3" max="3" width="5.5703125" style="209" bestFit="1" customWidth="1"/>
    <col min="4" max="4" width="7.28515625" style="209" customWidth="1"/>
    <col min="5" max="5" width="9.140625" style="209" customWidth="1"/>
    <col min="6" max="6" width="6.28515625" style="209" customWidth="1"/>
    <col min="7" max="7" width="10.85546875" style="122" bestFit="1" customWidth="1"/>
    <col min="8" max="8" width="18" style="123" customWidth="1"/>
    <col min="9" max="9" width="9.85546875" style="122" customWidth="1"/>
    <col min="10" max="10" width="14.5703125" style="123" customWidth="1"/>
    <col min="11" max="16384" width="9.140625" style="122"/>
  </cols>
  <sheetData>
    <row r="1" spans="1:10">
      <c r="A1" s="208" t="s">
        <v>229</v>
      </c>
    </row>
    <row r="2" spans="1:10">
      <c r="A2" s="208" t="s">
        <v>242</v>
      </c>
    </row>
    <row r="3" spans="1:10">
      <c r="A3" s="208" t="s">
        <v>111</v>
      </c>
    </row>
    <row r="5" spans="1:10">
      <c r="J5" s="210" t="s">
        <v>196</v>
      </c>
    </row>
    <row r="6" spans="1:10">
      <c r="J6" s="210" t="s">
        <v>197</v>
      </c>
    </row>
    <row r="7" spans="1:10">
      <c r="J7" s="211">
        <f>+J10/H10</f>
        <v>3.5000000000000003E-2</v>
      </c>
    </row>
    <row r="9" spans="1:10">
      <c r="I9" s="212" t="s">
        <v>31</v>
      </c>
    </row>
    <row r="10" spans="1:10">
      <c r="H10" s="123">
        <f>SUBTOTAL(9,H13:H76)</f>
        <v>9862325.1600000001</v>
      </c>
      <c r="J10" s="123">
        <f>SUBTOTAL(9,J13:J76)</f>
        <v>345181.38060000003</v>
      </c>
    </row>
    <row r="11" spans="1:10" s="210" customFormat="1">
      <c r="A11" s="213" t="s">
        <v>198</v>
      </c>
      <c r="B11" s="209"/>
      <c r="C11" s="209"/>
      <c r="D11" s="209" t="s">
        <v>199</v>
      </c>
      <c r="E11" s="209" t="s">
        <v>10</v>
      </c>
      <c r="F11" s="209"/>
      <c r="H11" s="214"/>
      <c r="J11" s="215" t="s">
        <v>200</v>
      </c>
    </row>
    <row r="12" spans="1:10" s="210" customFormat="1" ht="45">
      <c r="A12" s="216" t="s">
        <v>201</v>
      </c>
      <c r="B12" s="216" t="s">
        <v>202</v>
      </c>
      <c r="C12" s="216" t="s">
        <v>203</v>
      </c>
      <c r="D12" s="216" t="s">
        <v>204</v>
      </c>
      <c r="E12" s="216" t="s">
        <v>205</v>
      </c>
      <c r="F12" s="209" t="s">
        <v>206</v>
      </c>
      <c r="G12" s="217" t="s">
        <v>207</v>
      </c>
      <c r="H12" s="218" t="s">
        <v>208</v>
      </c>
      <c r="I12" s="217" t="s">
        <v>209</v>
      </c>
      <c r="J12" s="219" t="s">
        <v>210</v>
      </c>
    </row>
    <row r="13" spans="1:10" s="100" customFormat="1" hidden="1">
      <c r="A13" s="151" t="s">
        <v>211</v>
      </c>
      <c r="B13" s="151" t="s">
        <v>212</v>
      </c>
      <c r="C13" s="151" t="s">
        <v>47</v>
      </c>
      <c r="D13" s="151" t="s">
        <v>64</v>
      </c>
      <c r="E13" s="151" t="s">
        <v>2</v>
      </c>
      <c r="F13" s="151">
        <v>5</v>
      </c>
      <c r="G13" s="100">
        <v>0.05</v>
      </c>
      <c r="H13" s="101">
        <v>312124.79999999999</v>
      </c>
      <c r="I13" s="100">
        <v>6</v>
      </c>
      <c r="J13" s="153">
        <f>+G13*H13</f>
        <v>15606.24</v>
      </c>
    </row>
    <row r="14" spans="1:10" s="100" customFormat="1" hidden="1">
      <c r="A14" s="151" t="s">
        <v>211</v>
      </c>
      <c r="B14" s="151" t="s">
        <v>212</v>
      </c>
      <c r="C14" s="151" t="s">
        <v>47</v>
      </c>
      <c r="D14" s="151" t="s">
        <v>51</v>
      </c>
      <c r="E14" s="151" t="s">
        <v>4</v>
      </c>
      <c r="F14" s="151">
        <v>4</v>
      </c>
      <c r="G14" s="100">
        <v>3.5000000000000003E-2</v>
      </c>
      <c r="H14" s="101">
        <v>108100</v>
      </c>
      <c r="I14" s="100">
        <v>1</v>
      </c>
      <c r="J14" s="153">
        <f t="shared" ref="J14:J74" si="0">+G14*H14</f>
        <v>3783.5000000000005</v>
      </c>
    </row>
    <row r="15" spans="1:10" s="100" customFormat="1" hidden="1">
      <c r="A15" s="151" t="s">
        <v>211</v>
      </c>
      <c r="B15" s="151" t="s">
        <v>212</v>
      </c>
      <c r="C15" s="151" t="s">
        <v>47</v>
      </c>
      <c r="D15" s="151" t="s">
        <v>51</v>
      </c>
      <c r="E15" s="151" t="s">
        <v>2</v>
      </c>
      <c r="F15" s="151">
        <v>5</v>
      </c>
      <c r="G15" s="100">
        <v>0.05</v>
      </c>
      <c r="H15" s="101">
        <v>1589889.6</v>
      </c>
      <c r="I15" s="100">
        <v>23</v>
      </c>
      <c r="J15" s="153">
        <f t="shared" si="0"/>
        <v>79494.48000000001</v>
      </c>
    </row>
    <row r="16" spans="1:10" s="100" customFormat="1" hidden="1">
      <c r="A16" s="151" t="s">
        <v>211</v>
      </c>
      <c r="B16" s="151" t="s">
        <v>212</v>
      </c>
      <c r="C16" s="151" t="s">
        <v>47</v>
      </c>
      <c r="D16" s="151" t="s">
        <v>51</v>
      </c>
      <c r="E16" s="151" t="s">
        <v>3</v>
      </c>
      <c r="F16" s="151">
        <v>4</v>
      </c>
      <c r="G16" s="100">
        <v>3.5000000000000003E-2</v>
      </c>
      <c r="H16" s="101">
        <v>414337.98</v>
      </c>
      <c r="I16" s="100">
        <v>5</v>
      </c>
      <c r="J16" s="153">
        <f t="shared" si="0"/>
        <v>14501.829300000001</v>
      </c>
    </row>
    <row r="17" spans="1:10" s="100" customFormat="1" hidden="1">
      <c r="A17" s="151" t="s">
        <v>211</v>
      </c>
      <c r="B17" s="151" t="s">
        <v>212</v>
      </c>
      <c r="C17" s="151" t="s">
        <v>47</v>
      </c>
      <c r="D17" s="151" t="s">
        <v>63</v>
      </c>
      <c r="E17" s="151" t="s">
        <v>2</v>
      </c>
      <c r="F17" s="151">
        <v>5</v>
      </c>
      <c r="G17" s="100">
        <v>0.05</v>
      </c>
      <c r="H17" s="101">
        <v>274414.40000000002</v>
      </c>
      <c r="I17" s="100">
        <v>5</v>
      </c>
      <c r="J17" s="153">
        <f t="shared" si="0"/>
        <v>13720.720000000001</v>
      </c>
    </row>
    <row r="18" spans="1:10" s="100" customFormat="1" hidden="1">
      <c r="A18" s="151" t="s">
        <v>211</v>
      </c>
      <c r="B18" s="151" t="s">
        <v>212</v>
      </c>
      <c r="C18" s="151" t="s">
        <v>47</v>
      </c>
      <c r="D18" s="151" t="s">
        <v>50</v>
      </c>
      <c r="E18" s="151" t="s">
        <v>4</v>
      </c>
      <c r="F18" s="151">
        <v>4</v>
      </c>
      <c r="G18" s="100">
        <v>3.5000000000000003E-2</v>
      </c>
      <c r="H18" s="101">
        <v>110547.84</v>
      </c>
      <c r="I18" s="100">
        <v>1</v>
      </c>
      <c r="J18" s="153">
        <f t="shared" si="0"/>
        <v>3869.1744000000003</v>
      </c>
    </row>
    <row r="19" spans="1:10" s="100" customFormat="1" hidden="1">
      <c r="A19" s="151" t="s">
        <v>211</v>
      </c>
      <c r="B19" s="151" t="s">
        <v>212</v>
      </c>
      <c r="C19" s="151" t="s">
        <v>47</v>
      </c>
      <c r="D19" s="151" t="s">
        <v>50</v>
      </c>
      <c r="E19" s="151" t="s">
        <v>2</v>
      </c>
      <c r="F19" s="151">
        <v>5</v>
      </c>
      <c r="G19" s="100">
        <v>0.05</v>
      </c>
      <c r="H19" s="101">
        <v>1515280</v>
      </c>
      <c r="I19" s="100">
        <v>22</v>
      </c>
      <c r="J19" s="153">
        <f t="shared" si="0"/>
        <v>75764</v>
      </c>
    </row>
    <row r="20" spans="1:10" s="100" customFormat="1" hidden="1">
      <c r="A20" s="151" t="s">
        <v>211</v>
      </c>
      <c r="B20" s="151" t="s">
        <v>212</v>
      </c>
      <c r="C20" s="151" t="s">
        <v>47</v>
      </c>
      <c r="D20" s="151" t="s">
        <v>50</v>
      </c>
      <c r="E20" s="151" t="s">
        <v>3</v>
      </c>
      <c r="F20" s="151">
        <v>4</v>
      </c>
      <c r="G20" s="100">
        <v>3.5000000000000003E-2</v>
      </c>
      <c r="H20" s="101">
        <v>419382.83</v>
      </c>
      <c r="I20" s="100">
        <v>5</v>
      </c>
      <c r="J20" s="153">
        <f t="shared" si="0"/>
        <v>14678.399050000002</v>
      </c>
    </row>
    <row r="21" spans="1:10" s="100" customFormat="1" hidden="1">
      <c r="A21" s="151" t="s">
        <v>211</v>
      </c>
      <c r="B21" s="151" t="s">
        <v>212</v>
      </c>
      <c r="C21" s="151" t="s">
        <v>47</v>
      </c>
      <c r="D21" s="151" t="s">
        <v>50</v>
      </c>
      <c r="E21" s="151" t="s">
        <v>3</v>
      </c>
      <c r="F21" s="151">
        <v>5</v>
      </c>
      <c r="G21" s="100">
        <v>0.05</v>
      </c>
      <c r="H21" s="101">
        <v>76128</v>
      </c>
      <c r="I21" s="100">
        <v>1</v>
      </c>
      <c r="J21" s="153">
        <f t="shared" si="0"/>
        <v>3806.4</v>
      </c>
    </row>
    <row r="22" spans="1:10" s="100" customFormat="1" hidden="1">
      <c r="A22" s="151" t="s">
        <v>211</v>
      </c>
      <c r="B22" s="151" t="s">
        <v>212</v>
      </c>
      <c r="C22" s="151" t="s">
        <v>47</v>
      </c>
      <c r="D22" s="151" t="s">
        <v>62</v>
      </c>
      <c r="E22" s="151" t="s">
        <v>2</v>
      </c>
      <c r="F22" s="151">
        <v>5</v>
      </c>
      <c r="G22" s="100">
        <v>0.05</v>
      </c>
      <c r="H22" s="101">
        <v>323606.40000000002</v>
      </c>
      <c r="I22" s="100">
        <v>6</v>
      </c>
      <c r="J22" s="153">
        <f t="shared" si="0"/>
        <v>16180.320000000002</v>
      </c>
    </row>
    <row r="23" spans="1:10" s="100" customFormat="1" hidden="1">
      <c r="A23" s="151" t="s">
        <v>211</v>
      </c>
      <c r="B23" s="151" t="s">
        <v>212</v>
      </c>
      <c r="C23" s="151" t="s">
        <v>47</v>
      </c>
      <c r="D23" s="151" t="s">
        <v>62</v>
      </c>
      <c r="E23" s="151" t="s">
        <v>3</v>
      </c>
      <c r="F23" s="151">
        <v>5</v>
      </c>
      <c r="G23" s="100">
        <v>0.05</v>
      </c>
      <c r="H23" s="101">
        <v>49192</v>
      </c>
      <c r="I23" s="100">
        <v>1</v>
      </c>
      <c r="J23" s="153">
        <f t="shared" si="0"/>
        <v>2459.6000000000004</v>
      </c>
    </row>
    <row r="24" spans="1:10" s="100" customFormat="1" hidden="1">
      <c r="A24" s="151" t="s">
        <v>211</v>
      </c>
      <c r="B24" s="151" t="s">
        <v>212</v>
      </c>
      <c r="C24" s="151" t="s">
        <v>47</v>
      </c>
      <c r="D24" s="151" t="s">
        <v>46</v>
      </c>
      <c r="E24" s="151" t="s">
        <v>4</v>
      </c>
      <c r="F24" s="151">
        <v>4</v>
      </c>
      <c r="G24" s="100">
        <v>3.5000000000000003E-2</v>
      </c>
      <c r="H24" s="101">
        <v>311986.11</v>
      </c>
      <c r="I24" s="100">
        <v>2</v>
      </c>
      <c r="J24" s="153">
        <f t="shared" si="0"/>
        <v>10919.513850000001</v>
      </c>
    </row>
    <row r="25" spans="1:10" s="100" customFormat="1" hidden="1">
      <c r="A25" s="151" t="s">
        <v>211</v>
      </c>
      <c r="B25" s="151" t="s">
        <v>212</v>
      </c>
      <c r="C25" s="151" t="s">
        <v>47</v>
      </c>
      <c r="D25" s="151" t="s">
        <v>70</v>
      </c>
      <c r="E25" s="151" t="s">
        <v>3</v>
      </c>
      <c r="F25" s="151">
        <v>4</v>
      </c>
      <c r="G25" s="100">
        <v>3.5000000000000003E-2</v>
      </c>
      <c r="H25" s="101">
        <v>415076.4</v>
      </c>
      <c r="I25" s="100">
        <v>6</v>
      </c>
      <c r="J25" s="153">
        <f t="shared" si="0"/>
        <v>14527.674000000003</v>
      </c>
    </row>
    <row r="26" spans="1:10" s="100" customFormat="1" hidden="1">
      <c r="A26" s="151" t="s">
        <v>211</v>
      </c>
      <c r="B26" s="151" t="s">
        <v>212</v>
      </c>
      <c r="C26" s="151" t="s">
        <v>47</v>
      </c>
      <c r="D26" s="151" t="s">
        <v>53</v>
      </c>
      <c r="E26" s="151" t="s">
        <v>4</v>
      </c>
      <c r="F26" s="151">
        <v>4</v>
      </c>
      <c r="G26" s="100">
        <v>3.5000000000000003E-2</v>
      </c>
      <c r="H26" s="101">
        <v>101455</v>
      </c>
      <c r="I26" s="100">
        <v>1</v>
      </c>
      <c r="J26" s="153">
        <f t="shared" si="0"/>
        <v>3550.9250000000002</v>
      </c>
    </row>
    <row r="27" spans="1:10" s="100" customFormat="1" hidden="1">
      <c r="A27" s="151" t="s">
        <v>211</v>
      </c>
      <c r="B27" s="151" t="s">
        <v>212</v>
      </c>
      <c r="C27" s="151" t="s">
        <v>47</v>
      </c>
      <c r="D27" s="151" t="s">
        <v>53</v>
      </c>
      <c r="E27" s="151" t="s">
        <v>2</v>
      </c>
      <c r="F27" s="151">
        <v>5</v>
      </c>
      <c r="G27" s="100">
        <v>0.05</v>
      </c>
      <c r="H27" s="101">
        <v>1582484.8</v>
      </c>
      <c r="I27" s="100">
        <v>22</v>
      </c>
      <c r="J27" s="153">
        <f t="shared" si="0"/>
        <v>79124.240000000005</v>
      </c>
    </row>
    <row r="28" spans="1:10" s="100" customFormat="1" hidden="1">
      <c r="A28" s="151" t="s">
        <v>211</v>
      </c>
      <c r="B28" s="151" t="s">
        <v>212</v>
      </c>
      <c r="C28" s="151" t="s">
        <v>47</v>
      </c>
      <c r="D28" s="151" t="s">
        <v>53</v>
      </c>
      <c r="E28" s="151" t="s">
        <v>3</v>
      </c>
      <c r="F28" s="151">
        <v>4</v>
      </c>
      <c r="G28" s="100">
        <v>3.5000000000000003E-2</v>
      </c>
      <c r="H28" s="101">
        <v>504871.95</v>
      </c>
      <c r="I28" s="100">
        <v>6</v>
      </c>
      <c r="J28" s="153">
        <f t="shared" si="0"/>
        <v>17670.518250000001</v>
      </c>
    </row>
    <row r="29" spans="1:10" s="100" customFormat="1" hidden="1">
      <c r="A29" s="151" t="s">
        <v>211</v>
      </c>
      <c r="B29" s="151" t="s">
        <v>212</v>
      </c>
      <c r="C29" s="151" t="s">
        <v>47</v>
      </c>
      <c r="D29" s="151" t="s">
        <v>49</v>
      </c>
      <c r="E29" s="151" t="s">
        <v>2</v>
      </c>
      <c r="F29" s="151">
        <v>5</v>
      </c>
      <c r="G29" s="100">
        <v>0.05</v>
      </c>
      <c r="H29" s="101">
        <v>601286.40000000002</v>
      </c>
      <c r="I29" s="100">
        <v>8</v>
      </c>
      <c r="J29" s="153">
        <f t="shared" si="0"/>
        <v>30064.320000000003</v>
      </c>
    </row>
    <row r="30" spans="1:10" s="100" customFormat="1" hidden="1">
      <c r="A30" s="151" t="s">
        <v>211</v>
      </c>
      <c r="B30" s="151" t="s">
        <v>212</v>
      </c>
      <c r="C30" s="151" t="s">
        <v>47</v>
      </c>
      <c r="D30" s="151" t="s">
        <v>49</v>
      </c>
      <c r="E30" s="151" t="s">
        <v>3</v>
      </c>
      <c r="F30" s="151">
        <v>4</v>
      </c>
      <c r="G30" s="100">
        <v>3.5000000000000003E-2</v>
      </c>
      <c r="H30" s="101">
        <v>172476.99</v>
      </c>
      <c r="I30" s="100">
        <v>2</v>
      </c>
      <c r="J30" s="153">
        <f t="shared" si="0"/>
        <v>6036.6946500000004</v>
      </c>
    </row>
    <row r="31" spans="1:10" s="100" customFormat="1" hidden="1">
      <c r="A31" s="151" t="s">
        <v>211</v>
      </c>
      <c r="B31" s="151" t="s">
        <v>212</v>
      </c>
      <c r="C31" s="151" t="s">
        <v>47</v>
      </c>
      <c r="D31" s="151" t="s">
        <v>57</v>
      </c>
      <c r="E31" s="151" t="s">
        <v>4</v>
      </c>
      <c r="F31" s="151">
        <v>4</v>
      </c>
      <c r="G31" s="100">
        <v>3.5000000000000003E-2</v>
      </c>
      <c r="H31" s="101">
        <v>389424.3</v>
      </c>
      <c r="I31" s="100">
        <v>4</v>
      </c>
      <c r="J31" s="153">
        <f t="shared" si="0"/>
        <v>13629.8505</v>
      </c>
    </row>
    <row r="32" spans="1:10" s="100" customFormat="1" hidden="1">
      <c r="A32" s="151" t="s">
        <v>211</v>
      </c>
      <c r="B32" s="151" t="s">
        <v>212</v>
      </c>
      <c r="C32" s="151" t="s">
        <v>47</v>
      </c>
      <c r="D32" s="151" t="s">
        <v>61</v>
      </c>
      <c r="E32" s="151" t="s">
        <v>4</v>
      </c>
      <c r="F32" s="151">
        <v>4</v>
      </c>
      <c r="G32" s="100">
        <v>3.5000000000000003E-2</v>
      </c>
      <c r="H32" s="101">
        <v>269992.99</v>
      </c>
      <c r="I32" s="100">
        <v>3</v>
      </c>
      <c r="J32" s="153">
        <f t="shared" si="0"/>
        <v>9449.7546500000008</v>
      </c>
    </row>
    <row r="33" spans="1:10" s="100" customFormat="1" hidden="1">
      <c r="A33" s="151" t="s">
        <v>211</v>
      </c>
      <c r="B33" s="151" t="s">
        <v>212</v>
      </c>
      <c r="C33" s="151" t="s">
        <v>47</v>
      </c>
      <c r="D33" s="151" t="s">
        <v>55</v>
      </c>
      <c r="E33" s="151" t="s">
        <v>3</v>
      </c>
      <c r="F33" s="151">
        <v>4</v>
      </c>
      <c r="G33" s="100">
        <v>3.5000000000000003E-2</v>
      </c>
      <c r="H33" s="101">
        <v>556433.44999999995</v>
      </c>
      <c r="I33" s="100">
        <v>8</v>
      </c>
      <c r="J33" s="153">
        <f t="shared" si="0"/>
        <v>19475.170750000001</v>
      </c>
    </row>
    <row r="34" spans="1:10" s="100" customFormat="1" hidden="1">
      <c r="A34" s="151" t="s">
        <v>211</v>
      </c>
      <c r="B34" s="151" t="s">
        <v>212</v>
      </c>
      <c r="C34" s="151" t="s">
        <v>47</v>
      </c>
      <c r="D34" s="151" t="s">
        <v>75</v>
      </c>
      <c r="E34" s="151" t="s">
        <v>3</v>
      </c>
      <c r="F34" s="151">
        <v>4</v>
      </c>
      <c r="G34" s="100">
        <v>3.5000000000000003E-2</v>
      </c>
      <c r="H34" s="101">
        <v>328274.21000000002</v>
      </c>
      <c r="I34" s="100">
        <v>5</v>
      </c>
      <c r="J34" s="153">
        <f t="shared" si="0"/>
        <v>11489.597350000002</v>
      </c>
    </row>
    <row r="35" spans="1:10" s="100" customFormat="1" hidden="1">
      <c r="A35" s="151" t="s">
        <v>211</v>
      </c>
      <c r="B35" s="151" t="s">
        <v>212</v>
      </c>
      <c r="C35" s="151" t="s">
        <v>47</v>
      </c>
      <c r="D35" s="151" t="s">
        <v>98</v>
      </c>
      <c r="E35" s="151" t="s">
        <v>4</v>
      </c>
      <c r="F35" s="151">
        <v>4</v>
      </c>
      <c r="G35" s="100">
        <v>3.5000000000000003E-2</v>
      </c>
      <c r="H35" s="101">
        <v>239628.79</v>
      </c>
      <c r="I35" s="100">
        <v>2</v>
      </c>
      <c r="J35" s="153">
        <f t="shared" si="0"/>
        <v>8387.0076500000014</v>
      </c>
    </row>
    <row r="36" spans="1:10" s="100" customFormat="1" hidden="1">
      <c r="A36" s="151" t="s">
        <v>211</v>
      </c>
      <c r="B36" s="151" t="s">
        <v>212</v>
      </c>
      <c r="C36" s="151" t="s">
        <v>47</v>
      </c>
      <c r="D36" s="151" t="s">
        <v>56</v>
      </c>
      <c r="E36" s="151" t="s">
        <v>4</v>
      </c>
      <c r="F36" s="151">
        <v>4</v>
      </c>
      <c r="G36" s="100">
        <v>3.5000000000000003E-2</v>
      </c>
      <c r="H36" s="101">
        <v>539992.84</v>
      </c>
      <c r="I36" s="100">
        <v>5</v>
      </c>
      <c r="J36" s="153">
        <f t="shared" si="0"/>
        <v>18899.749400000001</v>
      </c>
    </row>
    <row r="37" spans="1:10" s="100" customFormat="1" hidden="1">
      <c r="A37" s="151" t="s">
        <v>211</v>
      </c>
      <c r="B37" s="151" t="s">
        <v>212</v>
      </c>
      <c r="C37" s="151" t="s">
        <v>47</v>
      </c>
      <c r="D37" s="151" t="s">
        <v>56</v>
      </c>
      <c r="E37" s="151" t="s">
        <v>3</v>
      </c>
      <c r="F37" s="151">
        <v>4</v>
      </c>
      <c r="G37" s="100">
        <v>3.5000000000000003E-2</v>
      </c>
      <c r="H37" s="101">
        <v>100626.52</v>
      </c>
      <c r="I37" s="100">
        <v>2</v>
      </c>
      <c r="J37" s="153">
        <f t="shared" si="0"/>
        <v>3521.9282000000003</v>
      </c>
    </row>
    <row r="38" spans="1:10" s="100" customFormat="1" hidden="1">
      <c r="A38" s="151" t="s">
        <v>211</v>
      </c>
      <c r="B38" s="151" t="s">
        <v>212</v>
      </c>
      <c r="C38" s="151" t="s">
        <v>47</v>
      </c>
      <c r="D38" s="151" t="s">
        <v>69</v>
      </c>
      <c r="E38" s="151" t="s">
        <v>3</v>
      </c>
      <c r="F38" s="151">
        <v>4</v>
      </c>
      <c r="G38" s="100">
        <v>3.5000000000000003E-2</v>
      </c>
      <c r="H38" s="101">
        <v>339106.72</v>
      </c>
      <c r="I38" s="100">
        <v>5</v>
      </c>
      <c r="J38" s="153">
        <f t="shared" si="0"/>
        <v>11868.735200000001</v>
      </c>
    </row>
    <row r="39" spans="1:10" s="100" customFormat="1" hidden="1">
      <c r="A39" s="151" t="s">
        <v>211</v>
      </c>
      <c r="B39" s="151" t="s">
        <v>212</v>
      </c>
      <c r="C39" s="151" t="s">
        <v>47</v>
      </c>
      <c r="D39" s="151" t="s">
        <v>58</v>
      </c>
      <c r="E39" s="151" t="s">
        <v>4</v>
      </c>
      <c r="F39" s="151">
        <v>4</v>
      </c>
      <c r="G39" s="100">
        <v>3.5000000000000003E-2</v>
      </c>
      <c r="H39" s="101">
        <v>116699</v>
      </c>
      <c r="I39" s="100">
        <v>1</v>
      </c>
      <c r="J39" s="153">
        <f t="shared" si="0"/>
        <v>4084.4650000000006</v>
      </c>
    </row>
    <row r="40" spans="1:10" s="100" customFormat="1" hidden="1">
      <c r="A40" s="151" t="s">
        <v>211</v>
      </c>
      <c r="B40" s="151" t="s">
        <v>212</v>
      </c>
      <c r="C40" s="151" t="s">
        <v>47</v>
      </c>
      <c r="D40" s="151" t="s">
        <v>52</v>
      </c>
      <c r="E40" s="151" t="s">
        <v>4</v>
      </c>
      <c r="F40" s="151">
        <v>4</v>
      </c>
      <c r="G40" s="100">
        <v>3.5000000000000003E-2</v>
      </c>
      <c r="H40" s="101">
        <v>588541.06999999995</v>
      </c>
      <c r="I40" s="100">
        <v>5</v>
      </c>
      <c r="J40" s="153">
        <f t="shared" si="0"/>
        <v>20598.937450000001</v>
      </c>
    </row>
    <row r="41" spans="1:10" s="100" customFormat="1" hidden="1">
      <c r="A41" s="151" t="s">
        <v>211</v>
      </c>
      <c r="B41" s="151" t="s">
        <v>212</v>
      </c>
      <c r="C41" s="151" t="s">
        <v>47</v>
      </c>
      <c r="D41" s="151" t="s">
        <v>52</v>
      </c>
      <c r="E41" s="151" t="s">
        <v>3</v>
      </c>
      <c r="F41" s="151">
        <v>4</v>
      </c>
      <c r="G41" s="100">
        <v>3.5000000000000003E-2</v>
      </c>
      <c r="H41" s="101">
        <v>437431.7</v>
      </c>
      <c r="I41" s="100">
        <v>8</v>
      </c>
      <c r="J41" s="153">
        <f t="shared" si="0"/>
        <v>15310.109500000002</v>
      </c>
    </row>
    <row r="42" spans="1:10" s="100" customFormat="1" hidden="1">
      <c r="A42" s="151" t="s">
        <v>211</v>
      </c>
      <c r="B42" s="151" t="s">
        <v>212</v>
      </c>
      <c r="C42" s="151" t="s">
        <v>47</v>
      </c>
      <c r="D42" s="151" t="s">
        <v>7</v>
      </c>
      <c r="E42" s="151" t="s">
        <v>3</v>
      </c>
      <c r="F42" s="151">
        <v>4</v>
      </c>
      <c r="G42" s="100">
        <v>3.5000000000000003E-2</v>
      </c>
      <c r="H42" s="101">
        <v>114256.59</v>
      </c>
      <c r="I42" s="100">
        <v>2</v>
      </c>
      <c r="J42" s="153">
        <f t="shared" si="0"/>
        <v>3998.9806500000004</v>
      </c>
    </row>
    <row r="43" spans="1:10" s="100" customFormat="1" hidden="1">
      <c r="A43" s="151" t="s">
        <v>211</v>
      </c>
      <c r="B43" s="151" t="s">
        <v>212</v>
      </c>
      <c r="C43" s="151" t="s">
        <v>47</v>
      </c>
      <c r="D43" s="151" t="s">
        <v>68</v>
      </c>
      <c r="E43" s="151" t="s">
        <v>4</v>
      </c>
      <c r="F43" s="151">
        <v>4</v>
      </c>
      <c r="G43" s="100">
        <v>3.5000000000000003E-2</v>
      </c>
      <c r="H43" s="101">
        <v>430660.1</v>
      </c>
      <c r="I43" s="100">
        <v>7</v>
      </c>
      <c r="J43" s="153">
        <f t="shared" si="0"/>
        <v>15073.103500000001</v>
      </c>
    </row>
    <row r="44" spans="1:10" s="100" customFormat="1" hidden="1">
      <c r="A44" s="151" t="s">
        <v>211</v>
      </c>
      <c r="B44" s="151" t="s">
        <v>212</v>
      </c>
      <c r="C44" s="151" t="s">
        <v>47</v>
      </c>
      <c r="D44" s="151" t="s">
        <v>67</v>
      </c>
      <c r="E44" s="151" t="s">
        <v>4</v>
      </c>
      <c r="F44" s="151">
        <v>4</v>
      </c>
      <c r="G44" s="100">
        <v>3.5000000000000003E-2</v>
      </c>
      <c r="H44" s="101">
        <v>984311.42</v>
      </c>
      <c r="I44" s="100">
        <v>12</v>
      </c>
      <c r="J44" s="153">
        <f t="shared" si="0"/>
        <v>34450.899700000002</v>
      </c>
    </row>
    <row r="45" spans="1:10" s="100" customFormat="1" hidden="1">
      <c r="A45" s="151" t="s">
        <v>211</v>
      </c>
      <c r="B45" s="151" t="s">
        <v>212</v>
      </c>
      <c r="C45" s="151" t="s">
        <v>47</v>
      </c>
      <c r="D45" s="151" t="s">
        <v>76</v>
      </c>
      <c r="E45" s="151" t="s">
        <v>2</v>
      </c>
      <c r="F45" s="151">
        <v>5</v>
      </c>
      <c r="G45" s="100">
        <v>0.05</v>
      </c>
      <c r="H45" s="101">
        <v>405932.79999999999</v>
      </c>
      <c r="I45" s="100">
        <v>7</v>
      </c>
      <c r="J45" s="153">
        <f t="shared" si="0"/>
        <v>20296.64</v>
      </c>
    </row>
    <row r="46" spans="1:10" s="100" customFormat="1" hidden="1">
      <c r="A46" s="151" t="s">
        <v>211</v>
      </c>
      <c r="B46" s="151" t="s">
        <v>212</v>
      </c>
      <c r="C46" s="151" t="s">
        <v>47</v>
      </c>
      <c r="D46" s="151" t="s">
        <v>76</v>
      </c>
      <c r="E46" s="151" t="s">
        <v>3</v>
      </c>
      <c r="F46" s="151">
        <v>4</v>
      </c>
      <c r="G46" s="100">
        <v>3.5000000000000003E-2</v>
      </c>
      <c r="H46" s="101">
        <v>222295</v>
      </c>
      <c r="I46" s="100">
        <v>3</v>
      </c>
      <c r="J46" s="153">
        <f t="shared" si="0"/>
        <v>7780.3250000000007</v>
      </c>
    </row>
    <row r="47" spans="1:10" s="100" customFormat="1" hidden="1">
      <c r="A47" s="151" t="s">
        <v>211</v>
      </c>
      <c r="B47" s="151" t="s">
        <v>212</v>
      </c>
      <c r="C47" s="151" t="s">
        <v>47</v>
      </c>
      <c r="D47" s="151" t="s">
        <v>48</v>
      </c>
      <c r="E47" s="151" t="s">
        <v>2</v>
      </c>
      <c r="F47" s="151">
        <v>4</v>
      </c>
      <c r="G47" s="100">
        <v>0.05</v>
      </c>
      <c r="H47" s="101">
        <v>74193.600000000006</v>
      </c>
      <c r="I47" s="100">
        <v>1</v>
      </c>
      <c r="J47" s="153">
        <f t="shared" si="0"/>
        <v>3709.6800000000003</v>
      </c>
    </row>
    <row r="48" spans="1:10" s="100" customFormat="1" hidden="1">
      <c r="A48" s="151" t="s">
        <v>211</v>
      </c>
      <c r="B48" s="151" t="s">
        <v>212</v>
      </c>
      <c r="C48" s="151" t="s">
        <v>47</v>
      </c>
      <c r="D48" s="151" t="s">
        <v>48</v>
      </c>
      <c r="E48" s="151" t="s">
        <v>2</v>
      </c>
      <c r="F48" s="151">
        <v>5</v>
      </c>
      <c r="G48" s="100">
        <v>0.05</v>
      </c>
      <c r="H48" s="101">
        <v>148387.20000000001</v>
      </c>
      <c r="I48" s="100">
        <v>2</v>
      </c>
      <c r="J48" s="153">
        <f t="shared" si="0"/>
        <v>7419.3600000000006</v>
      </c>
    </row>
    <row r="49" spans="1:10" s="100" customFormat="1" hidden="1">
      <c r="A49" s="151" t="s">
        <v>211</v>
      </c>
      <c r="B49" s="151" t="s">
        <v>212</v>
      </c>
      <c r="C49" s="151" t="s">
        <v>47</v>
      </c>
      <c r="D49" s="151" t="s">
        <v>65</v>
      </c>
      <c r="E49" s="151" t="s">
        <v>2</v>
      </c>
      <c r="F49" s="151">
        <v>5</v>
      </c>
      <c r="G49" s="100">
        <v>0.05</v>
      </c>
      <c r="H49" s="101">
        <v>141169.60000000001</v>
      </c>
      <c r="I49" s="100">
        <v>2</v>
      </c>
      <c r="J49" s="153">
        <f t="shared" si="0"/>
        <v>7058.4800000000005</v>
      </c>
    </row>
    <row r="50" spans="1:10" s="100" customFormat="1" hidden="1">
      <c r="A50" s="151" t="s">
        <v>211</v>
      </c>
      <c r="B50" s="151" t="s">
        <v>212</v>
      </c>
      <c r="C50" s="151" t="s">
        <v>47</v>
      </c>
      <c r="D50" s="151" t="s">
        <v>66</v>
      </c>
      <c r="E50" s="151" t="s">
        <v>2</v>
      </c>
      <c r="F50" s="151">
        <v>5</v>
      </c>
      <c r="G50" s="100">
        <v>0.05</v>
      </c>
      <c r="H50" s="101">
        <v>148387.20000000001</v>
      </c>
      <c r="I50" s="100">
        <v>2</v>
      </c>
      <c r="J50" s="153">
        <f t="shared" si="0"/>
        <v>7419.3600000000006</v>
      </c>
    </row>
    <row r="51" spans="1:10" s="100" customFormat="1" hidden="1">
      <c r="A51" s="151" t="s">
        <v>211</v>
      </c>
      <c r="B51" s="151" t="s">
        <v>212</v>
      </c>
      <c r="C51" s="151" t="s">
        <v>47</v>
      </c>
      <c r="D51" s="151" t="s">
        <v>54</v>
      </c>
      <c r="E51" s="151" t="s">
        <v>4</v>
      </c>
      <c r="F51" s="151">
        <v>4</v>
      </c>
      <c r="G51" s="100">
        <v>3.5000000000000003E-2</v>
      </c>
      <c r="H51" s="101">
        <v>100734.02</v>
      </c>
      <c r="I51" s="100">
        <v>1</v>
      </c>
      <c r="J51" s="153">
        <f t="shared" si="0"/>
        <v>3525.6907000000006</v>
      </c>
    </row>
    <row r="52" spans="1:10" s="100" customFormat="1" hidden="1">
      <c r="A52" s="151" t="s">
        <v>211</v>
      </c>
      <c r="B52" s="151" t="s">
        <v>212</v>
      </c>
      <c r="C52" s="151" t="s">
        <v>47</v>
      </c>
      <c r="D52" s="151" t="s">
        <v>54</v>
      </c>
      <c r="E52" s="151" t="s">
        <v>2</v>
      </c>
      <c r="F52" s="151">
        <v>5</v>
      </c>
      <c r="G52" s="100">
        <v>0.05</v>
      </c>
      <c r="H52" s="101">
        <v>394243.2</v>
      </c>
      <c r="I52" s="100">
        <v>6</v>
      </c>
      <c r="J52" s="153">
        <f t="shared" si="0"/>
        <v>19712.160000000003</v>
      </c>
    </row>
    <row r="53" spans="1:10" s="100" customFormat="1" hidden="1">
      <c r="A53" s="151" t="s">
        <v>211</v>
      </c>
      <c r="B53" s="151" t="s">
        <v>212</v>
      </c>
      <c r="C53" s="151" t="s">
        <v>47</v>
      </c>
      <c r="D53" s="151" t="s">
        <v>54</v>
      </c>
      <c r="E53" s="151" t="s">
        <v>3</v>
      </c>
      <c r="F53" s="151">
        <v>4</v>
      </c>
      <c r="G53" s="100">
        <v>3.5000000000000003E-2</v>
      </c>
      <c r="H53" s="101">
        <v>233127.22</v>
      </c>
      <c r="I53" s="100">
        <v>3</v>
      </c>
      <c r="J53" s="153">
        <f t="shared" si="0"/>
        <v>8159.4527000000007</v>
      </c>
    </row>
    <row r="54" spans="1:10" s="100" customFormat="1" hidden="1">
      <c r="A54" s="151" t="s">
        <v>211</v>
      </c>
      <c r="B54" s="151" t="s">
        <v>212</v>
      </c>
      <c r="C54" s="151" t="s">
        <v>47</v>
      </c>
      <c r="D54" s="151" t="s">
        <v>30</v>
      </c>
      <c r="E54" s="151" t="s">
        <v>4</v>
      </c>
      <c r="F54" s="151">
        <v>4</v>
      </c>
      <c r="G54" s="100">
        <v>3.5000000000000003E-2</v>
      </c>
      <c r="H54" s="101">
        <v>312656.28999999998</v>
      </c>
      <c r="I54" s="100">
        <v>3</v>
      </c>
      <c r="J54" s="153">
        <f t="shared" si="0"/>
        <v>10942.970150000001</v>
      </c>
    </row>
    <row r="55" spans="1:10" s="100" customFormat="1" hidden="1">
      <c r="A55" s="151" t="s">
        <v>211</v>
      </c>
      <c r="B55" s="151" t="s">
        <v>212</v>
      </c>
      <c r="C55" s="151" t="s">
        <v>47</v>
      </c>
      <c r="D55" s="151" t="s">
        <v>74</v>
      </c>
      <c r="E55" s="151" t="s">
        <v>4</v>
      </c>
      <c r="F55" s="151">
        <v>4</v>
      </c>
      <c r="G55" s="100">
        <v>3.5000000000000003E-2</v>
      </c>
      <c r="H55" s="101">
        <v>188575.85</v>
      </c>
      <c r="I55" s="100">
        <v>2</v>
      </c>
      <c r="J55" s="153">
        <f t="shared" si="0"/>
        <v>6600.1547500000006</v>
      </c>
    </row>
    <row r="56" spans="1:10" s="100" customFormat="1" hidden="1">
      <c r="A56" s="151" t="s">
        <v>211</v>
      </c>
      <c r="B56" s="151" t="s">
        <v>212</v>
      </c>
      <c r="C56" s="151" t="s">
        <v>47</v>
      </c>
      <c r="D56" s="151" t="s">
        <v>73</v>
      </c>
      <c r="E56" s="151" t="s">
        <v>4</v>
      </c>
      <c r="F56" s="151">
        <v>4</v>
      </c>
      <c r="G56" s="100">
        <v>3.5000000000000003E-2</v>
      </c>
      <c r="H56" s="101">
        <v>184254</v>
      </c>
      <c r="I56" s="100">
        <v>2</v>
      </c>
      <c r="J56" s="153">
        <f t="shared" si="0"/>
        <v>6448.89</v>
      </c>
    </row>
    <row r="57" spans="1:10" s="100" customFormat="1" hidden="1">
      <c r="A57" s="151" t="s">
        <v>211</v>
      </c>
      <c r="B57" s="151" t="s">
        <v>212</v>
      </c>
      <c r="C57" s="151" t="s">
        <v>47</v>
      </c>
      <c r="D57" s="151" t="s">
        <v>72</v>
      </c>
      <c r="E57" s="151" t="s">
        <v>4</v>
      </c>
      <c r="F57" s="151">
        <v>4</v>
      </c>
      <c r="G57" s="100">
        <v>3.5000000000000003E-2</v>
      </c>
      <c r="H57" s="101">
        <v>218458.31</v>
      </c>
      <c r="I57" s="100">
        <v>2</v>
      </c>
      <c r="J57" s="153">
        <f t="shared" si="0"/>
        <v>7646.0408500000003</v>
      </c>
    </row>
    <row r="58" spans="1:10" s="100" customFormat="1" hidden="1">
      <c r="A58" s="151" t="s">
        <v>211</v>
      </c>
      <c r="B58" s="151" t="s">
        <v>212</v>
      </c>
      <c r="C58" s="151" t="s">
        <v>47</v>
      </c>
      <c r="D58" s="151" t="s">
        <v>60</v>
      </c>
      <c r="E58" s="151" t="s">
        <v>4</v>
      </c>
      <c r="F58" s="151">
        <v>4</v>
      </c>
      <c r="G58" s="100">
        <v>3.5000000000000003E-2</v>
      </c>
      <c r="H58" s="101">
        <v>875373.03</v>
      </c>
      <c r="I58" s="100">
        <v>10</v>
      </c>
      <c r="J58" s="153">
        <f t="shared" si="0"/>
        <v>30638.056050000003</v>
      </c>
    </row>
    <row r="59" spans="1:10" s="100" customFormat="1" hidden="1">
      <c r="A59" s="151" t="s">
        <v>211</v>
      </c>
      <c r="B59" s="151" t="s">
        <v>212</v>
      </c>
      <c r="C59" s="151" t="s">
        <v>47</v>
      </c>
      <c r="D59" s="151" t="s">
        <v>60</v>
      </c>
      <c r="E59" s="151" t="s">
        <v>3</v>
      </c>
      <c r="F59" s="151">
        <v>4</v>
      </c>
      <c r="G59" s="100">
        <v>3.5000000000000003E-2</v>
      </c>
      <c r="H59" s="101">
        <v>100906.89</v>
      </c>
      <c r="I59" s="100">
        <v>2</v>
      </c>
      <c r="J59" s="153">
        <f t="shared" si="0"/>
        <v>3531.7411500000003</v>
      </c>
    </row>
    <row r="60" spans="1:10" s="100" customFormat="1" hidden="1">
      <c r="A60" s="151" t="s">
        <v>211</v>
      </c>
      <c r="B60" s="151" t="s">
        <v>212</v>
      </c>
      <c r="C60" s="151" t="s">
        <v>47</v>
      </c>
      <c r="D60" s="151" t="s">
        <v>59</v>
      </c>
      <c r="E60" s="151" t="s">
        <v>4</v>
      </c>
      <c r="F60" s="151">
        <v>4</v>
      </c>
      <c r="G60" s="100">
        <v>3.5000000000000003E-2</v>
      </c>
      <c r="H60" s="101">
        <v>611182.34</v>
      </c>
      <c r="I60" s="100">
        <v>7</v>
      </c>
      <c r="J60" s="153">
        <f t="shared" si="0"/>
        <v>21391.3819</v>
      </c>
    </row>
    <row r="61" spans="1:10" s="100" customFormat="1" hidden="1">
      <c r="A61" s="151" t="s">
        <v>211</v>
      </c>
      <c r="B61" s="151" t="s">
        <v>212</v>
      </c>
      <c r="C61" s="151" t="s">
        <v>47</v>
      </c>
      <c r="D61" s="151" t="s">
        <v>71</v>
      </c>
      <c r="E61" s="151" t="s">
        <v>3</v>
      </c>
      <c r="F61" s="151">
        <v>4</v>
      </c>
      <c r="G61" s="100">
        <v>3.5000000000000003E-2</v>
      </c>
      <c r="H61" s="101">
        <v>223390.03</v>
      </c>
      <c r="I61" s="100">
        <v>3</v>
      </c>
      <c r="J61" s="153">
        <f t="shared" si="0"/>
        <v>7818.6510500000004</v>
      </c>
    </row>
    <row r="62" spans="1:10" s="100" customFormat="1" hidden="1">
      <c r="A62" s="151" t="s">
        <v>211</v>
      </c>
      <c r="B62" s="151" t="s">
        <v>212</v>
      </c>
      <c r="C62" s="151" t="s">
        <v>40</v>
      </c>
      <c r="D62" s="151" t="s">
        <v>45</v>
      </c>
      <c r="E62" s="151" t="s">
        <v>2</v>
      </c>
      <c r="F62" s="151">
        <v>5</v>
      </c>
      <c r="G62" s="100">
        <v>0.05</v>
      </c>
      <c r="H62" s="101">
        <v>60673.599999999999</v>
      </c>
      <c r="I62" s="100">
        <v>1</v>
      </c>
      <c r="J62" s="153">
        <f t="shared" si="0"/>
        <v>3033.6800000000003</v>
      </c>
    </row>
    <row r="63" spans="1:10">
      <c r="A63" s="209" t="s">
        <v>211</v>
      </c>
      <c r="B63" s="209" t="s">
        <v>212</v>
      </c>
      <c r="C63" s="209" t="s">
        <v>40</v>
      </c>
      <c r="D63" s="209" t="s">
        <v>42</v>
      </c>
      <c r="E63" s="209" t="s">
        <v>4</v>
      </c>
      <c r="F63" s="209">
        <v>4</v>
      </c>
      <c r="G63" s="122">
        <v>3.5000000000000003E-2</v>
      </c>
      <c r="H63" s="123">
        <v>1296574.58</v>
      </c>
      <c r="I63" s="122">
        <v>12</v>
      </c>
      <c r="J63" s="220">
        <f t="shared" si="0"/>
        <v>45380.110300000008</v>
      </c>
    </row>
    <row r="64" spans="1:10" s="100" customFormat="1" hidden="1">
      <c r="A64" s="151" t="s">
        <v>211</v>
      </c>
      <c r="B64" s="151" t="s">
        <v>212</v>
      </c>
      <c r="C64" s="151" t="s">
        <v>40</v>
      </c>
      <c r="D64" s="151" t="s">
        <v>42</v>
      </c>
      <c r="E64" s="151" t="s">
        <v>2</v>
      </c>
      <c r="F64" s="151">
        <v>5</v>
      </c>
      <c r="G64" s="100">
        <v>0.05</v>
      </c>
      <c r="H64" s="101">
        <v>1767396.8</v>
      </c>
      <c r="I64" s="100">
        <v>24</v>
      </c>
      <c r="J64" s="153">
        <f t="shared" si="0"/>
        <v>88369.840000000011</v>
      </c>
    </row>
    <row r="65" spans="1:10" s="100" customFormat="1" hidden="1">
      <c r="A65" s="151" t="s">
        <v>211</v>
      </c>
      <c r="B65" s="151" t="s">
        <v>212</v>
      </c>
      <c r="C65" s="151" t="s">
        <v>40</v>
      </c>
      <c r="D65" s="151" t="s">
        <v>42</v>
      </c>
      <c r="E65" s="151" t="s">
        <v>3</v>
      </c>
      <c r="F65" s="151">
        <v>4</v>
      </c>
      <c r="G65" s="100">
        <v>3.5000000000000003E-2</v>
      </c>
      <c r="H65" s="101">
        <v>48481.77</v>
      </c>
      <c r="I65" s="100">
        <v>1</v>
      </c>
      <c r="J65" s="153">
        <f t="shared" si="0"/>
        <v>1696.86195</v>
      </c>
    </row>
    <row r="66" spans="1:10">
      <c r="A66" s="209" t="s">
        <v>211</v>
      </c>
      <c r="B66" s="209" t="s">
        <v>212</v>
      </c>
      <c r="C66" s="209" t="s">
        <v>40</v>
      </c>
      <c r="D66" s="209" t="s">
        <v>9</v>
      </c>
      <c r="E66" s="209" t="s">
        <v>4</v>
      </c>
      <c r="F66" s="209">
        <v>4</v>
      </c>
      <c r="G66" s="122">
        <v>3.5000000000000003E-2</v>
      </c>
      <c r="H66" s="123">
        <v>672014.83</v>
      </c>
      <c r="I66" s="122">
        <v>7</v>
      </c>
      <c r="J66" s="220">
        <f t="shared" si="0"/>
        <v>23520.519049999999</v>
      </c>
    </row>
    <row r="67" spans="1:10">
      <c r="A67" s="209" t="s">
        <v>211</v>
      </c>
      <c r="B67" s="209" t="s">
        <v>212</v>
      </c>
      <c r="C67" s="209" t="s">
        <v>40</v>
      </c>
      <c r="D67" s="209" t="s">
        <v>41</v>
      </c>
      <c r="E67" s="209" t="s">
        <v>4</v>
      </c>
      <c r="F67" s="209">
        <v>4</v>
      </c>
      <c r="G67" s="122">
        <v>3.5000000000000003E-2</v>
      </c>
      <c r="H67" s="123">
        <v>7433835.0099999998</v>
      </c>
      <c r="I67" s="122">
        <v>71</v>
      </c>
      <c r="J67" s="220">
        <f t="shared" si="0"/>
        <v>260184.22535000002</v>
      </c>
    </row>
    <row r="68" spans="1:10" s="100" customFormat="1" hidden="1">
      <c r="A68" s="151" t="s">
        <v>211</v>
      </c>
      <c r="B68" s="151" t="s">
        <v>212</v>
      </c>
      <c r="C68" s="151" t="s">
        <v>40</v>
      </c>
      <c r="D68" s="151" t="s">
        <v>41</v>
      </c>
      <c r="E68" s="151" t="s">
        <v>2</v>
      </c>
      <c r="F68" s="151">
        <v>6</v>
      </c>
      <c r="G68" s="100">
        <v>0.05</v>
      </c>
      <c r="H68" s="101">
        <v>11770220.800000001</v>
      </c>
      <c r="I68" s="100">
        <v>167</v>
      </c>
      <c r="J68" s="153">
        <f t="shared" si="0"/>
        <v>588511.04</v>
      </c>
    </row>
    <row r="69" spans="1:10" s="100" customFormat="1" hidden="1">
      <c r="A69" s="151" t="s">
        <v>211</v>
      </c>
      <c r="B69" s="151" t="s">
        <v>212</v>
      </c>
      <c r="C69" s="151" t="s">
        <v>40</v>
      </c>
      <c r="D69" s="151" t="s">
        <v>41</v>
      </c>
      <c r="E69" s="151" t="s">
        <v>3</v>
      </c>
      <c r="F69" s="151">
        <v>4</v>
      </c>
      <c r="G69" s="100">
        <v>3.5000000000000003E-2</v>
      </c>
      <c r="H69" s="101">
        <v>282527.34999999998</v>
      </c>
      <c r="I69" s="100">
        <v>6</v>
      </c>
      <c r="J69" s="153">
        <f t="shared" si="0"/>
        <v>9888.4572499999995</v>
      </c>
    </row>
    <row r="70" spans="1:10">
      <c r="A70" s="209" t="s">
        <v>211</v>
      </c>
      <c r="B70" s="209" t="s">
        <v>212</v>
      </c>
      <c r="C70" s="209" t="s">
        <v>40</v>
      </c>
      <c r="D70" s="209" t="s">
        <v>43</v>
      </c>
      <c r="E70" s="209" t="s">
        <v>4</v>
      </c>
      <c r="F70" s="209">
        <v>4</v>
      </c>
      <c r="G70" s="122">
        <v>3.5000000000000003E-2</v>
      </c>
      <c r="H70" s="123">
        <v>375289.36</v>
      </c>
      <c r="I70" s="122">
        <v>3</v>
      </c>
      <c r="J70" s="220">
        <f t="shared" si="0"/>
        <v>13135.127600000002</v>
      </c>
    </row>
    <row r="71" spans="1:10">
      <c r="A71" s="209" t="s">
        <v>211</v>
      </c>
      <c r="B71" s="209" t="s">
        <v>212</v>
      </c>
      <c r="C71" s="209" t="s">
        <v>40</v>
      </c>
      <c r="D71" s="209" t="s">
        <v>44</v>
      </c>
      <c r="E71" s="209" t="s">
        <v>4</v>
      </c>
      <c r="F71" s="209">
        <v>4</v>
      </c>
      <c r="G71" s="122">
        <v>3.5000000000000003E-2</v>
      </c>
      <c r="H71" s="123">
        <v>84611.38</v>
      </c>
      <c r="I71" s="122">
        <v>1</v>
      </c>
      <c r="J71" s="220">
        <f t="shared" si="0"/>
        <v>2961.3983000000003</v>
      </c>
    </row>
    <row r="72" spans="1:10" s="100" customFormat="1" hidden="1">
      <c r="A72" s="151" t="s">
        <v>211</v>
      </c>
      <c r="B72" s="151" t="s">
        <v>212</v>
      </c>
      <c r="C72" s="151" t="s">
        <v>40</v>
      </c>
      <c r="D72" s="151" t="s">
        <v>44</v>
      </c>
      <c r="E72" s="151" t="s">
        <v>2</v>
      </c>
      <c r="F72" s="151">
        <v>6</v>
      </c>
      <c r="G72" s="100">
        <v>0.05</v>
      </c>
      <c r="H72" s="101">
        <v>261705.60000000001</v>
      </c>
      <c r="I72" s="100">
        <v>5</v>
      </c>
      <c r="J72" s="153">
        <f t="shared" si="0"/>
        <v>13085.28</v>
      </c>
    </row>
    <row r="73" spans="1:10" s="100" customFormat="1" hidden="1">
      <c r="A73" s="151" t="s">
        <v>211</v>
      </c>
      <c r="B73" s="151" t="s">
        <v>212</v>
      </c>
      <c r="C73" s="151" t="s">
        <v>40</v>
      </c>
      <c r="D73" s="151" t="s">
        <v>44</v>
      </c>
      <c r="E73" s="151" t="s">
        <v>3</v>
      </c>
      <c r="F73" s="151">
        <v>4</v>
      </c>
      <c r="G73" s="100">
        <v>3.5000000000000003E-2</v>
      </c>
      <c r="H73" s="101">
        <v>65872.56</v>
      </c>
      <c r="I73" s="100">
        <v>1</v>
      </c>
      <c r="J73" s="153">
        <f t="shared" si="0"/>
        <v>2305.5396000000001</v>
      </c>
    </row>
    <row r="74" spans="1:10" s="100" customFormat="1" hidden="1">
      <c r="A74" s="151" t="s">
        <v>211</v>
      </c>
      <c r="B74" s="151" t="s">
        <v>212</v>
      </c>
      <c r="C74" s="151" t="s">
        <v>39</v>
      </c>
      <c r="D74" s="151" t="s">
        <v>8</v>
      </c>
      <c r="E74" s="151" t="s">
        <v>4</v>
      </c>
      <c r="F74" s="151">
        <v>4</v>
      </c>
      <c r="G74" s="100">
        <v>3.5000000000000003E-2</v>
      </c>
      <c r="H74" s="101">
        <v>59999.69</v>
      </c>
      <c r="I74" s="100">
        <v>1</v>
      </c>
      <c r="J74" s="153">
        <f t="shared" si="0"/>
        <v>2099.9891500000003</v>
      </c>
    </row>
  </sheetData>
  <autoFilter ref="A12:I74">
    <filterColumn colId="2">
      <filters>
        <filter val="117"/>
      </filters>
    </filterColumn>
    <filterColumn colId="4">
      <filters>
        <filter val="11E"/>
      </filters>
    </filterColumn>
  </autoFilter>
  <pageMargins left="0.45" right="0.45" top="0.5" bottom="0.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74"/>
  <sheetViews>
    <sheetView workbookViewId="0">
      <pane ySplit="12" topLeftCell="A13" activePane="bottomLeft" state="frozen"/>
      <selection activeCell="D90" sqref="D90"/>
      <selection pane="bottomLeft" sqref="A1:XFD1048576"/>
    </sheetView>
  </sheetViews>
  <sheetFormatPr defaultRowHeight="15"/>
  <cols>
    <col min="1" max="1" width="9.42578125" style="209" bestFit="1" customWidth="1"/>
    <col min="2" max="2" width="6" style="209" bestFit="1" customWidth="1"/>
    <col min="3" max="3" width="5.5703125" style="209" bestFit="1" customWidth="1"/>
    <col min="4" max="4" width="7.28515625" style="209" customWidth="1"/>
    <col min="5" max="5" width="9.140625" style="209" customWidth="1"/>
    <col min="6" max="6" width="6.28515625" style="209" customWidth="1"/>
    <col min="7" max="7" width="10.85546875" style="122" bestFit="1" customWidth="1"/>
    <col min="8" max="8" width="18" style="123" customWidth="1"/>
    <col min="9" max="9" width="9.85546875" style="122" customWidth="1"/>
    <col min="10" max="10" width="14.5703125" style="123" customWidth="1"/>
    <col min="11" max="16384" width="9.140625" style="122"/>
  </cols>
  <sheetData>
    <row r="1" spans="1:10">
      <c r="A1" s="208" t="s">
        <v>229</v>
      </c>
    </row>
    <row r="2" spans="1:10">
      <c r="A2" s="208" t="s">
        <v>241</v>
      </c>
    </row>
    <row r="3" spans="1:10">
      <c r="A3" s="208" t="s">
        <v>111</v>
      </c>
    </row>
    <row r="4" spans="1:10">
      <c r="A4" s="208"/>
    </row>
    <row r="5" spans="1:10">
      <c r="J5" s="210" t="s">
        <v>196</v>
      </c>
    </row>
    <row r="6" spans="1:10">
      <c r="J6" s="210" t="s">
        <v>197</v>
      </c>
    </row>
    <row r="7" spans="1:10">
      <c r="J7" s="211">
        <f>+J10/H10</f>
        <v>3.5000000000000003E-2</v>
      </c>
    </row>
    <row r="9" spans="1:10">
      <c r="I9" s="212" t="s">
        <v>31</v>
      </c>
    </row>
    <row r="10" spans="1:10">
      <c r="H10" s="123">
        <f>SUBTOTAL(9,H13:H76)</f>
        <v>375289.36</v>
      </c>
      <c r="J10" s="123">
        <f>SUBTOTAL(9,J13:J76)</f>
        <v>13135.127600000002</v>
      </c>
    </row>
    <row r="11" spans="1:10" s="210" customFormat="1">
      <c r="A11" s="213" t="s">
        <v>198</v>
      </c>
      <c r="B11" s="209"/>
      <c r="C11" s="209"/>
      <c r="D11" s="209" t="s">
        <v>199</v>
      </c>
      <c r="E11" s="209" t="s">
        <v>10</v>
      </c>
      <c r="F11" s="209"/>
      <c r="H11" s="214"/>
      <c r="J11" s="215" t="s">
        <v>200</v>
      </c>
    </row>
    <row r="12" spans="1:10" s="210" customFormat="1" ht="45">
      <c r="A12" s="216" t="s">
        <v>201</v>
      </c>
      <c r="B12" s="216" t="s">
        <v>202</v>
      </c>
      <c r="C12" s="216" t="s">
        <v>203</v>
      </c>
      <c r="D12" s="216" t="s">
        <v>204</v>
      </c>
      <c r="E12" s="216" t="s">
        <v>205</v>
      </c>
      <c r="F12" s="209" t="s">
        <v>206</v>
      </c>
      <c r="G12" s="217" t="s">
        <v>207</v>
      </c>
      <c r="H12" s="218" t="s">
        <v>208</v>
      </c>
      <c r="I12" s="217" t="s">
        <v>209</v>
      </c>
      <c r="J12" s="219" t="s">
        <v>210</v>
      </c>
    </row>
    <row r="13" spans="1:10" s="100" customFormat="1" hidden="1">
      <c r="A13" s="151" t="s">
        <v>211</v>
      </c>
      <c r="B13" s="151" t="s">
        <v>212</v>
      </c>
      <c r="C13" s="151" t="s">
        <v>47</v>
      </c>
      <c r="D13" s="151" t="s">
        <v>64</v>
      </c>
      <c r="E13" s="151" t="s">
        <v>2</v>
      </c>
      <c r="F13" s="151">
        <v>5</v>
      </c>
      <c r="G13" s="100">
        <v>0.05</v>
      </c>
      <c r="H13" s="101">
        <v>312124.79999999999</v>
      </c>
      <c r="I13" s="100">
        <v>6</v>
      </c>
      <c r="J13" s="153">
        <f>+G13*H13</f>
        <v>15606.24</v>
      </c>
    </row>
    <row r="14" spans="1:10" s="100" customFormat="1" hidden="1">
      <c r="A14" s="151" t="s">
        <v>211</v>
      </c>
      <c r="B14" s="151" t="s">
        <v>212</v>
      </c>
      <c r="C14" s="151" t="s">
        <v>47</v>
      </c>
      <c r="D14" s="151" t="s">
        <v>51</v>
      </c>
      <c r="E14" s="151" t="s">
        <v>4</v>
      </c>
      <c r="F14" s="151">
        <v>4</v>
      </c>
      <c r="G14" s="100">
        <v>3.5000000000000003E-2</v>
      </c>
      <c r="H14" s="101">
        <v>108100</v>
      </c>
      <c r="I14" s="100">
        <v>1</v>
      </c>
      <c r="J14" s="153">
        <f t="shared" ref="J14:J74" si="0">+G14*H14</f>
        <v>3783.5000000000005</v>
      </c>
    </row>
    <row r="15" spans="1:10" s="100" customFormat="1" hidden="1">
      <c r="A15" s="151" t="s">
        <v>211</v>
      </c>
      <c r="B15" s="151" t="s">
        <v>212</v>
      </c>
      <c r="C15" s="151" t="s">
        <v>47</v>
      </c>
      <c r="D15" s="151" t="s">
        <v>51</v>
      </c>
      <c r="E15" s="151" t="s">
        <v>2</v>
      </c>
      <c r="F15" s="151">
        <v>5</v>
      </c>
      <c r="G15" s="100">
        <v>0.05</v>
      </c>
      <c r="H15" s="101">
        <v>1589889.6</v>
      </c>
      <c r="I15" s="100">
        <v>23</v>
      </c>
      <c r="J15" s="153">
        <f t="shared" si="0"/>
        <v>79494.48000000001</v>
      </c>
    </row>
    <row r="16" spans="1:10" s="100" customFormat="1" hidden="1">
      <c r="A16" s="151" t="s">
        <v>211</v>
      </c>
      <c r="B16" s="151" t="s">
        <v>212</v>
      </c>
      <c r="C16" s="151" t="s">
        <v>47</v>
      </c>
      <c r="D16" s="151" t="s">
        <v>51</v>
      </c>
      <c r="E16" s="151" t="s">
        <v>3</v>
      </c>
      <c r="F16" s="151">
        <v>4</v>
      </c>
      <c r="G16" s="100">
        <v>3.5000000000000003E-2</v>
      </c>
      <c r="H16" s="101">
        <v>414337.98</v>
      </c>
      <c r="I16" s="100">
        <v>5</v>
      </c>
      <c r="J16" s="153">
        <f t="shared" si="0"/>
        <v>14501.829300000001</v>
      </c>
    </row>
    <row r="17" spans="1:10" s="100" customFormat="1" hidden="1">
      <c r="A17" s="151" t="s">
        <v>211</v>
      </c>
      <c r="B17" s="151" t="s">
        <v>212</v>
      </c>
      <c r="C17" s="151" t="s">
        <v>47</v>
      </c>
      <c r="D17" s="151" t="s">
        <v>63</v>
      </c>
      <c r="E17" s="151" t="s">
        <v>2</v>
      </c>
      <c r="F17" s="151">
        <v>5</v>
      </c>
      <c r="G17" s="100">
        <v>0.05</v>
      </c>
      <c r="H17" s="101">
        <v>274414.40000000002</v>
      </c>
      <c r="I17" s="100">
        <v>5</v>
      </c>
      <c r="J17" s="153">
        <f t="shared" si="0"/>
        <v>13720.720000000001</v>
      </c>
    </row>
    <row r="18" spans="1:10" s="100" customFormat="1" hidden="1">
      <c r="A18" s="151" t="s">
        <v>211</v>
      </c>
      <c r="B18" s="151" t="s">
        <v>212</v>
      </c>
      <c r="C18" s="151" t="s">
        <v>47</v>
      </c>
      <c r="D18" s="151" t="s">
        <v>50</v>
      </c>
      <c r="E18" s="151" t="s">
        <v>4</v>
      </c>
      <c r="F18" s="151">
        <v>4</v>
      </c>
      <c r="G18" s="100">
        <v>3.5000000000000003E-2</v>
      </c>
      <c r="H18" s="101">
        <v>110547.84</v>
      </c>
      <c r="I18" s="100">
        <v>1</v>
      </c>
      <c r="J18" s="153">
        <f t="shared" si="0"/>
        <v>3869.1744000000003</v>
      </c>
    </row>
    <row r="19" spans="1:10" s="100" customFormat="1" hidden="1">
      <c r="A19" s="151" t="s">
        <v>211</v>
      </c>
      <c r="B19" s="151" t="s">
        <v>212</v>
      </c>
      <c r="C19" s="151" t="s">
        <v>47</v>
      </c>
      <c r="D19" s="151" t="s">
        <v>50</v>
      </c>
      <c r="E19" s="151" t="s">
        <v>2</v>
      </c>
      <c r="F19" s="151">
        <v>5</v>
      </c>
      <c r="G19" s="100">
        <v>0.05</v>
      </c>
      <c r="H19" s="101">
        <v>1515280</v>
      </c>
      <c r="I19" s="100">
        <v>22</v>
      </c>
      <c r="J19" s="153">
        <f t="shared" si="0"/>
        <v>75764</v>
      </c>
    </row>
    <row r="20" spans="1:10" s="100" customFormat="1" hidden="1">
      <c r="A20" s="151" t="s">
        <v>211</v>
      </c>
      <c r="B20" s="151" t="s">
        <v>212</v>
      </c>
      <c r="C20" s="151" t="s">
        <v>47</v>
      </c>
      <c r="D20" s="151" t="s">
        <v>50</v>
      </c>
      <c r="E20" s="151" t="s">
        <v>3</v>
      </c>
      <c r="F20" s="151">
        <v>4</v>
      </c>
      <c r="G20" s="100">
        <v>3.5000000000000003E-2</v>
      </c>
      <c r="H20" s="101">
        <v>419382.83</v>
      </c>
      <c r="I20" s="100">
        <v>5</v>
      </c>
      <c r="J20" s="153">
        <f t="shared" si="0"/>
        <v>14678.399050000002</v>
      </c>
    </row>
    <row r="21" spans="1:10" s="100" customFormat="1" hidden="1">
      <c r="A21" s="151" t="s">
        <v>211</v>
      </c>
      <c r="B21" s="151" t="s">
        <v>212</v>
      </c>
      <c r="C21" s="151" t="s">
        <v>47</v>
      </c>
      <c r="D21" s="151" t="s">
        <v>50</v>
      </c>
      <c r="E21" s="151" t="s">
        <v>3</v>
      </c>
      <c r="F21" s="151">
        <v>5</v>
      </c>
      <c r="G21" s="100">
        <v>0.05</v>
      </c>
      <c r="H21" s="101">
        <v>76128</v>
      </c>
      <c r="I21" s="100">
        <v>1</v>
      </c>
      <c r="J21" s="153">
        <f t="shared" si="0"/>
        <v>3806.4</v>
      </c>
    </row>
    <row r="22" spans="1:10" s="100" customFormat="1" hidden="1">
      <c r="A22" s="151" t="s">
        <v>211</v>
      </c>
      <c r="B22" s="151" t="s">
        <v>212</v>
      </c>
      <c r="C22" s="151" t="s">
        <v>47</v>
      </c>
      <c r="D22" s="151" t="s">
        <v>62</v>
      </c>
      <c r="E22" s="151" t="s">
        <v>2</v>
      </c>
      <c r="F22" s="151">
        <v>5</v>
      </c>
      <c r="G22" s="100">
        <v>0.05</v>
      </c>
      <c r="H22" s="101">
        <v>323606.40000000002</v>
      </c>
      <c r="I22" s="100">
        <v>6</v>
      </c>
      <c r="J22" s="153">
        <f t="shared" si="0"/>
        <v>16180.320000000002</v>
      </c>
    </row>
    <row r="23" spans="1:10" s="100" customFormat="1" hidden="1">
      <c r="A23" s="151" t="s">
        <v>211</v>
      </c>
      <c r="B23" s="151" t="s">
        <v>212</v>
      </c>
      <c r="C23" s="151" t="s">
        <v>47</v>
      </c>
      <c r="D23" s="151" t="s">
        <v>62</v>
      </c>
      <c r="E23" s="151" t="s">
        <v>3</v>
      </c>
      <c r="F23" s="151">
        <v>5</v>
      </c>
      <c r="G23" s="100">
        <v>0.05</v>
      </c>
      <c r="H23" s="101">
        <v>49192</v>
      </c>
      <c r="I23" s="100">
        <v>1</v>
      </c>
      <c r="J23" s="153">
        <f t="shared" si="0"/>
        <v>2459.6000000000004</v>
      </c>
    </row>
    <row r="24" spans="1:10" s="100" customFormat="1" hidden="1">
      <c r="A24" s="151" t="s">
        <v>211</v>
      </c>
      <c r="B24" s="151" t="s">
        <v>212</v>
      </c>
      <c r="C24" s="151" t="s">
        <v>47</v>
      </c>
      <c r="D24" s="151" t="s">
        <v>46</v>
      </c>
      <c r="E24" s="151" t="s">
        <v>4</v>
      </c>
      <c r="F24" s="151">
        <v>4</v>
      </c>
      <c r="G24" s="100">
        <v>3.5000000000000003E-2</v>
      </c>
      <c r="H24" s="101">
        <v>311986.11</v>
      </c>
      <c r="I24" s="100">
        <v>2</v>
      </c>
      <c r="J24" s="153">
        <f t="shared" si="0"/>
        <v>10919.513850000001</v>
      </c>
    </row>
    <row r="25" spans="1:10" s="100" customFormat="1" hidden="1">
      <c r="A25" s="151" t="s">
        <v>211</v>
      </c>
      <c r="B25" s="151" t="s">
        <v>212</v>
      </c>
      <c r="C25" s="151" t="s">
        <v>47</v>
      </c>
      <c r="D25" s="151" t="s">
        <v>70</v>
      </c>
      <c r="E25" s="151" t="s">
        <v>3</v>
      </c>
      <c r="F25" s="151">
        <v>4</v>
      </c>
      <c r="G25" s="100">
        <v>3.5000000000000003E-2</v>
      </c>
      <c r="H25" s="101">
        <v>415076.4</v>
      </c>
      <c r="I25" s="100">
        <v>6</v>
      </c>
      <c r="J25" s="153">
        <f t="shared" si="0"/>
        <v>14527.674000000003</v>
      </c>
    </row>
    <row r="26" spans="1:10" s="100" customFormat="1" hidden="1">
      <c r="A26" s="151" t="s">
        <v>211</v>
      </c>
      <c r="B26" s="151" t="s">
        <v>212</v>
      </c>
      <c r="C26" s="151" t="s">
        <v>47</v>
      </c>
      <c r="D26" s="151" t="s">
        <v>53</v>
      </c>
      <c r="E26" s="151" t="s">
        <v>4</v>
      </c>
      <c r="F26" s="151">
        <v>4</v>
      </c>
      <c r="G26" s="100">
        <v>3.5000000000000003E-2</v>
      </c>
      <c r="H26" s="101">
        <v>101455</v>
      </c>
      <c r="I26" s="100">
        <v>1</v>
      </c>
      <c r="J26" s="153">
        <f t="shared" si="0"/>
        <v>3550.9250000000002</v>
      </c>
    </row>
    <row r="27" spans="1:10" s="100" customFormat="1" hidden="1">
      <c r="A27" s="151" t="s">
        <v>211</v>
      </c>
      <c r="B27" s="151" t="s">
        <v>212</v>
      </c>
      <c r="C27" s="151" t="s">
        <v>47</v>
      </c>
      <c r="D27" s="151" t="s">
        <v>53</v>
      </c>
      <c r="E27" s="151" t="s">
        <v>2</v>
      </c>
      <c r="F27" s="151">
        <v>5</v>
      </c>
      <c r="G27" s="100">
        <v>0.05</v>
      </c>
      <c r="H27" s="101">
        <v>1582484.8</v>
      </c>
      <c r="I27" s="100">
        <v>22</v>
      </c>
      <c r="J27" s="153">
        <f t="shared" si="0"/>
        <v>79124.240000000005</v>
      </c>
    </row>
    <row r="28" spans="1:10" s="100" customFormat="1" hidden="1">
      <c r="A28" s="151" t="s">
        <v>211</v>
      </c>
      <c r="B28" s="151" t="s">
        <v>212</v>
      </c>
      <c r="C28" s="151" t="s">
        <v>47</v>
      </c>
      <c r="D28" s="151" t="s">
        <v>53</v>
      </c>
      <c r="E28" s="151" t="s">
        <v>3</v>
      </c>
      <c r="F28" s="151">
        <v>4</v>
      </c>
      <c r="G28" s="100">
        <v>3.5000000000000003E-2</v>
      </c>
      <c r="H28" s="101">
        <v>504871.95</v>
      </c>
      <c r="I28" s="100">
        <v>6</v>
      </c>
      <c r="J28" s="153">
        <f t="shared" si="0"/>
        <v>17670.518250000001</v>
      </c>
    </row>
    <row r="29" spans="1:10" s="100" customFormat="1" hidden="1">
      <c r="A29" s="151" t="s">
        <v>211</v>
      </c>
      <c r="B29" s="151" t="s">
        <v>212</v>
      </c>
      <c r="C29" s="151" t="s">
        <v>47</v>
      </c>
      <c r="D29" s="151" t="s">
        <v>49</v>
      </c>
      <c r="E29" s="151" t="s">
        <v>2</v>
      </c>
      <c r="F29" s="151">
        <v>5</v>
      </c>
      <c r="G29" s="100">
        <v>0.05</v>
      </c>
      <c r="H29" s="101">
        <v>601286.40000000002</v>
      </c>
      <c r="I29" s="100">
        <v>8</v>
      </c>
      <c r="J29" s="153">
        <f t="shared" si="0"/>
        <v>30064.320000000003</v>
      </c>
    </row>
    <row r="30" spans="1:10" s="100" customFormat="1" hidden="1">
      <c r="A30" s="151" t="s">
        <v>211</v>
      </c>
      <c r="B30" s="151" t="s">
        <v>212</v>
      </c>
      <c r="C30" s="151" t="s">
        <v>47</v>
      </c>
      <c r="D30" s="151" t="s">
        <v>49</v>
      </c>
      <c r="E30" s="151" t="s">
        <v>3</v>
      </c>
      <c r="F30" s="151">
        <v>4</v>
      </c>
      <c r="G30" s="100">
        <v>3.5000000000000003E-2</v>
      </c>
      <c r="H30" s="101">
        <v>172476.99</v>
      </c>
      <c r="I30" s="100">
        <v>2</v>
      </c>
      <c r="J30" s="153">
        <f t="shared" si="0"/>
        <v>6036.6946500000004</v>
      </c>
    </row>
    <row r="31" spans="1:10" s="100" customFormat="1" hidden="1">
      <c r="A31" s="151" t="s">
        <v>211</v>
      </c>
      <c r="B31" s="151" t="s">
        <v>212</v>
      </c>
      <c r="C31" s="151" t="s">
        <v>47</v>
      </c>
      <c r="D31" s="151" t="s">
        <v>57</v>
      </c>
      <c r="E31" s="151" t="s">
        <v>4</v>
      </c>
      <c r="F31" s="151">
        <v>4</v>
      </c>
      <c r="G31" s="100">
        <v>3.5000000000000003E-2</v>
      </c>
      <c r="H31" s="101">
        <v>389424.3</v>
      </c>
      <c r="I31" s="100">
        <v>4</v>
      </c>
      <c r="J31" s="153">
        <f t="shared" si="0"/>
        <v>13629.8505</v>
      </c>
    </row>
    <row r="32" spans="1:10" s="100" customFormat="1" hidden="1">
      <c r="A32" s="151" t="s">
        <v>211</v>
      </c>
      <c r="B32" s="151" t="s">
        <v>212</v>
      </c>
      <c r="C32" s="151" t="s">
        <v>47</v>
      </c>
      <c r="D32" s="151" t="s">
        <v>61</v>
      </c>
      <c r="E32" s="151" t="s">
        <v>4</v>
      </c>
      <c r="F32" s="151">
        <v>4</v>
      </c>
      <c r="G32" s="100">
        <v>3.5000000000000003E-2</v>
      </c>
      <c r="H32" s="101">
        <v>269992.99</v>
      </c>
      <c r="I32" s="100">
        <v>3</v>
      </c>
      <c r="J32" s="153">
        <f t="shared" si="0"/>
        <v>9449.7546500000008</v>
      </c>
    </row>
    <row r="33" spans="1:10" s="100" customFormat="1" hidden="1">
      <c r="A33" s="151" t="s">
        <v>211</v>
      </c>
      <c r="B33" s="151" t="s">
        <v>212</v>
      </c>
      <c r="C33" s="151" t="s">
        <v>47</v>
      </c>
      <c r="D33" s="151" t="s">
        <v>55</v>
      </c>
      <c r="E33" s="151" t="s">
        <v>3</v>
      </c>
      <c r="F33" s="151">
        <v>4</v>
      </c>
      <c r="G33" s="100">
        <v>3.5000000000000003E-2</v>
      </c>
      <c r="H33" s="101">
        <v>556433.44999999995</v>
      </c>
      <c r="I33" s="100">
        <v>8</v>
      </c>
      <c r="J33" s="153">
        <f t="shared" si="0"/>
        <v>19475.170750000001</v>
      </c>
    </row>
    <row r="34" spans="1:10" s="100" customFormat="1" hidden="1">
      <c r="A34" s="151" t="s">
        <v>211</v>
      </c>
      <c r="B34" s="151" t="s">
        <v>212</v>
      </c>
      <c r="C34" s="151" t="s">
        <v>47</v>
      </c>
      <c r="D34" s="151" t="s">
        <v>75</v>
      </c>
      <c r="E34" s="151" t="s">
        <v>3</v>
      </c>
      <c r="F34" s="151">
        <v>4</v>
      </c>
      <c r="G34" s="100">
        <v>3.5000000000000003E-2</v>
      </c>
      <c r="H34" s="101">
        <v>328274.21000000002</v>
      </c>
      <c r="I34" s="100">
        <v>5</v>
      </c>
      <c r="J34" s="153">
        <f t="shared" si="0"/>
        <v>11489.597350000002</v>
      </c>
    </row>
    <row r="35" spans="1:10" s="100" customFormat="1" hidden="1">
      <c r="A35" s="151" t="s">
        <v>211</v>
      </c>
      <c r="B35" s="151" t="s">
        <v>212</v>
      </c>
      <c r="C35" s="151" t="s">
        <v>47</v>
      </c>
      <c r="D35" s="151" t="s">
        <v>98</v>
      </c>
      <c r="E35" s="151" t="s">
        <v>4</v>
      </c>
      <c r="F35" s="151">
        <v>4</v>
      </c>
      <c r="G35" s="100">
        <v>3.5000000000000003E-2</v>
      </c>
      <c r="H35" s="101">
        <v>239628.79</v>
      </c>
      <c r="I35" s="100">
        <v>2</v>
      </c>
      <c r="J35" s="153">
        <f t="shared" si="0"/>
        <v>8387.0076500000014</v>
      </c>
    </row>
    <row r="36" spans="1:10" s="100" customFormat="1" hidden="1">
      <c r="A36" s="151" t="s">
        <v>211</v>
      </c>
      <c r="B36" s="151" t="s">
        <v>212</v>
      </c>
      <c r="C36" s="151" t="s">
        <v>47</v>
      </c>
      <c r="D36" s="151" t="s">
        <v>56</v>
      </c>
      <c r="E36" s="151" t="s">
        <v>4</v>
      </c>
      <c r="F36" s="151">
        <v>4</v>
      </c>
      <c r="G36" s="100">
        <v>3.5000000000000003E-2</v>
      </c>
      <c r="H36" s="101">
        <v>539992.84</v>
      </c>
      <c r="I36" s="100">
        <v>5</v>
      </c>
      <c r="J36" s="153">
        <f t="shared" si="0"/>
        <v>18899.749400000001</v>
      </c>
    </row>
    <row r="37" spans="1:10" s="100" customFormat="1" hidden="1">
      <c r="A37" s="151" t="s">
        <v>211</v>
      </c>
      <c r="B37" s="151" t="s">
        <v>212</v>
      </c>
      <c r="C37" s="151" t="s">
        <v>47</v>
      </c>
      <c r="D37" s="151" t="s">
        <v>56</v>
      </c>
      <c r="E37" s="151" t="s">
        <v>3</v>
      </c>
      <c r="F37" s="151">
        <v>4</v>
      </c>
      <c r="G37" s="100">
        <v>3.5000000000000003E-2</v>
      </c>
      <c r="H37" s="101">
        <v>100626.52</v>
      </c>
      <c r="I37" s="100">
        <v>2</v>
      </c>
      <c r="J37" s="153">
        <f t="shared" si="0"/>
        <v>3521.9282000000003</v>
      </c>
    </row>
    <row r="38" spans="1:10" s="100" customFormat="1" hidden="1">
      <c r="A38" s="151" t="s">
        <v>211</v>
      </c>
      <c r="B38" s="151" t="s">
        <v>212</v>
      </c>
      <c r="C38" s="151" t="s">
        <v>47</v>
      </c>
      <c r="D38" s="151" t="s">
        <v>69</v>
      </c>
      <c r="E38" s="151" t="s">
        <v>3</v>
      </c>
      <c r="F38" s="151">
        <v>4</v>
      </c>
      <c r="G38" s="100">
        <v>3.5000000000000003E-2</v>
      </c>
      <c r="H38" s="101">
        <v>339106.72</v>
      </c>
      <c r="I38" s="100">
        <v>5</v>
      </c>
      <c r="J38" s="153">
        <f t="shared" si="0"/>
        <v>11868.735200000001</v>
      </c>
    </row>
    <row r="39" spans="1:10" s="100" customFormat="1" hidden="1">
      <c r="A39" s="151" t="s">
        <v>211</v>
      </c>
      <c r="B39" s="151" t="s">
        <v>212</v>
      </c>
      <c r="C39" s="151" t="s">
        <v>47</v>
      </c>
      <c r="D39" s="151" t="s">
        <v>58</v>
      </c>
      <c r="E39" s="151" t="s">
        <v>4</v>
      </c>
      <c r="F39" s="151">
        <v>4</v>
      </c>
      <c r="G39" s="100">
        <v>3.5000000000000003E-2</v>
      </c>
      <c r="H39" s="101">
        <v>116699</v>
      </c>
      <c r="I39" s="100">
        <v>1</v>
      </c>
      <c r="J39" s="153">
        <f t="shared" si="0"/>
        <v>4084.4650000000006</v>
      </c>
    </row>
    <row r="40" spans="1:10" s="100" customFormat="1" hidden="1">
      <c r="A40" s="151" t="s">
        <v>211</v>
      </c>
      <c r="B40" s="151" t="s">
        <v>212</v>
      </c>
      <c r="C40" s="151" t="s">
        <v>47</v>
      </c>
      <c r="D40" s="151" t="s">
        <v>52</v>
      </c>
      <c r="E40" s="151" t="s">
        <v>4</v>
      </c>
      <c r="F40" s="151">
        <v>4</v>
      </c>
      <c r="G40" s="100">
        <v>3.5000000000000003E-2</v>
      </c>
      <c r="H40" s="101">
        <v>588541.06999999995</v>
      </c>
      <c r="I40" s="100">
        <v>5</v>
      </c>
      <c r="J40" s="153">
        <f t="shared" si="0"/>
        <v>20598.937450000001</v>
      </c>
    </row>
    <row r="41" spans="1:10" s="100" customFormat="1" hidden="1">
      <c r="A41" s="151" t="s">
        <v>211</v>
      </c>
      <c r="B41" s="151" t="s">
        <v>212</v>
      </c>
      <c r="C41" s="151" t="s">
        <v>47</v>
      </c>
      <c r="D41" s="151" t="s">
        <v>52</v>
      </c>
      <c r="E41" s="151" t="s">
        <v>3</v>
      </c>
      <c r="F41" s="151">
        <v>4</v>
      </c>
      <c r="G41" s="100">
        <v>3.5000000000000003E-2</v>
      </c>
      <c r="H41" s="101">
        <v>437431.7</v>
      </c>
      <c r="I41" s="100">
        <v>8</v>
      </c>
      <c r="J41" s="153">
        <f t="shared" si="0"/>
        <v>15310.109500000002</v>
      </c>
    </row>
    <row r="42" spans="1:10" s="100" customFormat="1" hidden="1">
      <c r="A42" s="151" t="s">
        <v>211</v>
      </c>
      <c r="B42" s="151" t="s">
        <v>212</v>
      </c>
      <c r="C42" s="151" t="s">
        <v>47</v>
      </c>
      <c r="D42" s="151" t="s">
        <v>7</v>
      </c>
      <c r="E42" s="151" t="s">
        <v>3</v>
      </c>
      <c r="F42" s="151">
        <v>4</v>
      </c>
      <c r="G42" s="100">
        <v>3.5000000000000003E-2</v>
      </c>
      <c r="H42" s="101">
        <v>114256.59</v>
      </c>
      <c r="I42" s="100">
        <v>2</v>
      </c>
      <c r="J42" s="153">
        <f t="shared" si="0"/>
        <v>3998.9806500000004</v>
      </c>
    </row>
    <row r="43" spans="1:10" s="100" customFormat="1" hidden="1">
      <c r="A43" s="151" t="s">
        <v>211</v>
      </c>
      <c r="B43" s="151" t="s">
        <v>212</v>
      </c>
      <c r="C43" s="151" t="s">
        <v>47</v>
      </c>
      <c r="D43" s="151" t="s">
        <v>68</v>
      </c>
      <c r="E43" s="151" t="s">
        <v>4</v>
      </c>
      <c r="F43" s="151">
        <v>4</v>
      </c>
      <c r="G43" s="100">
        <v>3.5000000000000003E-2</v>
      </c>
      <c r="H43" s="101">
        <v>430660.1</v>
      </c>
      <c r="I43" s="100">
        <v>7</v>
      </c>
      <c r="J43" s="153">
        <f t="shared" si="0"/>
        <v>15073.103500000001</v>
      </c>
    </row>
    <row r="44" spans="1:10" s="100" customFormat="1" hidden="1">
      <c r="A44" s="151" t="s">
        <v>211</v>
      </c>
      <c r="B44" s="151" t="s">
        <v>212</v>
      </c>
      <c r="C44" s="151" t="s">
        <v>47</v>
      </c>
      <c r="D44" s="151" t="s">
        <v>67</v>
      </c>
      <c r="E44" s="151" t="s">
        <v>4</v>
      </c>
      <c r="F44" s="151">
        <v>4</v>
      </c>
      <c r="G44" s="100">
        <v>3.5000000000000003E-2</v>
      </c>
      <c r="H44" s="101">
        <v>984311.42</v>
      </c>
      <c r="I44" s="100">
        <v>12</v>
      </c>
      <c r="J44" s="153">
        <f t="shared" si="0"/>
        <v>34450.899700000002</v>
      </c>
    </row>
    <row r="45" spans="1:10" s="100" customFormat="1" hidden="1">
      <c r="A45" s="151" t="s">
        <v>211</v>
      </c>
      <c r="B45" s="151" t="s">
        <v>212</v>
      </c>
      <c r="C45" s="151" t="s">
        <v>47</v>
      </c>
      <c r="D45" s="151" t="s">
        <v>76</v>
      </c>
      <c r="E45" s="151" t="s">
        <v>2</v>
      </c>
      <c r="F45" s="151">
        <v>5</v>
      </c>
      <c r="G45" s="100">
        <v>0.05</v>
      </c>
      <c r="H45" s="101">
        <v>405932.79999999999</v>
      </c>
      <c r="I45" s="100">
        <v>7</v>
      </c>
      <c r="J45" s="153">
        <f t="shared" si="0"/>
        <v>20296.64</v>
      </c>
    </row>
    <row r="46" spans="1:10" s="100" customFormat="1" hidden="1">
      <c r="A46" s="151" t="s">
        <v>211</v>
      </c>
      <c r="B46" s="151" t="s">
        <v>212</v>
      </c>
      <c r="C46" s="151" t="s">
        <v>47</v>
      </c>
      <c r="D46" s="151" t="s">
        <v>76</v>
      </c>
      <c r="E46" s="151" t="s">
        <v>3</v>
      </c>
      <c r="F46" s="151">
        <v>4</v>
      </c>
      <c r="G46" s="100">
        <v>3.5000000000000003E-2</v>
      </c>
      <c r="H46" s="101">
        <v>222295</v>
      </c>
      <c r="I46" s="100">
        <v>3</v>
      </c>
      <c r="J46" s="153">
        <f t="shared" si="0"/>
        <v>7780.3250000000007</v>
      </c>
    </row>
    <row r="47" spans="1:10" s="100" customFormat="1" hidden="1">
      <c r="A47" s="151" t="s">
        <v>211</v>
      </c>
      <c r="B47" s="151" t="s">
        <v>212</v>
      </c>
      <c r="C47" s="151" t="s">
        <v>47</v>
      </c>
      <c r="D47" s="151" t="s">
        <v>48</v>
      </c>
      <c r="E47" s="151" t="s">
        <v>2</v>
      </c>
      <c r="F47" s="151">
        <v>4</v>
      </c>
      <c r="G47" s="100">
        <v>0.05</v>
      </c>
      <c r="H47" s="101">
        <v>74193.600000000006</v>
      </c>
      <c r="I47" s="100">
        <v>1</v>
      </c>
      <c r="J47" s="153">
        <f t="shared" si="0"/>
        <v>3709.6800000000003</v>
      </c>
    </row>
    <row r="48" spans="1:10" s="100" customFormat="1" hidden="1">
      <c r="A48" s="151" t="s">
        <v>211</v>
      </c>
      <c r="B48" s="151" t="s">
        <v>212</v>
      </c>
      <c r="C48" s="151" t="s">
        <v>47</v>
      </c>
      <c r="D48" s="151" t="s">
        <v>48</v>
      </c>
      <c r="E48" s="151" t="s">
        <v>2</v>
      </c>
      <c r="F48" s="151">
        <v>5</v>
      </c>
      <c r="G48" s="100">
        <v>0.05</v>
      </c>
      <c r="H48" s="101">
        <v>148387.20000000001</v>
      </c>
      <c r="I48" s="100">
        <v>2</v>
      </c>
      <c r="J48" s="153">
        <f t="shared" si="0"/>
        <v>7419.3600000000006</v>
      </c>
    </row>
    <row r="49" spans="1:10" s="100" customFormat="1" hidden="1">
      <c r="A49" s="151" t="s">
        <v>211</v>
      </c>
      <c r="B49" s="151" t="s">
        <v>212</v>
      </c>
      <c r="C49" s="151" t="s">
        <v>47</v>
      </c>
      <c r="D49" s="151" t="s">
        <v>65</v>
      </c>
      <c r="E49" s="151" t="s">
        <v>2</v>
      </c>
      <c r="F49" s="151">
        <v>5</v>
      </c>
      <c r="G49" s="100">
        <v>0.05</v>
      </c>
      <c r="H49" s="101">
        <v>141169.60000000001</v>
      </c>
      <c r="I49" s="100">
        <v>2</v>
      </c>
      <c r="J49" s="153">
        <f t="shared" si="0"/>
        <v>7058.4800000000005</v>
      </c>
    </row>
    <row r="50" spans="1:10" s="100" customFormat="1" hidden="1">
      <c r="A50" s="151" t="s">
        <v>211</v>
      </c>
      <c r="B50" s="151" t="s">
        <v>212</v>
      </c>
      <c r="C50" s="151" t="s">
        <v>47</v>
      </c>
      <c r="D50" s="151" t="s">
        <v>66</v>
      </c>
      <c r="E50" s="151" t="s">
        <v>2</v>
      </c>
      <c r="F50" s="151">
        <v>5</v>
      </c>
      <c r="G50" s="100">
        <v>0.05</v>
      </c>
      <c r="H50" s="101">
        <v>148387.20000000001</v>
      </c>
      <c r="I50" s="100">
        <v>2</v>
      </c>
      <c r="J50" s="153">
        <f t="shared" si="0"/>
        <v>7419.3600000000006</v>
      </c>
    </row>
    <row r="51" spans="1:10" s="100" customFormat="1" hidden="1">
      <c r="A51" s="151" t="s">
        <v>211</v>
      </c>
      <c r="B51" s="151" t="s">
        <v>212</v>
      </c>
      <c r="C51" s="151" t="s">
        <v>47</v>
      </c>
      <c r="D51" s="151" t="s">
        <v>54</v>
      </c>
      <c r="E51" s="151" t="s">
        <v>4</v>
      </c>
      <c r="F51" s="151">
        <v>4</v>
      </c>
      <c r="G51" s="100">
        <v>3.5000000000000003E-2</v>
      </c>
      <c r="H51" s="101">
        <v>100734.02</v>
      </c>
      <c r="I51" s="100">
        <v>1</v>
      </c>
      <c r="J51" s="153">
        <f t="shared" si="0"/>
        <v>3525.6907000000006</v>
      </c>
    </row>
    <row r="52" spans="1:10" s="100" customFormat="1" hidden="1">
      <c r="A52" s="151" t="s">
        <v>211</v>
      </c>
      <c r="B52" s="151" t="s">
        <v>212</v>
      </c>
      <c r="C52" s="151" t="s">
        <v>47</v>
      </c>
      <c r="D52" s="151" t="s">
        <v>54</v>
      </c>
      <c r="E52" s="151" t="s">
        <v>2</v>
      </c>
      <c r="F52" s="151">
        <v>5</v>
      </c>
      <c r="G52" s="100">
        <v>0.05</v>
      </c>
      <c r="H52" s="101">
        <v>394243.2</v>
      </c>
      <c r="I52" s="100">
        <v>6</v>
      </c>
      <c r="J52" s="153">
        <f t="shared" si="0"/>
        <v>19712.160000000003</v>
      </c>
    </row>
    <row r="53" spans="1:10" s="100" customFormat="1" hidden="1">
      <c r="A53" s="151" t="s">
        <v>211</v>
      </c>
      <c r="B53" s="151" t="s">
        <v>212</v>
      </c>
      <c r="C53" s="151" t="s">
        <v>47</v>
      </c>
      <c r="D53" s="151" t="s">
        <v>54</v>
      </c>
      <c r="E53" s="151" t="s">
        <v>3</v>
      </c>
      <c r="F53" s="151">
        <v>4</v>
      </c>
      <c r="G53" s="100">
        <v>3.5000000000000003E-2</v>
      </c>
      <c r="H53" s="101">
        <v>233127.22</v>
      </c>
      <c r="I53" s="100">
        <v>3</v>
      </c>
      <c r="J53" s="153">
        <f t="shared" si="0"/>
        <v>8159.4527000000007</v>
      </c>
    </row>
    <row r="54" spans="1:10" s="100" customFormat="1" hidden="1">
      <c r="A54" s="151" t="s">
        <v>211</v>
      </c>
      <c r="B54" s="151" t="s">
        <v>212</v>
      </c>
      <c r="C54" s="151" t="s">
        <v>47</v>
      </c>
      <c r="D54" s="151" t="s">
        <v>30</v>
      </c>
      <c r="E54" s="151" t="s">
        <v>4</v>
      </c>
      <c r="F54" s="151">
        <v>4</v>
      </c>
      <c r="G54" s="100">
        <v>3.5000000000000003E-2</v>
      </c>
      <c r="H54" s="101">
        <v>312656.28999999998</v>
      </c>
      <c r="I54" s="100">
        <v>3</v>
      </c>
      <c r="J54" s="153">
        <f t="shared" si="0"/>
        <v>10942.970150000001</v>
      </c>
    </row>
    <row r="55" spans="1:10" s="100" customFormat="1" hidden="1">
      <c r="A55" s="151" t="s">
        <v>211</v>
      </c>
      <c r="B55" s="151" t="s">
        <v>212</v>
      </c>
      <c r="C55" s="151" t="s">
        <v>47</v>
      </c>
      <c r="D55" s="151" t="s">
        <v>74</v>
      </c>
      <c r="E55" s="151" t="s">
        <v>4</v>
      </c>
      <c r="F55" s="151">
        <v>4</v>
      </c>
      <c r="G55" s="100">
        <v>3.5000000000000003E-2</v>
      </c>
      <c r="H55" s="101">
        <v>188575.85</v>
      </c>
      <c r="I55" s="100">
        <v>2</v>
      </c>
      <c r="J55" s="153">
        <f t="shared" si="0"/>
        <v>6600.1547500000006</v>
      </c>
    </row>
    <row r="56" spans="1:10" s="100" customFormat="1" hidden="1">
      <c r="A56" s="151" t="s">
        <v>211</v>
      </c>
      <c r="B56" s="151" t="s">
        <v>212</v>
      </c>
      <c r="C56" s="151" t="s">
        <v>47</v>
      </c>
      <c r="D56" s="151" t="s">
        <v>73</v>
      </c>
      <c r="E56" s="151" t="s">
        <v>4</v>
      </c>
      <c r="F56" s="151">
        <v>4</v>
      </c>
      <c r="G56" s="100">
        <v>3.5000000000000003E-2</v>
      </c>
      <c r="H56" s="101">
        <v>184254</v>
      </c>
      <c r="I56" s="100">
        <v>2</v>
      </c>
      <c r="J56" s="153">
        <f t="shared" si="0"/>
        <v>6448.89</v>
      </c>
    </row>
    <row r="57" spans="1:10" s="100" customFormat="1" hidden="1">
      <c r="A57" s="151" t="s">
        <v>211</v>
      </c>
      <c r="B57" s="151" t="s">
        <v>212</v>
      </c>
      <c r="C57" s="151" t="s">
        <v>47</v>
      </c>
      <c r="D57" s="151" t="s">
        <v>72</v>
      </c>
      <c r="E57" s="151" t="s">
        <v>4</v>
      </c>
      <c r="F57" s="151">
        <v>4</v>
      </c>
      <c r="G57" s="100">
        <v>3.5000000000000003E-2</v>
      </c>
      <c r="H57" s="101">
        <v>218458.31</v>
      </c>
      <c r="I57" s="100">
        <v>2</v>
      </c>
      <c r="J57" s="153">
        <f t="shared" si="0"/>
        <v>7646.0408500000003</v>
      </c>
    </row>
    <row r="58" spans="1:10" s="100" customFormat="1" hidden="1">
      <c r="A58" s="151" t="s">
        <v>211</v>
      </c>
      <c r="B58" s="151" t="s">
        <v>212</v>
      </c>
      <c r="C58" s="151" t="s">
        <v>47</v>
      </c>
      <c r="D58" s="151" t="s">
        <v>60</v>
      </c>
      <c r="E58" s="151" t="s">
        <v>4</v>
      </c>
      <c r="F58" s="151">
        <v>4</v>
      </c>
      <c r="G58" s="100">
        <v>3.5000000000000003E-2</v>
      </c>
      <c r="H58" s="101">
        <v>875373.03</v>
      </c>
      <c r="I58" s="100">
        <v>10</v>
      </c>
      <c r="J58" s="153">
        <f t="shared" si="0"/>
        <v>30638.056050000003</v>
      </c>
    </row>
    <row r="59" spans="1:10" s="100" customFormat="1" hidden="1">
      <c r="A59" s="151" t="s">
        <v>211</v>
      </c>
      <c r="B59" s="151" t="s">
        <v>212</v>
      </c>
      <c r="C59" s="151" t="s">
        <v>47</v>
      </c>
      <c r="D59" s="151" t="s">
        <v>60</v>
      </c>
      <c r="E59" s="151" t="s">
        <v>3</v>
      </c>
      <c r="F59" s="151">
        <v>4</v>
      </c>
      <c r="G59" s="100">
        <v>3.5000000000000003E-2</v>
      </c>
      <c r="H59" s="101">
        <v>100906.89</v>
      </c>
      <c r="I59" s="100">
        <v>2</v>
      </c>
      <c r="J59" s="153">
        <f t="shared" si="0"/>
        <v>3531.7411500000003</v>
      </c>
    </row>
    <row r="60" spans="1:10" s="100" customFormat="1" hidden="1">
      <c r="A60" s="151" t="s">
        <v>211</v>
      </c>
      <c r="B60" s="151" t="s">
        <v>212</v>
      </c>
      <c r="C60" s="151" t="s">
        <v>47</v>
      </c>
      <c r="D60" s="151" t="s">
        <v>59</v>
      </c>
      <c r="E60" s="151" t="s">
        <v>4</v>
      </c>
      <c r="F60" s="151">
        <v>4</v>
      </c>
      <c r="G60" s="100">
        <v>3.5000000000000003E-2</v>
      </c>
      <c r="H60" s="101">
        <v>611182.34</v>
      </c>
      <c r="I60" s="100">
        <v>7</v>
      </c>
      <c r="J60" s="153">
        <f t="shared" si="0"/>
        <v>21391.3819</v>
      </c>
    </row>
    <row r="61" spans="1:10" s="100" customFormat="1" hidden="1">
      <c r="A61" s="151" t="s">
        <v>211</v>
      </c>
      <c r="B61" s="151" t="s">
        <v>212</v>
      </c>
      <c r="C61" s="151" t="s">
        <v>47</v>
      </c>
      <c r="D61" s="151" t="s">
        <v>71</v>
      </c>
      <c r="E61" s="151" t="s">
        <v>3</v>
      </c>
      <c r="F61" s="151">
        <v>4</v>
      </c>
      <c r="G61" s="100">
        <v>3.5000000000000003E-2</v>
      </c>
      <c r="H61" s="101">
        <v>223390.03</v>
      </c>
      <c r="I61" s="100">
        <v>3</v>
      </c>
      <c r="J61" s="153">
        <f t="shared" si="0"/>
        <v>7818.6510500000004</v>
      </c>
    </row>
    <row r="62" spans="1:10" s="100" customFormat="1" hidden="1">
      <c r="A62" s="151" t="s">
        <v>211</v>
      </c>
      <c r="B62" s="151" t="s">
        <v>212</v>
      </c>
      <c r="C62" s="151" t="s">
        <v>40</v>
      </c>
      <c r="D62" s="151" t="s">
        <v>45</v>
      </c>
      <c r="E62" s="151" t="s">
        <v>2</v>
      </c>
      <c r="F62" s="151">
        <v>5</v>
      </c>
      <c r="G62" s="100">
        <v>0.05</v>
      </c>
      <c r="H62" s="101">
        <v>60673.599999999999</v>
      </c>
      <c r="I62" s="100">
        <v>1</v>
      </c>
      <c r="J62" s="153">
        <f t="shared" si="0"/>
        <v>3033.6800000000003</v>
      </c>
    </row>
    <row r="63" spans="1:10" s="100" customFormat="1" hidden="1">
      <c r="A63" s="151" t="s">
        <v>211</v>
      </c>
      <c r="B63" s="151" t="s">
        <v>212</v>
      </c>
      <c r="C63" s="151" t="s">
        <v>40</v>
      </c>
      <c r="D63" s="151" t="s">
        <v>42</v>
      </c>
      <c r="E63" s="151" t="s">
        <v>4</v>
      </c>
      <c r="F63" s="151">
        <v>4</v>
      </c>
      <c r="G63" s="100">
        <v>3.5000000000000003E-2</v>
      </c>
      <c r="H63" s="101">
        <v>1296574.58</v>
      </c>
      <c r="I63" s="100">
        <v>12</v>
      </c>
      <c r="J63" s="153">
        <f t="shared" si="0"/>
        <v>45380.110300000008</v>
      </c>
    </row>
    <row r="64" spans="1:10" s="100" customFormat="1" hidden="1">
      <c r="A64" s="151" t="s">
        <v>211</v>
      </c>
      <c r="B64" s="151" t="s">
        <v>212</v>
      </c>
      <c r="C64" s="151" t="s">
        <v>40</v>
      </c>
      <c r="D64" s="151" t="s">
        <v>42</v>
      </c>
      <c r="E64" s="151" t="s">
        <v>2</v>
      </c>
      <c r="F64" s="151">
        <v>5</v>
      </c>
      <c r="G64" s="100">
        <v>0.05</v>
      </c>
      <c r="H64" s="101">
        <v>1767396.8</v>
      </c>
      <c r="I64" s="100">
        <v>24</v>
      </c>
      <c r="J64" s="153">
        <f t="shared" si="0"/>
        <v>88369.840000000011</v>
      </c>
    </row>
    <row r="65" spans="1:10" s="100" customFormat="1" hidden="1">
      <c r="A65" s="151" t="s">
        <v>211</v>
      </c>
      <c r="B65" s="151" t="s">
        <v>212</v>
      </c>
      <c r="C65" s="151" t="s">
        <v>40</v>
      </c>
      <c r="D65" s="151" t="s">
        <v>42</v>
      </c>
      <c r="E65" s="151" t="s">
        <v>3</v>
      </c>
      <c r="F65" s="151">
        <v>4</v>
      </c>
      <c r="G65" s="100">
        <v>3.5000000000000003E-2</v>
      </c>
      <c r="H65" s="101">
        <v>48481.77</v>
      </c>
      <c r="I65" s="100">
        <v>1</v>
      </c>
      <c r="J65" s="153">
        <f t="shared" si="0"/>
        <v>1696.86195</v>
      </c>
    </row>
    <row r="66" spans="1:10" s="100" customFormat="1" hidden="1">
      <c r="A66" s="151" t="s">
        <v>211</v>
      </c>
      <c r="B66" s="151" t="s">
        <v>212</v>
      </c>
      <c r="C66" s="151" t="s">
        <v>40</v>
      </c>
      <c r="D66" s="151" t="s">
        <v>9</v>
      </c>
      <c r="E66" s="151" t="s">
        <v>4</v>
      </c>
      <c r="F66" s="151">
        <v>4</v>
      </c>
      <c r="G66" s="100">
        <v>3.5000000000000003E-2</v>
      </c>
      <c r="H66" s="101">
        <v>672014.83</v>
      </c>
      <c r="I66" s="100">
        <v>7</v>
      </c>
      <c r="J66" s="153">
        <f t="shared" si="0"/>
        <v>23520.519049999999</v>
      </c>
    </row>
    <row r="67" spans="1:10" s="100" customFormat="1" hidden="1">
      <c r="A67" s="151" t="s">
        <v>211</v>
      </c>
      <c r="B67" s="151" t="s">
        <v>212</v>
      </c>
      <c r="C67" s="151" t="s">
        <v>40</v>
      </c>
      <c r="D67" s="151" t="s">
        <v>41</v>
      </c>
      <c r="E67" s="151" t="s">
        <v>4</v>
      </c>
      <c r="F67" s="151">
        <v>4</v>
      </c>
      <c r="G67" s="100">
        <v>3.5000000000000003E-2</v>
      </c>
      <c r="H67" s="101">
        <v>7433835.0099999998</v>
      </c>
      <c r="I67" s="100">
        <v>71</v>
      </c>
      <c r="J67" s="153">
        <f t="shared" si="0"/>
        <v>260184.22535000002</v>
      </c>
    </row>
    <row r="68" spans="1:10" s="100" customFormat="1" hidden="1">
      <c r="A68" s="151" t="s">
        <v>211</v>
      </c>
      <c r="B68" s="151" t="s">
        <v>212</v>
      </c>
      <c r="C68" s="151" t="s">
        <v>40</v>
      </c>
      <c r="D68" s="151" t="s">
        <v>41</v>
      </c>
      <c r="E68" s="151" t="s">
        <v>2</v>
      </c>
      <c r="F68" s="151">
        <v>6</v>
      </c>
      <c r="G68" s="100">
        <v>0.05</v>
      </c>
      <c r="H68" s="101">
        <v>11770220.800000001</v>
      </c>
      <c r="I68" s="100">
        <v>167</v>
      </c>
      <c r="J68" s="153">
        <f t="shared" si="0"/>
        <v>588511.04</v>
      </c>
    </row>
    <row r="69" spans="1:10" s="100" customFormat="1" hidden="1">
      <c r="A69" s="151" t="s">
        <v>211</v>
      </c>
      <c r="B69" s="151" t="s">
        <v>212</v>
      </c>
      <c r="C69" s="151" t="s">
        <v>40</v>
      </c>
      <c r="D69" s="151" t="s">
        <v>41</v>
      </c>
      <c r="E69" s="151" t="s">
        <v>3</v>
      </c>
      <c r="F69" s="151">
        <v>4</v>
      </c>
      <c r="G69" s="100">
        <v>3.5000000000000003E-2</v>
      </c>
      <c r="H69" s="101">
        <v>282527.34999999998</v>
      </c>
      <c r="I69" s="100">
        <v>6</v>
      </c>
      <c r="J69" s="153">
        <f t="shared" si="0"/>
        <v>9888.4572499999995</v>
      </c>
    </row>
    <row r="70" spans="1:10">
      <c r="A70" s="209" t="s">
        <v>211</v>
      </c>
      <c r="B70" s="209" t="s">
        <v>212</v>
      </c>
      <c r="C70" s="209" t="s">
        <v>40</v>
      </c>
      <c r="D70" s="209" t="s">
        <v>43</v>
      </c>
      <c r="E70" s="209" t="s">
        <v>4</v>
      </c>
      <c r="F70" s="209">
        <v>4</v>
      </c>
      <c r="G70" s="122">
        <v>3.5000000000000003E-2</v>
      </c>
      <c r="H70" s="123">
        <v>375289.36</v>
      </c>
      <c r="I70" s="122">
        <v>3</v>
      </c>
      <c r="J70" s="220">
        <f t="shared" si="0"/>
        <v>13135.127600000002</v>
      </c>
    </row>
    <row r="71" spans="1:10" s="100" customFormat="1" hidden="1">
      <c r="A71" s="151" t="s">
        <v>211</v>
      </c>
      <c r="B71" s="151" t="s">
        <v>212</v>
      </c>
      <c r="C71" s="151" t="s">
        <v>40</v>
      </c>
      <c r="D71" s="151" t="s">
        <v>44</v>
      </c>
      <c r="E71" s="151" t="s">
        <v>4</v>
      </c>
      <c r="F71" s="151">
        <v>4</v>
      </c>
      <c r="G71" s="100">
        <v>3.5000000000000003E-2</v>
      </c>
      <c r="H71" s="101">
        <v>84611.38</v>
      </c>
      <c r="I71" s="100">
        <v>1</v>
      </c>
      <c r="J71" s="153">
        <f t="shared" si="0"/>
        <v>2961.3983000000003</v>
      </c>
    </row>
    <row r="72" spans="1:10" s="100" customFormat="1" hidden="1">
      <c r="A72" s="151" t="s">
        <v>211</v>
      </c>
      <c r="B72" s="151" t="s">
        <v>212</v>
      </c>
      <c r="C72" s="151" t="s">
        <v>40</v>
      </c>
      <c r="D72" s="151" t="s">
        <v>44</v>
      </c>
      <c r="E72" s="151" t="s">
        <v>2</v>
      </c>
      <c r="F72" s="151">
        <v>6</v>
      </c>
      <c r="G72" s="100">
        <v>0.05</v>
      </c>
      <c r="H72" s="101">
        <v>261705.60000000001</v>
      </c>
      <c r="I72" s="100">
        <v>5</v>
      </c>
      <c r="J72" s="153">
        <f t="shared" si="0"/>
        <v>13085.28</v>
      </c>
    </row>
    <row r="73" spans="1:10" s="100" customFormat="1" hidden="1">
      <c r="A73" s="151" t="s">
        <v>211</v>
      </c>
      <c r="B73" s="151" t="s">
        <v>212</v>
      </c>
      <c r="C73" s="151" t="s">
        <v>40</v>
      </c>
      <c r="D73" s="151" t="s">
        <v>44</v>
      </c>
      <c r="E73" s="151" t="s">
        <v>3</v>
      </c>
      <c r="F73" s="151">
        <v>4</v>
      </c>
      <c r="G73" s="100">
        <v>3.5000000000000003E-2</v>
      </c>
      <c r="H73" s="101">
        <v>65872.56</v>
      </c>
      <c r="I73" s="100">
        <v>1</v>
      </c>
      <c r="J73" s="153">
        <f t="shared" si="0"/>
        <v>2305.5396000000001</v>
      </c>
    </row>
    <row r="74" spans="1:10" s="100" customFormat="1" hidden="1">
      <c r="A74" s="151" t="s">
        <v>211</v>
      </c>
      <c r="B74" s="151" t="s">
        <v>212</v>
      </c>
      <c r="C74" s="151" t="s">
        <v>39</v>
      </c>
      <c r="D74" s="151" t="s">
        <v>8</v>
      </c>
      <c r="E74" s="151" t="s">
        <v>4</v>
      </c>
      <c r="F74" s="151">
        <v>4</v>
      </c>
      <c r="G74" s="100">
        <v>3.5000000000000003E-2</v>
      </c>
      <c r="H74" s="101">
        <v>59999.69</v>
      </c>
      <c r="I74" s="100">
        <v>1</v>
      </c>
      <c r="J74" s="153">
        <f t="shared" si="0"/>
        <v>2099.9891500000003</v>
      </c>
    </row>
  </sheetData>
  <autoFilter ref="A12:I74">
    <filterColumn colId="2">
      <filters>
        <filter val="117"/>
      </filters>
    </filterColumn>
    <filterColumn colId="3">
      <filters>
        <filter val="10887"/>
      </filters>
    </filterColumn>
    <filterColumn colId="4">
      <filters>
        <filter val="11E"/>
      </filters>
    </filterColumn>
  </autoFilter>
  <pageMargins left="0.45" right="0.45" top="0.5" bottom="0.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74"/>
  <sheetViews>
    <sheetView workbookViewId="0">
      <pane ySplit="12" topLeftCell="A13" activePane="bottomLeft" state="frozen"/>
      <selection activeCell="D90" sqref="D90"/>
      <selection pane="bottomLeft" sqref="A1:XFD1048576"/>
    </sheetView>
  </sheetViews>
  <sheetFormatPr defaultRowHeight="15"/>
  <cols>
    <col min="1" max="1" width="9.42578125" style="209" bestFit="1" customWidth="1"/>
    <col min="2" max="2" width="6" style="209" bestFit="1" customWidth="1"/>
    <col min="3" max="3" width="5.5703125" style="209" bestFit="1" customWidth="1"/>
    <col min="4" max="4" width="7.28515625" style="209" customWidth="1"/>
    <col min="5" max="5" width="9.140625" style="209" customWidth="1"/>
    <col min="6" max="6" width="6.28515625" style="209" customWidth="1"/>
    <col min="7" max="7" width="10.85546875" style="122" bestFit="1" customWidth="1"/>
    <col min="8" max="8" width="18" style="123" customWidth="1"/>
    <col min="9" max="9" width="9.85546875" style="122" customWidth="1"/>
    <col min="10" max="10" width="14.5703125" style="123" customWidth="1"/>
    <col min="11" max="16384" width="9.140625" style="122"/>
  </cols>
  <sheetData>
    <row r="1" spans="1:10">
      <c r="A1" s="208" t="s">
        <v>229</v>
      </c>
    </row>
    <row r="2" spans="1:10">
      <c r="A2" s="208" t="s">
        <v>240</v>
      </c>
    </row>
    <row r="3" spans="1:10">
      <c r="A3" s="208" t="s">
        <v>111</v>
      </c>
    </row>
    <row r="4" spans="1:10">
      <c r="A4" s="208"/>
    </row>
    <row r="5" spans="1:10">
      <c r="J5" s="210" t="s">
        <v>196</v>
      </c>
    </row>
    <row r="6" spans="1:10">
      <c r="J6" s="210" t="s">
        <v>197</v>
      </c>
    </row>
    <row r="7" spans="1:10">
      <c r="J7" s="211">
        <f>+J10/H10</f>
        <v>3.5000000000000003E-2</v>
      </c>
    </row>
    <row r="9" spans="1:10">
      <c r="I9" s="212" t="s">
        <v>31</v>
      </c>
    </row>
    <row r="10" spans="1:10">
      <c r="H10" s="123">
        <f>SUBTOTAL(9,H13:H76)</f>
        <v>7518446.3899999997</v>
      </c>
      <c r="J10" s="123">
        <f>SUBTOTAL(9,J13:J76)</f>
        <v>263145.62365000002</v>
      </c>
    </row>
    <row r="11" spans="1:10" s="210" customFormat="1">
      <c r="A11" s="213" t="s">
        <v>198</v>
      </c>
      <c r="B11" s="209"/>
      <c r="C11" s="209"/>
      <c r="D11" s="209" t="s">
        <v>199</v>
      </c>
      <c r="E11" s="209" t="s">
        <v>10</v>
      </c>
      <c r="F11" s="209"/>
      <c r="H11" s="214"/>
      <c r="J11" s="215" t="s">
        <v>200</v>
      </c>
    </row>
    <row r="12" spans="1:10" s="210" customFormat="1" ht="45">
      <c r="A12" s="216" t="s">
        <v>201</v>
      </c>
      <c r="B12" s="216" t="s">
        <v>202</v>
      </c>
      <c r="C12" s="216" t="s">
        <v>203</v>
      </c>
      <c r="D12" s="216" t="s">
        <v>204</v>
      </c>
      <c r="E12" s="216" t="s">
        <v>205</v>
      </c>
      <c r="F12" s="209" t="s">
        <v>206</v>
      </c>
      <c r="G12" s="217" t="s">
        <v>207</v>
      </c>
      <c r="H12" s="218" t="s">
        <v>208</v>
      </c>
      <c r="I12" s="217" t="s">
        <v>209</v>
      </c>
      <c r="J12" s="219" t="s">
        <v>210</v>
      </c>
    </row>
    <row r="13" spans="1:10" s="100" customFormat="1" hidden="1">
      <c r="A13" s="151" t="s">
        <v>211</v>
      </c>
      <c r="B13" s="151" t="s">
        <v>212</v>
      </c>
      <c r="C13" s="151" t="s">
        <v>47</v>
      </c>
      <c r="D13" s="151" t="s">
        <v>64</v>
      </c>
      <c r="E13" s="151" t="s">
        <v>2</v>
      </c>
      <c r="F13" s="151">
        <v>5</v>
      </c>
      <c r="G13" s="100">
        <v>0.05</v>
      </c>
      <c r="H13" s="101">
        <v>312124.79999999999</v>
      </c>
      <c r="I13" s="100">
        <v>6</v>
      </c>
      <c r="J13" s="153">
        <f>+G13*H13</f>
        <v>15606.24</v>
      </c>
    </row>
    <row r="14" spans="1:10" s="100" customFormat="1" hidden="1">
      <c r="A14" s="151" t="s">
        <v>211</v>
      </c>
      <c r="B14" s="151" t="s">
        <v>212</v>
      </c>
      <c r="C14" s="151" t="s">
        <v>47</v>
      </c>
      <c r="D14" s="151" t="s">
        <v>51</v>
      </c>
      <c r="E14" s="151" t="s">
        <v>4</v>
      </c>
      <c r="F14" s="151">
        <v>4</v>
      </c>
      <c r="G14" s="100">
        <v>3.5000000000000003E-2</v>
      </c>
      <c r="H14" s="101">
        <v>108100</v>
      </c>
      <c r="I14" s="100">
        <v>1</v>
      </c>
      <c r="J14" s="153">
        <f t="shared" ref="J14:J74" si="0">+G14*H14</f>
        <v>3783.5000000000005</v>
      </c>
    </row>
    <row r="15" spans="1:10" s="100" customFormat="1" hidden="1">
      <c r="A15" s="151" t="s">
        <v>211</v>
      </c>
      <c r="B15" s="151" t="s">
        <v>212</v>
      </c>
      <c r="C15" s="151" t="s">
        <v>47</v>
      </c>
      <c r="D15" s="151" t="s">
        <v>51</v>
      </c>
      <c r="E15" s="151" t="s">
        <v>2</v>
      </c>
      <c r="F15" s="151">
        <v>5</v>
      </c>
      <c r="G15" s="100">
        <v>0.05</v>
      </c>
      <c r="H15" s="101">
        <v>1589889.6</v>
      </c>
      <c r="I15" s="100">
        <v>23</v>
      </c>
      <c r="J15" s="153">
        <f t="shared" si="0"/>
        <v>79494.48000000001</v>
      </c>
    </row>
    <row r="16" spans="1:10" s="100" customFormat="1" hidden="1">
      <c r="A16" s="151" t="s">
        <v>211</v>
      </c>
      <c r="B16" s="151" t="s">
        <v>212</v>
      </c>
      <c r="C16" s="151" t="s">
        <v>47</v>
      </c>
      <c r="D16" s="151" t="s">
        <v>51</v>
      </c>
      <c r="E16" s="151" t="s">
        <v>3</v>
      </c>
      <c r="F16" s="151">
        <v>4</v>
      </c>
      <c r="G16" s="100">
        <v>3.5000000000000003E-2</v>
      </c>
      <c r="H16" s="101">
        <v>414337.98</v>
      </c>
      <c r="I16" s="100">
        <v>5</v>
      </c>
      <c r="J16" s="153">
        <f t="shared" si="0"/>
        <v>14501.829300000001</v>
      </c>
    </row>
    <row r="17" spans="1:10" s="100" customFormat="1" hidden="1">
      <c r="A17" s="151" t="s">
        <v>211</v>
      </c>
      <c r="B17" s="151" t="s">
        <v>212</v>
      </c>
      <c r="C17" s="151" t="s">
        <v>47</v>
      </c>
      <c r="D17" s="151" t="s">
        <v>63</v>
      </c>
      <c r="E17" s="151" t="s">
        <v>2</v>
      </c>
      <c r="F17" s="151">
        <v>5</v>
      </c>
      <c r="G17" s="100">
        <v>0.05</v>
      </c>
      <c r="H17" s="101">
        <v>274414.40000000002</v>
      </c>
      <c r="I17" s="100">
        <v>5</v>
      </c>
      <c r="J17" s="153">
        <f t="shared" si="0"/>
        <v>13720.720000000001</v>
      </c>
    </row>
    <row r="18" spans="1:10" s="100" customFormat="1" hidden="1">
      <c r="A18" s="151" t="s">
        <v>211</v>
      </c>
      <c r="B18" s="151" t="s">
        <v>212</v>
      </c>
      <c r="C18" s="151" t="s">
        <v>47</v>
      </c>
      <c r="D18" s="151" t="s">
        <v>50</v>
      </c>
      <c r="E18" s="151" t="s">
        <v>4</v>
      </c>
      <c r="F18" s="151">
        <v>4</v>
      </c>
      <c r="G18" s="100">
        <v>3.5000000000000003E-2</v>
      </c>
      <c r="H18" s="101">
        <v>110547.84</v>
      </c>
      <c r="I18" s="100">
        <v>1</v>
      </c>
      <c r="J18" s="153">
        <f t="shared" si="0"/>
        <v>3869.1744000000003</v>
      </c>
    </row>
    <row r="19" spans="1:10" s="100" customFormat="1" hidden="1">
      <c r="A19" s="151" t="s">
        <v>211</v>
      </c>
      <c r="B19" s="151" t="s">
        <v>212</v>
      </c>
      <c r="C19" s="151" t="s">
        <v>47</v>
      </c>
      <c r="D19" s="151" t="s">
        <v>50</v>
      </c>
      <c r="E19" s="151" t="s">
        <v>2</v>
      </c>
      <c r="F19" s="151">
        <v>5</v>
      </c>
      <c r="G19" s="100">
        <v>0.05</v>
      </c>
      <c r="H19" s="101">
        <v>1515280</v>
      </c>
      <c r="I19" s="100">
        <v>22</v>
      </c>
      <c r="J19" s="153">
        <f t="shared" si="0"/>
        <v>75764</v>
      </c>
    </row>
    <row r="20" spans="1:10" s="100" customFormat="1" hidden="1">
      <c r="A20" s="151" t="s">
        <v>211</v>
      </c>
      <c r="B20" s="151" t="s">
        <v>212</v>
      </c>
      <c r="C20" s="151" t="s">
        <v>47</v>
      </c>
      <c r="D20" s="151" t="s">
        <v>50</v>
      </c>
      <c r="E20" s="151" t="s">
        <v>3</v>
      </c>
      <c r="F20" s="151">
        <v>4</v>
      </c>
      <c r="G20" s="100">
        <v>3.5000000000000003E-2</v>
      </c>
      <c r="H20" s="101">
        <v>419382.83</v>
      </c>
      <c r="I20" s="100">
        <v>5</v>
      </c>
      <c r="J20" s="153">
        <f t="shared" si="0"/>
        <v>14678.399050000002</v>
      </c>
    </row>
    <row r="21" spans="1:10" s="100" customFormat="1" hidden="1">
      <c r="A21" s="151" t="s">
        <v>211</v>
      </c>
      <c r="B21" s="151" t="s">
        <v>212</v>
      </c>
      <c r="C21" s="151" t="s">
        <v>47</v>
      </c>
      <c r="D21" s="151" t="s">
        <v>50</v>
      </c>
      <c r="E21" s="151" t="s">
        <v>3</v>
      </c>
      <c r="F21" s="151">
        <v>5</v>
      </c>
      <c r="G21" s="100">
        <v>0.05</v>
      </c>
      <c r="H21" s="101">
        <v>76128</v>
      </c>
      <c r="I21" s="100">
        <v>1</v>
      </c>
      <c r="J21" s="153">
        <f t="shared" si="0"/>
        <v>3806.4</v>
      </c>
    </row>
    <row r="22" spans="1:10" s="100" customFormat="1" hidden="1">
      <c r="A22" s="151" t="s">
        <v>211</v>
      </c>
      <c r="B22" s="151" t="s">
        <v>212</v>
      </c>
      <c r="C22" s="151" t="s">
        <v>47</v>
      </c>
      <c r="D22" s="151" t="s">
        <v>62</v>
      </c>
      <c r="E22" s="151" t="s">
        <v>2</v>
      </c>
      <c r="F22" s="151">
        <v>5</v>
      </c>
      <c r="G22" s="100">
        <v>0.05</v>
      </c>
      <c r="H22" s="101">
        <v>323606.40000000002</v>
      </c>
      <c r="I22" s="100">
        <v>6</v>
      </c>
      <c r="J22" s="153">
        <f t="shared" si="0"/>
        <v>16180.320000000002</v>
      </c>
    </row>
    <row r="23" spans="1:10" s="100" customFormat="1" hidden="1">
      <c r="A23" s="151" t="s">
        <v>211</v>
      </c>
      <c r="B23" s="151" t="s">
        <v>212</v>
      </c>
      <c r="C23" s="151" t="s">
        <v>47</v>
      </c>
      <c r="D23" s="151" t="s">
        <v>62</v>
      </c>
      <c r="E23" s="151" t="s">
        <v>3</v>
      </c>
      <c r="F23" s="151">
        <v>5</v>
      </c>
      <c r="G23" s="100">
        <v>0.05</v>
      </c>
      <c r="H23" s="101">
        <v>49192</v>
      </c>
      <c r="I23" s="100">
        <v>1</v>
      </c>
      <c r="J23" s="153">
        <f t="shared" si="0"/>
        <v>2459.6000000000004</v>
      </c>
    </row>
    <row r="24" spans="1:10" s="100" customFormat="1" hidden="1">
      <c r="A24" s="151" t="s">
        <v>211</v>
      </c>
      <c r="B24" s="151" t="s">
        <v>212</v>
      </c>
      <c r="C24" s="151" t="s">
        <v>47</v>
      </c>
      <c r="D24" s="151" t="s">
        <v>46</v>
      </c>
      <c r="E24" s="151" t="s">
        <v>4</v>
      </c>
      <c r="F24" s="151">
        <v>4</v>
      </c>
      <c r="G24" s="100">
        <v>3.5000000000000003E-2</v>
      </c>
      <c r="H24" s="101">
        <v>311986.11</v>
      </c>
      <c r="I24" s="100">
        <v>2</v>
      </c>
      <c r="J24" s="153">
        <f t="shared" si="0"/>
        <v>10919.513850000001</v>
      </c>
    </row>
    <row r="25" spans="1:10" s="100" customFormat="1" hidden="1">
      <c r="A25" s="151" t="s">
        <v>211</v>
      </c>
      <c r="B25" s="151" t="s">
        <v>212</v>
      </c>
      <c r="C25" s="151" t="s">
        <v>47</v>
      </c>
      <c r="D25" s="151" t="s">
        <v>70</v>
      </c>
      <c r="E25" s="151" t="s">
        <v>3</v>
      </c>
      <c r="F25" s="151">
        <v>4</v>
      </c>
      <c r="G25" s="100">
        <v>3.5000000000000003E-2</v>
      </c>
      <c r="H25" s="101">
        <v>415076.4</v>
      </c>
      <c r="I25" s="100">
        <v>6</v>
      </c>
      <c r="J25" s="153">
        <f t="shared" si="0"/>
        <v>14527.674000000003</v>
      </c>
    </row>
    <row r="26" spans="1:10" s="100" customFormat="1" hidden="1">
      <c r="A26" s="151" t="s">
        <v>211</v>
      </c>
      <c r="B26" s="151" t="s">
        <v>212</v>
      </c>
      <c r="C26" s="151" t="s">
        <v>47</v>
      </c>
      <c r="D26" s="151" t="s">
        <v>53</v>
      </c>
      <c r="E26" s="151" t="s">
        <v>4</v>
      </c>
      <c r="F26" s="151">
        <v>4</v>
      </c>
      <c r="G26" s="100">
        <v>3.5000000000000003E-2</v>
      </c>
      <c r="H26" s="101">
        <v>101455</v>
      </c>
      <c r="I26" s="100">
        <v>1</v>
      </c>
      <c r="J26" s="153">
        <f t="shared" si="0"/>
        <v>3550.9250000000002</v>
      </c>
    </row>
    <row r="27" spans="1:10" s="100" customFormat="1" hidden="1">
      <c r="A27" s="151" t="s">
        <v>211</v>
      </c>
      <c r="B27" s="151" t="s">
        <v>212</v>
      </c>
      <c r="C27" s="151" t="s">
        <v>47</v>
      </c>
      <c r="D27" s="151" t="s">
        <v>53</v>
      </c>
      <c r="E27" s="151" t="s">
        <v>2</v>
      </c>
      <c r="F27" s="151">
        <v>5</v>
      </c>
      <c r="G27" s="100">
        <v>0.05</v>
      </c>
      <c r="H27" s="101">
        <v>1582484.8</v>
      </c>
      <c r="I27" s="100">
        <v>22</v>
      </c>
      <c r="J27" s="153">
        <f t="shared" si="0"/>
        <v>79124.240000000005</v>
      </c>
    </row>
    <row r="28" spans="1:10" s="100" customFormat="1" hidden="1">
      <c r="A28" s="151" t="s">
        <v>211</v>
      </c>
      <c r="B28" s="151" t="s">
        <v>212</v>
      </c>
      <c r="C28" s="151" t="s">
        <v>47</v>
      </c>
      <c r="D28" s="151" t="s">
        <v>53</v>
      </c>
      <c r="E28" s="151" t="s">
        <v>3</v>
      </c>
      <c r="F28" s="151">
        <v>4</v>
      </c>
      <c r="G28" s="100">
        <v>3.5000000000000003E-2</v>
      </c>
      <c r="H28" s="101">
        <v>504871.95</v>
      </c>
      <c r="I28" s="100">
        <v>6</v>
      </c>
      <c r="J28" s="153">
        <f t="shared" si="0"/>
        <v>17670.518250000001</v>
      </c>
    </row>
    <row r="29" spans="1:10" s="100" customFormat="1" hidden="1">
      <c r="A29" s="151" t="s">
        <v>211</v>
      </c>
      <c r="B29" s="151" t="s">
        <v>212</v>
      </c>
      <c r="C29" s="151" t="s">
        <v>47</v>
      </c>
      <c r="D29" s="151" t="s">
        <v>49</v>
      </c>
      <c r="E29" s="151" t="s">
        <v>2</v>
      </c>
      <c r="F29" s="151">
        <v>5</v>
      </c>
      <c r="G29" s="100">
        <v>0.05</v>
      </c>
      <c r="H29" s="101">
        <v>601286.40000000002</v>
      </c>
      <c r="I29" s="100">
        <v>8</v>
      </c>
      <c r="J29" s="153">
        <f t="shared" si="0"/>
        <v>30064.320000000003</v>
      </c>
    </row>
    <row r="30" spans="1:10" s="100" customFormat="1" hidden="1">
      <c r="A30" s="151" t="s">
        <v>211</v>
      </c>
      <c r="B30" s="151" t="s">
        <v>212</v>
      </c>
      <c r="C30" s="151" t="s">
        <v>47</v>
      </c>
      <c r="D30" s="151" t="s">
        <v>49</v>
      </c>
      <c r="E30" s="151" t="s">
        <v>3</v>
      </c>
      <c r="F30" s="151">
        <v>4</v>
      </c>
      <c r="G30" s="100">
        <v>3.5000000000000003E-2</v>
      </c>
      <c r="H30" s="101">
        <v>172476.99</v>
      </c>
      <c r="I30" s="100">
        <v>2</v>
      </c>
      <c r="J30" s="153">
        <f t="shared" si="0"/>
        <v>6036.6946500000004</v>
      </c>
    </row>
    <row r="31" spans="1:10" s="100" customFormat="1" hidden="1">
      <c r="A31" s="151" t="s">
        <v>211</v>
      </c>
      <c r="B31" s="151" t="s">
        <v>212</v>
      </c>
      <c r="C31" s="151" t="s">
        <v>47</v>
      </c>
      <c r="D31" s="151" t="s">
        <v>57</v>
      </c>
      <c r="E31" s="151" t="s">
        <v>4</v>
      </c>
      <c r="F31" s="151">
        <v>4</v>
      </c>
      <c r="G31" s="100">
        <v>3.5000000000000003E-2</v>
      </c>
      <c r="H31" s="101">
        <v>389424.3</v>
      </c>
      <c r="I31" s="100">
        <v>4</v>
      </c>
      <c r="J31" s="153">
        <f t="shared" si="0"/>
        <v>13629.8505</v>
      </c>
    </row>
    <row r="32" spans="1:10" s="100" customFormat="1" hidden="1">
      <c r="A32" s="151" t="s">
        <v>211</v>
      </c>
      <c r="B32" s="151" t="s">
        <v>212</v>
      </c>
      <c r="C32" s="151" t="s">
        <v>47</v>
      </c>
      <c r="D32" s="151" t="s">
        <v>61</v>
      </c>
      <c r="E32" s="151" t="s">
        <v>4</v>
      </c>
      <c r="F32" s="151">
        <v>4</v>
      </c>
      <c r="G32" s="100">
        <v>3.5000000000000003E-2</v>
      </c>
      <c r="H32" s="101">
        <v>269992.99</v>
      </c>
      <c r="I32" s="100">
        <v>3</v>
      </c>
      <c r="J32" s="153">
        <f t="shared" si="0"/>
        <v>9449.7546500000008</v>
      </c>
    </row>
    <row r="33" spans="1:10" s="100" customFormat="1" hidden="1">
      <c r="A33" s="151" t="s">
        <v>211</v>
      </c>
      <c r="B33" s="151" t="s">
        <v>212</v>
      </c>
      <c r="C33" s="151" t="s">
        <v>47</v>
      </c>
      <c r="D33" s="151" t="s">
        <v>55</v>
      </c>
      <c r="E33" s="151" t="s">
        <v>3</v>
      </c>
      <c r="F33" s="151">
        <v>4</v>
      </c>
      <c r="G33" s="100">
        <v>3.5000000000000003E-2</v>
      </c>
      <c r="H33" s="101">
        <v>556433.44999999995</v>
      </c>
      <c r="I33" s="100">
        <v>8</v>
      </c>
      <c r="J33" s="153">
        <f t="shared" si="0"/>
        <v>19475.170750000001</v>
      </c>
    </row>
    <row r="34" spans="1:10" s="100" customFormat="1" hidden="1">
      <c r="A34" s="151" t="s">
        <v>211</v>
      </c>
      <c r="B34" s="151" t="s">
        <v>212</v>
      </c>
      <c r="C34" s="151" t="s">
        <v>47</v>
      </c>
      <c r="D34" s="151" t="s">
        <v>75</v>
      </c>
      <c r="E34" s="151" t="s">
        <v>3</v>
      </c>
      <c r="F34" s="151">
        <v>4</v>
      </c>
      <c r="G34" s="100">
        <v>3.5000000000000003E-2</v>
      </c>
      <c r="H34" s="101">
        <v>328274.21000000002</v>
      </c>
      <c r="I34" s="100">
        <v>5</v>
      </c>
      <c r="J34" s="153">
        <f t="shared" si="0"/>
        <v>11489.597350000002</v>
      </c>
    </row>
    <row r="35" spans="1:10" s="100" customFormat="1" hidden="1">
      <c r="A35" s="151" t="s">
        <v>211</v>
      </c>
      <c r="B35" s="151" t="s">
        <v>212</v>
      </c>
      <c r="C35" s="151" t="s">
        <v>47</v>
      </c>
      <c r="D35" s="151" t="s">
        <v>98</v>
      </c>
      <c r="E35" s="151" t="s">
        <v>4</v>
      </c>
      <c r="F35" s="151">
        <v>4</v>
      </c>
      <c r="G35" s="100">
        <v>3.5000000000000003E-2</v>
      </c>
      <c r="H35" s="101">
        <v>239628.79</v>
      </c>
      <c r="I35" s="100">
        <v>2</v>
      </c>
      <c r="J35" s="153">
        <f t="shared" si="0"/>
        <v>8387.0076500000014</v>
      </c>
    </row>
    <row r="36" spans="1:10" s="100" customFormat="1" hidden="1">
      <c r="A36" s="151" t="s">
        <v>211</v>
      </c>
      <c r="B36" s="151" t="s">
        <v>212</v>
      </c>
      <c r="C36" s="151" t="s">
        <v>47</v>
      </c>
      <c r="D36" s="151" t="s">
        <v>56</v>
      </c>
      <c r="E36" s="151" t="s">
        <v>4</v>
      </c>
      <c r="F36" s="151">
        <v>4</v>
      </c>
      <c r="G36" s="100">
        <v>3.5000000000000003E-2</v>
      </c>
      <c r="H36" s="101">
        <v>539992.84</v>
      </c>
      <c r="I36" s="100">
        <v>5</v>
      </c>
      <c r="J36" s="153">
        <f t="shared" si="0"/>
        <v>18899.749400000001</v>
      </c>
    </row>
    <row r="37" spans="1:10" s="100" customFormat="1" hidden="1">
      <c r="A37" s="151" t="s">
        <v>211</v>
      </c>
      <c r="B37" s="151" t="s">
        <v>212</v>
      </c>
      <c r="C37" s="151" t="s">
        <v>47</v>
      </c>
      <c r="D37" s="151" t="s">
        <v>56</v>
      </c>
      <c r="E37" s="151" t="s">
        <v>3</v>
      </c>
      <c r="F37" s="151">
        <v>4</v>
      </c>
      <c r="G37" s="100">
        <v>3.5000000000000003E-2</v>
      </c>
      <c r="H37" s="101">
        <v>100626.52</v>
      </c>
      <c r="I37" s="100">
        <v>2</v>
      </c>
      <c r="J37" s="153">
        <f t="shared" si="0"/>
        <v>3521.9282000000003</v>
      </c>
    </row>
    <row r="38" spans="1:10" s="100" customFormat="1" hidden="1">
      <c r="A38" s="151" t="s">
        <v>211</v>
      </c>
      <c r="B38" s="151" t="s">
        <v>212</v>
      </c>
      <c r="C38" s="151" t="s">
        <v>47</v>
      </c>
      <c r="D38" s="151" t="s">
        <v>69</v>
      </c>
      <c r="E38" s="151" t="s">
        <v>3</v>
      </c>
      <c r="F38" s="151">
        <v>4</v>
      </c>
      <c r="G38" s="100">
        <v>3.5000000000000003E-2</v>
      </c>
      <c r="H38" s="101">
        <v>339106.72</v>
      </c>
      <c r="I38" s="100">
        <v>5</v>
      </c>
      <c r="J38" s="153">
        <f t="shared" si="0"/>
        <v>11868.735200000001</v>
      </c>
    </row>
    <row r="39" spans="1:10" s="100" customFormat="1" hidden="1">
      <c r="A39" s="151" t="s">
        <v>211</v>
      </c>
      <c r="B39" s="151" t="s">
        <v>212</v>
      </c>
      <c r="C39" s="151" t="s">
        <v>47</v>
      </c>
      <c r="D39" s="151" t="s">
        <v>58</v>
      </c>
      <c r="E39" s="151" t="s">
        <v>4</v>
      </c>
      <c r="F39" s="151">
        <v>4</v>
      </c>
      <c r="G39" s="100">
        <v>3.5000000000000003E-2</v>
      </c>
      <c r="H39" s="101">
        <v>116699</v>
      </c>
      <c r="I39" s="100">
        <v>1</v>
      </c>
      <c r="J39" s="153">
        <f t="shared" si="0"/>
        <v>4084.4650000000006</v>
      </c>
    </row>
    <row r="40" spans="1:10" s="100" customFormat="1" hidden="1">
      <c r="A40" s="151" t="s">
        <v>211</v>
      </c>
      <c r="B40" s="151" t="s">
        <v>212</v>
      </c>
      <c r="C40" s="151" t="s">
        <v>47</v>
      </c>
      <c r="D40" s="151" t="s">
        <v>52</v>
      </c>
      <c r="E40" s="151" t="s">
        <v>4</v>
      </c>
      <c r="F40" s="151">
        <v>4</v>
      </c>
      <c r="G40" s="100">
        <v>3.5000000000000003E-2</v>
      </c>
      <c r="H40" s="101">
        <v>588541.06999999995</v>
      </c>
      <c r="I40" s="100">
        <v>5</v>
      </c>
      <c r="J40" s="153">
        <f t="shared" si="0"/>
        <v>20598.937450000001</v>
      </c>
    </row>
    <row r="41" spans="1:10" s="100" customFormat="1" hidden="1">
      <c r="A41" s="151" t="s">
        <v>211</v>
      </c>
      <c r="B41" s="151" t="s">
        <v>212</v>
      </c>
      <c r="C41" s="151" t="s">
        <v>47</v>
      </c>
      <c r="D41" s="151" t="s">
        <v>52</v>
      </c>
      <c r="E41" s="151" t="s">
        <v>3</v>
      </c>
      <c r="F41" s="151">
        <v>4</v>
      </c>
      <c r="G41" s="100">
        <v>3.5000000000000003E-2</v>
      </c>
      <c r="H41" s="101">
        <v>437431.7</v>
      </c>
      <c r="I41" s="100">
        <v>8</v>
      </c>
      <c r="J41" s="153">
        <f t="shared" si="0"/>
        <v>15310.109500000002</v>
      </c>
    </row>
    <row r="42" spans="1:10" s="100" customFormat="1" hidden="1">
      <c r="A42" s="151" t="s">
        <v>211</v>
      </c>
      <c r="B42" s="151" t="s">
        <v>212</v>
      </c>
      <c r="C42" s="151" t="s">
        <v>47</v>
      </c>
      <c r="D42" s="151" t="s">
        <v>7</v>
      </c>
      <c r="E42" s="151" t="s">
        <v>3</v>
      </c>
      <c r="F42" s="151">
        <v>4</v>
      </c>
      <c r="G42" s="100">
        <v>3.5000000000000003E-2</v>
      </c>
      <c r="H42" s="101">
        <v>114256.59</v>
      </c>
      <c r="I42" s="100">
        <v>2</v>
      </c>
      <c r="J42" s="153">
        <f t="shared" si="0"/>
        <v>3998.9806500000004</v>
      </c>
    </row>
    <row r="43" spans="1:10" s="100" customFormat="1" hidden="1">
      <c r="A43" s="151" t="s">
        <v>211</v>
      </c>
      <c r="B43" s="151" t="s">
        <v>212</v>
      </c>
      <c r="C43" s="151" t="s">
        <v>47</v>
      </c>
      <c r="D43" s="151" t="s">
        <v>68</v>
      </c>
      <c r="E43" s="151" t="s">
        <v>4</v>
      </c>
      <c r="F43" s="151">
        <v>4</v>
      </c>
      <c r="G43" s="100">
        <v>3.5000000000000003E-2</v>
      </c>
      <c r="H43" s="101">
        <v>430660.1</v>
      </c>
      <c r="I43" s="100">
        <v>7</v>
      </c>
      <c r="J43" s="153">
        <f t="shared" si="0"/>
        <v>15073.103500000001</v>
      </c>
    </row>
    <row r="44" spans="1:10" s="100" customFormat="1" hidden="1">
      <c r="A44" s="151" t="s">
        <v>211</v>
      </c>
      <c r="B44" s="151" t="s">
        <v>212</v>
      </c>
      <c r="C44" s="151" t="s">
        <v>47</v>
      </c>
      <c r="D44" s="151" t="s">
        <v>67</v>
      </c>
      <c r="E44" s="151" t="s">
        <v>4</v>
      </c>
      <c r="F44" s="151">
        <v>4</v>
      </c>
      <c r="G44" s="100">
        <v>3.5000000000000003E-2</v>
      </c>
      <c r="H44" s="101">
        <v>984311.42</v>
      </c>
      <c r="I44" s="100">
        <v>12</v>
      </c>
      <c r="J44" s="153">
        <f t="shared" si="0"/>
        <v>34450.899700000002</v>
      </c>
    </row>
    <row r="45" spans="1:10" s="100" customFormat="1" hidden="1">
      <c r="A45" s="151" t="s">
        <v>211</v>
      </c>
      <c r="B45" s="151" t="s">
        <v>212</v>
      </c>
      <c r="C45" s="151" t="s">
        <v>47</v>
      </c>
      <c r="D45" s="151" t="s">
        <v>76</v>
      </c>
      <c r="E45" s="151" t="s">
        <v>2</v>
      </c>
      <c r="F45" s="151">
        <v>5</v>
      </c>
      <c r="G45" s="100">
        <v>0.05</v>
      </c>
      <c r="H45" s="101">
        <v>405932.79999999999</v>
      </c>
      <c r="I45" s="100">
        <v>7</v>
      </c>
      <c r="J45" s="153">
        <f t="shared" si="0"/>
        <v>20296.64</v>
      </c>
    </row>
    <row r="46" spans="1:10" s="100" customFormat="1" hidden="1">
      <c r="A46" s="151" t="s">
        <v>211</v>
      </c>
      <c r="B46" s="151" t="s">
        <v>212</v>
      </c>
      <c r="C46" s="151" t="s">
        <v>47</v>
      </c>
      <c r="D46" s="151" t="s">
        <v>76</v>
      </c>
      <c r="E46" s="151" t="s">
        <v>3</v>
      </c>
      <c r="F46" s="151">
        <v>4</v>
      </c>
      <c r="G46" s="100">
        <v>3.5000000000000003E-2</v>
      </c>
      <c r="H46" s="101">
        <v>222295</v>
      </c>
      <c r="I46" s="100">
        <v>3</v>
      </c>
      <c r="J46" s="153">
        <f t="shared" si="0"/>
        <v>7780.3250000000007</v>
      </c>
    </row>
    <row r="47" spans="1:10" s="100" customFormat="1" hidden="1">
      <c r="A47" s="151" t="s">
        <v>211</v>
      </c>
      <c r="B47" s="151" t="s">
        <v>212</v>
      </c>
      <c r="C47" s="151" t="s">
        <v>47</v>
      </c>
      <c r="D47" s="151" t="s">
        <v>48</v>
      </c>
      <c r="E47" s="151" t="s">
        <v>2</v>
      </c>
      <c r="F47" s="151">
        <v>4</v>
      </c>
      <c r="G47" s="100">
        <v>0.05</v>
      </c>
      <c r="H47" s="101">
        <v>74193.600000000006</v>
      </c>
      <c r="I47" s="100">
        <v>1</v>
      </c>
      <c r="J47" s="153">
        <f t="shared" si="0"/>
        <v>3709.6800000000003</v>
      </c>
    </row>
    <row r="48" spans="1:10" s="100" customFormat="1" hidden="1">
      <c r="A48" s="151" t="s">
        <v>211</v>
      </c>
      <c r="B48" s="151" t="s">
        <v>212</v>
      </c>
      <c r="C48" s="151" t="s">
        <v>47</v>
      </c>
      <c r="D48" s="151" t="s">
        <v>48</v>
      </c>
      <c r="E48" s="151" t="s">
        <v>2</v>
      </c>
      <c r="F48" s="151">
        <v>5</v>
      </c>
      <c r="G48" s="100">
        <v>0.05</v>
      </c>
      <c r="H48" s="101">
        <v>148387.20000000001</v>
      </c>
      <c r="I48" s="100">
        <v>2</v>
      </c>
      <c r="J48" s="153">
        <f t="shared" si="0"/>
        <v>7419.3600000000006</v>
      </c>
    </row>
    <row r="49" spans="1:10" s="100" customFormat="1" hidden="1">
      <c r="A49" s="151" t="s">
        <v>211</v>
      </c>
      <c r="B49" s="151" t="s">
        <v>212</v>
      </c>
      <c r="C49" s="151" t="s">
        <v>47</v>
      </c>
      <c r="D49" s="151" t="s">
        <v>65</v>
      </c>
      <c r="E49" s="151" t="s">
        <v>2</v>
      </c>
      <c r="F49" s="151">
        <v>5</v>
      </c>
      <c r="G49" s="100">
        <v>0.05</v>
      </c>
      <c r="H49" s="101">
        <v>141169.60000000001</v>
      </c>
      <c r="I49" s="100">
        <v>2</v>
      </c>
      <c r="J49" s="153">
        <f t="shared" si="0"/>
        <v>7058.4800000000005</v>
      </c>
    </row>
    <row r="50" spans="1:10" s="100" customFormat="1" hidden="1">
      <c r="A50" s="151" t="s">
        <v>211</v>
      </c>
      <c r="B50" s="151" t="s">
        <v>212</v>
      </c>
      <c r="C50" s="151" t="s">
        <v>47</v>
      </c>
      <c r="D50" s="151" t="s">
        <v>66</v>
      </c>
      <c r="E50" s="151" t="s">
        <v>2</v>
      </c>
      <c r="F50" s="151">
        <v>5</v>
      </c>
      <c r="G50" s="100">
        <v>0.05</v>
      </c>
      <c r="H50" s="101">
        <v>148387.20000000001</v>
      </c>
      <c r="I50" s="100">
        <v>2</v>
      </c>
      <c r="J50" s="153">
        <f t="shared" si="0"/>
        <v>7419.3600000000006</v>
      </c>
    </row>
    <row r="51" spans="1:10" s="100" customFormat="1" hidden="1">
      <c r="A51" s="151" t="s">
        <v>211</v>
      </c>
      <c r="B51" s="151" t="s">
        <v>212</v>
      </c>
      <c r="C51" s="151" t="s">
        <v>47</v>
      </c>
      <c r="D51" s="151" t="s">
        <v>54</v>
      </c>
      <c r="E51" s="151" t="s">
        <v>4</v>
      </c>
      <c r="F51" s="151">
        <v>4</v>
      </c>
      <c r="G51" s="100">
        <v>3.5000000000000003E-2</v>
      </c>
      <c r="H51" s="101">
        <v>100734.02</v>
      </c>
      <c r="I51" s="100">
        <v>1</v>
      </c>
      <c r="J51" s="153">
        <f t="shared" si="0"/>
        <v>3525.6907000000006</v>
      </c>
    </row>
    <row r="52" spans="1:10" s="100" customFormat="1" hidden="1">
      <c r="A52" s="151" t="s">
        <v>211</v>
      </c>
      <c r="B52" s="151" t="s">
        <v>212</v>
      </c>
      <c r="C52" s="151" t="s">
        <v>47</v>
      </c>
      <c r="D52" s="151" t="s">
        <v>54</v>
      </c>
      <c r="E52" s="151" t="s">
        <v>2</v>
      </c>
      <c r="F52" s="151">
        <v>5</v>
      </c>
      <c r="G52" s="100">
        <v>0.05</v>
      </c>
      <c r="H52" s="101">
        <v>394243.2</v>
      </c>
      <c r="I52" s="100">
        <v>6</v>
      </c>
      <c r="J52" s="153">
        <f t="shared" si="0"/>
        <v>19712.160000000003</v>
      </c>
    </row>
    <row r="53" spans="1:10" s="100" customFormat="1" hidden="1">
      <c r="A53" s="151" t="s">
        <v>211</v>
      </c>
      <c r="B53" s="151" t="s">
        <v>212</v>
      </c>
      <c r="C53" s="151" t="s">
        <v>47</v>
      </c>
      <c r="D53" s="151" t="s">
        <v>54</v>
      </c>
      <c r="E53" s="151" t="s">
        <v>3</v>
      </c>
      <c r="F53" s="151">
        <v>4</v>
      </c>
      <c r="G53" s="100">
        <v>3.5000000000000003E-2</v>
      </c>
      <c r="H53" s="101">
        <v>233127.22</v>
      </c>
      <c r="I53" s="100">
        <v>3</v>
      </c>
      <c r="J53" s="153">
        <f t="shared" si="0"/>
        <v>8159.4527000000007</v>
      </c>
    </row>
    <row r="54" spans="1:10" s="100" customFormat="1" hidden="1">
      <c r="A54" s="151" t="s">
        <v>211</v>
      </c>
      <c r="B54" s="151" t="s">
        <v>212</v>
      </c>
      <c r="C54" s="151" t="s">
        <v>47</v>
      </c>
      <c r="D54" s="151" t="s">
        <v>30</v>
      </c>
      <c r="E54" s="151" t="s">
        <v>4</v>
      </c>
      <c r="F54" s="151">
        <v>4</v>
      </c>
      <c r="G54" s="100">
        <v>3.5000000000000003E-2</v>
      </c>
      <c r="H54" s="101">
        <v>312656.28999999998</v>
      </c>
      <c r="I54" s="100">
        <v>3</v>
      </c>
      <c r="J54" s="153">
        <f t="shared" si="0"/>
        <v>10942.970150000001</v>
      </c>
    </row>
    <row r="55" spans="1:10" s="100" customFormat="1" hidden="1">
      <c r="A55" s="151" t="s">
        <v>211</v>
      </c>
      <c r="B55" s="151" t="s">
        <v>212</v>
      </c>
      <c r="C55" s="151" t="s">
        <v>47</v>
      </c>
      <c r="D55" s="151" t="s">
        <v>74</v>
      </c>
      <c r="E55" s="151" t="s">
        <v>4</v>
      </c>
      <c r="F55" s="151">
        <v>4</v>
      </c>
      <c r="G55" s="100">
        <v>3.5000000000000003E-2</v>
      </c>
      <c r="H55" s="101">
        <v>188575.85</v>
      </c>
      <c r="I55" s="100">
        <v>2</v>
      </c>
      <c r="J55" s="153">
        <f t="shared" si="0"/>
        <v>6600.1547500000006</v>
      </c>
    </row>
    <row r="56" spans="1:10" s="100" customFormat="1" hidden="1">
      <c r="A56" s="151" t="s">
        <v>211</v>
      </c>
      <c r="B56" s="151" t="s">
        <v>212</v>
      </c>
      <c r="C56" s="151" t="s">
        <v>47</v>
      </c>
      <c r="D56" s="151" t="s">
        <v>73</v>
      </c>
      <c r="E56" s="151" t="s">
        <v>4</v>
      </c>
      <c r="F56" s="151">
        <v>4</v>
      </c>
      <c r="G56" s="100">
        <v>3.5000000000000003E-2</v>
      </c>
      <c r="H56" s="101">
        <v>184254</v>
      </c>
      <c r="I56" s="100">
        <v>2</v>
      </c>
      <c r="J56" s="153">
        <f t="shared" si="0"/>
        <v>6448.89</v>
      </c>
    </row>
    <row r="57" spans="1:10" s="100" customFormat="1" hidden="1">
      <c r="A57" s="151" t="s">
        <v>211</v>
      </c>
      <c r="B57" s="151" t="s">
        <v>212</v>
      </c>
      <c r="C57" s="151" t="s">
        <v>47</v>
      </c>
      <c r="D57" s="151" t="s">
        <v>72</v>
      </c>
      <c r="E57" s="151" t="s">
        <v>4</v>
      </c>
      <c r="F57" s="151">
        <v>4</v>
      </c>
      <c r="G57" s="100">
        <v>3.5000000000000003E-2</v>
      </c>
      <c r="H57" s="101">
        <v>218458.31</v>
      </c>
      <c r="I57" s="100">
        <v>2</v>
      </c>
      <c r="J57" s="153">
        <f t="shared" si="0"/>
        <v>7646.0408500000003</v>
      </c>
    </row>
    <row r="58" spans="1:10" s="100" customFormat="1" hidden="1">
      <c r="A58" s="151" t="s">
        <v>211</v>
      </c>
      <c r="B58" s="151" t="s">
        <v>212</v>
      </c>
      <c r="C58" s="151" t="s">
        <v>47</v>
      </c>
      <c r="D58" s="151" t="s">
        <v>60</v>
      </c>
      <c r="E58" s="151" t="s">
        <v>4</v>
      </c>
      <c r="F58" s="151">
        <v>4</v>
      </c>
      <c r="G58" s="100">
        <v>3.5000000000000003E-2</v>
      </c>
      <c r="H58" s="101">
        <v>875373.03</v>
      </c>
      <c r="I58" s="100">
        <v>10</v>
      </c>
      <c r="J58" s="153">
        <f t="shared" si="0"/>
        <v>30638.056050000003</v>
      </c>
    </row>
    <row r="59" spans="1:10" s="100" customFormat="1" hidden="1">
      <c r="A59" s="151" t="s">
        <v>211</v>
      </c>
      <c r="B59" s="151" t="s">
        <v>212</v>
      </c>
      <c r="C59" s="151" t="s">
        <v>47</v>
      </c>
      <c r="D59" s="151" t="s">
        <v>60</v>
      </c>
      <c r="E59" s="151" t="s">
        <v>3</v>
      </c>
      <c r="F59" s="151">
        <v>4</v>
      </c>
      <c r="G59" s="100">
        <v>3.5000000000000003E-2</v>
      </c>
      <c r="H59" s="101">
        <v>100906.89</v>
      </c>
      <c r="I59" s="100">
        <v>2</v>
      </c>
      <c r="J59" s="153">
        <f t="shared" si="0"/>
        <v>3531.7411500000003</v>
      </c>
    </row>
    <row r="60" spans="1:10" s="100" customFormat="1" hidden="1">
      <c r="A60" s="151" t="s">
        <v>211</v>
      </c>
      <c r="B60" s="151" t="s">
        <v>212</v>
      </c>
      <c r="C60" s="151" t="s">
        <v>47</v>
      </c>
      <c r="D60" s="151" t="s">
        <v>59</v>
      </c>
      <c r="E60" s="151" t="s">
        <v>4</v>
      </c>
      <c r="F60" s="151">
        <v>4</v>
      </c>
      <c r="G60" s="100">
        <v>3.5000000000000003E-2</v>
      </c>
      <c r="H60" s="101">
        <v>611182.34</v>
      </c>
      <c r="I60" s="100">
        <v>7</v>
      </c>
      <c r="J60" s="153">
        <f t="shared" si="0"/>
        <v>21391.3819</v>
      </c>
    </row>
    <row r="61" spans="1:10" s="100" customFormat="1" hidden="1">
      <c r="A61" s="151" t="s">
        <v>211</v>
      </c>
      <c r="B61" s="151" t="s">
        <v>212</v>
      </c>
      <c r="C61" s="151" t="s">
        <v>47</v>
      </c>
      <c r="D61" s="151" t="s">
        <v>71</v>
      </c>
      <c r="E61" s="151" t="s">
        <v>3</v>
      </c>
      <c r="F61" s="151">
        <v>4</v>
      </c>
      <c r="G61" s="100">
        <v>3.5000000000000003E-2</v>
      </c>
      <c r="H61" s="101">
        <v>223390.03</v>
      </c>
      <c r="I61" s="100">
        <v>3</v>
      </c>
      <c r="J61" s="153">
        <f t="shared" si="0"/>
        <v>7818.6510500000004</v>
      </c>
    </row>
    <row r="62" spans="1:10" s="100" customFormat="1" hidden="1">
      <c r="A62" s="151" t="s">
        <v>211</v>
      </c>
      <c r="B62" s="151" t="s">
        <v>212</v>
      </c>
      <c r="C62" s="151" t="s">
        <v>40</v>
      </c>
      <c r="D62" s="151" t="s">
        <v>45</v>
      </c>
      <c r="E62" s="151" t="s">
        <v>2</v>
      </c>
      <c r="F62" s="151">
        <v>5</v>
      </c>
      <c r="G62" s="100">
        <v>0.05</v>
      </c>
      <c r="H62" s="101">
        <v>60673.599999999999</v>
      </c>
      <c r="I62" s="100">
        <v>1</v>
      </c>
      <c r="J62" s="153">
        <f t="shared" si="0"/>
        <v>3033.6800000000003</v>
      </c>
    </row>
    <row r="63" spans="1:10" s="100" customFormat="1" hidden="1">
      <c r="A63" s="151" t="s">
        <v>211</v>
      </c>
      <c r="B63" s="151" t="s">
        <v>212</v>
      </c>
      <c r="C63" s="151" t="s">
        <v>40</v>
      </c>
      <c r="D63" s="151" t="s">
        <v>42</v>
      </c>
      <c r="E63" s="151" t="s">
        <v>4</v>
      </c>
      <c r="F63" s="151">
        <v>4</v>
      </c>
      <c r="G63" s="100">
        <v>3.5000000000000003E-2</v>
      </c>
      <c r="H63" s="101">
        <v>1296574.58</v>
      </c>
      <c r="I63" s="100">
        <v>12</v>
      </c>
      <c r="J63" s="153">
        <f t="shared" si="0"/>
        <v>45380.110300000008</v>
      </c>
    </row>
    <row r="64" spans="1:10" s="100" customFormat="1" hidden="1">
      <c r="A64" s="151" t="s">
        <v>211</v>
      </c>
      <c r="B64" s="151" t="s">
        <v>212</v>
      </c>
      <c r="C64" s="151" t="s">
        <v>40</v>
      </c>
      <c r="D64" s="151" t="s">
        <v>42</v>
      </c>
      <c r="E64" s="151" t="s">
        <v>2</v>
      </c>
      <c r="F64" s="151">
        <v>5</v>
      </c>
      <c r="G64" s="100">
        <v>0.05</v>
      </c>
      <c r="H64" s="101">
        <v>1767396.8</v>
      </c>
      <c r="I64" s="100">
        <v>24</v>
      </c>
      <c r="J64" s="153">
        <f t="shared" si="0"/>
        <v>88369.840000000011</v>
      </c>
    </row>
    <row r="65" spans="1:10" s="100" customFormat="1" hidden="1">
      <c r="A65" s="151" t="s">
        <v>211</v>
      </c>
      <c r="B65" s="151" t="s">
        <v>212</v>
      </c>
      <c r="C65" s="151" t="s">
        <v>40</v>
      </c>
      <c r="D65" s="151" t="s">
        <v>42</v>
      </c>
      <c r="E65" s="151" t="s">
        <v>3</v>
      </c>
      <c r="F65" s="151">
        <v>4</v>
      </c>
      <c r="G65" s="100">
        <v>3.5000000000000003E-2</v>
      </c>
      <c r="H65" s="101">
        <v>48481.77</v>
      </c>
      <c r="I65" s="100">
        <v>1</v>
      </c>
      <c r="J65" s="153">
        <f t="shared" si="0"/>
        <v>1696.86195</v>
      </c>
    </row>
    <row r="66" spans="1:10" s="100" customFormat="1" hidden="1">
      <c r="A66" s="151" t="s">
        <v>211</v>
      </c>
      <c r="B66" s="151" t="s">
        <v>212</v>
      </c>
      <c r="C66" s="151" t="s">
        <v>40</v>
      </c>
      <c r="D66" s="151" t="s">
        <v>9</v>
      </c>
      <c r="E66" s="151" t="s">
        <v>4</v>
      </c>
      <c r="F66" s="151">
        <v>4</v>
      </c>
      <c r="G66" s="100">
        <v>3.5000000000000003E-2</v>
      </c>
      <c r="H66" s="101">
        <v>672014.83</v>
      </c>
      <c r="I66" s="100">
        <v>7</v>
      </c>
      <c r="J66" s="153">
        <f t="shared" si="0"/>
        <v>23520.519049999999</v>
      </c>
    </row>
    <row r="67" spans="1:10">
      <c r="A67" s="209" t="s">
        <v>211</v>
      </c>
      <c r="B67" s="209" t="s">
        <v>212</v>
      </c>
      <c r="C67" s="209" t="s">
        <v>40</v>
      </c>
      <c r="D67" s="209" t="s">
        <v>41</v>
      </c>
      <c r="E67" s="209" t="s">
        <v>4</v>
      </c>
      <c r="F67" s="209">
        <v>4</v>
      </c>
      <c r="G67" s="122">
        <v>3.5000000000000003E-2</v>
      </c>
      <c r="H67" s="123">
        <v>7433835.0099999998</v>
      </c>
      <c r="I67" s="122">
        <v>71</v>
      </c>
      <c r="J67" s="220">
        <f t="shared" si="0"/>
        <v>260184.22535000002</v>
      </c>
    </row>
    <row r="68" spans="1:10" s="100" customFormat="1" hidden="1">
      <c r="A68" s="151" t="s">
        <v>211</v>
      </c>
      <c r="B68" s="151" t="s">
        <v>212</v>
      </c>
      <c r="C68" s="151" t="s">
        <v>40</v>
      </c>
      <c r="D68" s="151" t="s">
        <v>41</v>
      </c>
      <c r="E68" s="151" t="s">
        <v>2</v>
      </c>
      <c r="F68" s="151">
        <v>6</v>
      </c>
      <c r="G68" s="100">
        <v>0.05</v>
      </c>
      <c r="H68" s="101">
        <v>11770220.800000001</v>
      </c>
      <c r="I68" s="100">
        <v>167</v>
      </c>
      <c r="J68" s="153">
        <f t="shared" si="0"/>
        <v>588511.04</v>
      </c>
    </row>
    <row r="69" spans="1:10" s="100" customFormat="1" hidden="1">
      <c r="A69" s="151" t="s">
        <v>211</v>
      </c>
      <c r="B69" s="151" t="s">
        <v>212</v>
      </c>
      <c r="C69" s="151" t="s">
        <v>40</v>
      </c>
      <c r="D69" s="151" t="s">
        <v>41</v>
      </c>
      <c r="E69" s="151" t="s">
        <v>3</v>
      </c>
      <c r="F69" s="151">
        <v>4</v>
      </c>
      <c r="G69" s="100">
        <v>3.5000000000000003E-2</v>
      </c>
      <c r="H69" s="101">
        <v>282527.34999999998</v>
      </c>
      <c r="I69" s="100">
        <v>6</v>
      </c>
      <c r="J69" s="153">
        <f t="shared" si="0"/>
        <v>9888.4572499999995</v>
      </c>
    </row>
    <row r="70" spans="1:10" s="100" customFormat="1" hidden="1">
      <c r="A70" s="151" t="s">
        <v>211</v>
      </c>
      <c r="B70" s="151" t="s">
        <v>212</v>
      </c>
      <c r="C70" s="151" t="s">
        <v>40</v>
      </c>
      <c r="D70" s="151" t="s">
        <v>43</v>
      </c>
      <c r="E70" s="151" t="s">
        <v>4</v>
      </c>
      <c r="F70" s="151">
        <v>4</v>
      </c>
      <c r="G70" s="100">
        <v>3.5000000000000003E-2</v>
      </c>
      <c r="H70" s="101">
        <v>375289.36</v>
      </c>
      <c r="I70" s="100">
        <v>3</v>
      </c>
      <c r="J70" s="153">
        <f t="shared" si="0"/>
        <v>13135.127600000002</v>
      </c>
    </row>
    <row r="71" spans="1:10">
      <c r="A71" s="209" t="s">
        <v>211</v>
      </c>
      <c r="B71" s="209" t="s">
        <v>212</v>
      </c>
      <c r="C71" s="209" t="s">
        <v>40</v>
      </c>
      <c r="D71" s="209" t="s">
        <v>44</v>
      </c>
      <c r="E71" s="209" t="s">
        <v>4</v>
      </c>
      <c r="F71" s="209">
        <v>4</v>
      </c>
      <c r="G71" s="122">
        <v>3.5000000000000003E-2</v>
      </c>
      <c r="H71" s="123">
        <v>84611.38</v>
      </c>
      <c r="I71" s="122">
        <v>1</v>
      </c>
      <c r="J71" s="220">
        <f t="shared" si="0"/>
        <v>2961.3983000000003</v>
      </c>
    </row>
    <row r="72" spans="1:10" s="100" customFormat="1" hidden="1">
      <c r="A72" s="151" t="s">
        <v>211</v>
      </c>
      <c r="B72" s="151" t="s">
        <v>212</v>
      </c>
      <c r="C72" s="151" t="s">
        <v>40</v>
      </c>
      <c r="D72" s="151" t="s">
        <v>44</v>
      </c>
      <c r="E72" s="151" t="s">
        <v>2</v>
      </c>
      <c r="F72" s="151">
        <v>6</v>
      </c>
      <c r="G72" s="100">
        <v>0.05</v>
      </c>
      <c r="H72" s="101">
        <v>261705.60000000001</v>
      </c>
      <c r="I72" s="100">
        <v>5</v>
      </c>
      <c r="J72" s="153">
        <f t="shared" si="0"/>
        <v>13085.28</v>
      </c>
    </row>
    <row r="73" spans="1:10" s="100" customFormat="1" hidden="1">
      <c r="A73" s="151" t="s">
        <v>211</v>
      </c>
      <c r="B73" s="151" t="s">
        <v>212</v>
      </c>
      <c r="C73" s="151" t="s">
        <v>40</v>
      </c>
      <c r="D73" s="151" t="s">
        <v>44</v>
      </c>
      <c r="E73" s="151" t="s">
        <v>3</v>
      </c>
      <c r="F73" s="151">
        <v>4</v>
      </c>
      <c r="G73" s="100">
        <v>3.5000000000000003E-2</v>
      </c>
      <c r="H73" s="101">
        <v>65872.56</v>
      </c>
      <c r="I73" s="100">
        <v>1</v>
      </c>
      <c r="J73" s="153">
        <f t="shared" si="0"/>
        <v>2305.5396000000001</v>
      </c>
    </row>
    <row r="74" spans="1:10" s="100" customFormat="1" hidden="1">
      <c r="A74" s="151" t="s">
        <v>211</v>
      </c>
      <c r="B74" s="151" t="s">
        <v>212</v>
      </c>
      <c r="C74" s="151" t="s">
        <v>39</v>
      </c>
      <c r="D74" s="151" t="s">
        <v>8</v>
      </c>
      <c r="E74" s="151" t="s">
        <v>4</v>
      </c>
      <c r="F74" s="151">
        <v>4</v>
      </c>
      <c r="G74" s="100">
        <v>3.5000000000000003E-2</v>
      </c>
      <c r="H74" s="101">
        <v>59999.69</v>
      </c>
      <c r="I74" s="100">
        <v>1</v>
      </c>
      <c r="J74" s="153">
        <f t="shared" si="0"/>
        <v>2099.9891500000003</v>
      </c>
    </row>
  </sheetData>
  <autoFilter ref="A12:I74">
    <filterColumn colId="2">
      <filters>
        <filter val="117"/>
      </filters>
    </filterColumn>
    <filterColumn colId="3">
      <filters>
        <filter val="10642"/>
        <filter val="11386"/>
      </filters>
    </filterColumn>
    <filterColumn colId="4">
      <filters>
        <filter val="11E"/>
      </filters>
    </filterColumn>
  </autoFilter>
  <pageMargins left="0.45" right="0.45" top="0.5" bottom="0.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74"/>
  <sheetViews>
    <sheetView workbookViewId="0">
      <pane ySplit="12" topLeftCell="A13" activePane="bottomLeft" state="frozen"/>
      <selection activeCell="D90" sqref="D90"/>
      <selection pane="bottomLeft" sqref="A1:XFD1048576"/>
    </sheetView>
  </sheetViews>
  <sheetFormatPr defaultRowHeight="15"/>
  <cols>
    <col min="1" max="1" width="9.42578125" style="209" bestFit="1" customWidth="1"/>
    <col min="2" max="2" width="6" style="209" bestFit="1" customWidth="1"/>
    <col min="3" max="3" width="5.5703125" style="209" bestFit="1" customWidth="1"/>
    <col min="4" max="4" width="7.28515625" style="209" customWidth="1"/>
    <col min="5" max="5" width="9.140625" style="209" customWidth="1"/>
    <col min="6" max="6" width="6.28515625" style="209" customWidth="1"/>
    <col min="7" max="7" width="10.85546875" style="122" bestFit="1" customWidth="1"/>
    <col min="8" max="8" width="18" style="123" customWidth="1"/>
    <col min="9" max="9" width="9.85546875" style="122" customWidth="1"/>
    <col min="10" max="10" width="14.5703125" style="123" customWidth="1"/>
    <col min="11" max="16384" width="9.140625" style="122"/>
  </cols>
  <sheetData>
    <row r="1" spans="1:10">
      <c r="A1" s="208" t="s">
        <v>229</v>
      </c>
    </row>
    <row r="2" spans="1:10">
      <c r="A2" s="208" t="s">
        <v>239</v>
      </c>
    </row>
    <row r="3" spans="1:10">
      <c r="A3" s="208" t="s">
        <v>111</v>
      </c>
    </row>
    <row r="4" spans="1:10">
      <c r="A4" s="208"/>
    </row>
    <row r="5" spans="1:10">
      <c r="J5" s="210" t="s">
        <v>196</v>
      </c>
    </row>
    <row r="6" spans="1:10">
      <c r="J6" s="210" t="s">
        <v>197</v>
      </c>
    </row>
    <row r="7" spans="1:10">
      <c r="J7" s="211">
        <f>+J10/H10</f>
        <v>5.000000000000001E-2</v>
      </c>
    </row>
    <row r="9" spans="1:10">
      <c r="I9" s="212" t="s">
        <v>31</v>
      </c>
    </row>
    <row r="10" spans="1:10">
      <c r="H10" s="123">
        <f>SUBTOTAL(9,H13:H76)</f>
        <v>1828070.4000000001</v>
      </c>
      <c r="J10" s="123">
        <f>SUBTOTAL(9,J13:J76)</f>
        <v>91403.520000000019</v>
      </c>
    </row>
    <row r="11" spans="1:10" s="210" customFormat="1">
      <c r="A11" s="213" t="s">
        <v>198</v>
      </c>
      <c r="B11" s="209"/>
      <c r="C11" s="209"/>
      <c r="D11" s="209" t="s">
        <v>199</v>
      </c>
      <c r="E11" s="209" t="s">
        <v>10</v>
      </c>
      <c r="F11" s="209"/>
      <c r="H11" s="214"/>
      <c r="J11" s="215" t="s">
        <v>200</v>
      </c>
    </row>
    <row r="12" spans="1:10" s="210" customFormat="1" ht="45">
      <c r="A12" s="216" t="s">
        <v>201</v>
      </c>
      <c r="B12" s="216" t="s">
        <v>202</v>
      </c>
      <c r="C12" s="216" t="s">
        <v>203</v>
      </c>
      <c r="D12" s="216" t="s">
        <v>204</v>
      </c>
      <c r="E12" s="216" t="s">
        <v>205</v>
      </c>
      <c r="F12" s="209" t="s">
        <v>206</v>
      </c>
      <c r="G12" s="217" t="s">
        <v>207</v>
      </c>
      <c r="H12" s="218" t="s">
        <v>208</v>
      </c>
      <c r="I12" s="217" t="s">
        <v>209</v>
      </c>
      <c r="J12" s="219" t="s">
        <v>210</v>
      </c>
    </row>
    <row r="13" spans="1:10" s="100" customFormat="1" hidden="1">
      <c r="A13" s="151" t="s">
        <v>211</v>
      </c>
      <c r="B13" s="151" t="s">
        <v>212</v>
      </c>
      <c r="C13" s="151" t="s">
        <v>47</v>
      </c>
      <c r="D13" s="151" t="s">
        <v>64</v>
      </c>
      <c r="E13" s="151" t="s">
        <v>2</v>
      </c>
      <c r="F13" s="151">
        <v>5</v>
      </c>
      <c r="G13" s="100">
        <v>0.05</v>
      </c>
      <c r="H13" s="101">
        <v>312124.79999999999</v>
      </c>
      <c r="I13" s="100">
        <v>6</v>
      </c>
      <c r="J13" s="153">
        <f>+G13*H13</f>
        <v>15606.24</v>
      </c>
    </row>
    <row r="14" spans="1:10" s="100" customFormat="1" hidden="1">
      <c r="A14" s="151" t="s">
        <v>211</v>
      </c>
      <c r="B14" s="151" t="s">
        <v>212</v>
      </c>
      <c r="C14" s="151" t="s">
        <v>47</v>
      </c>
      <c r="D14" s="151" t="s">
        <v>51</v>
      </c>
      <c r="E14" s="151" t="s">
        <v>4</v>
      </c>
      <c r="F14" s="151">
        <v>4</v>
      </c>
      <c r="G14" s="100">
        <v>3.5000000000000003E-2</v>
      </c>
      <c r="H14" s="101">
        <v>108100</v>
      </c>
      <c r="I14" s="100">
        <v>1</v>
      </c>
      <c r="J14" s="153">
        <f t="shared" ref="J14:J74" si="0">+G14*H14</f>
        <v>3783.5000000000005</v>
      </c>
    </row>
    <row r="15" spans="1:10" s="100" customFormat="1" hidden="1">
      <c r="A15" s="151" t="s">
        <v>211</v>
      </c>
      <c r="B15" s="151" t="s">
        <v>212</v>
      </c>
      <c r="C15" s="151" t="s">
        <v>47</v>
      </c>
      <c r="D15" s="151" t="s">
        <v>51</v>
      </c>
      <c r="E15" s="151" t="s">
        <v>2</v>
      </c>
      <c r="F15" s="151">
        <v>5</v>
      </c>
      <c r="G15" s="100">
        <v>0.05</v>
      </c>
      <c r="H15" s="101">
        <v>1589889.6</v>
      </c>
      <c r="I15" s="100">
        <v>23</v>
      </c>
      <c r="J15" s="153">
        <f t="shared" si="0"/>
        <v>79494.48000000001</v>
      </c>
    </row>
    <row r="16" spans="1:10" s="100" customFormat="1" hidden="1">
      <c r="A16" s="151" t="s">
        <v>211</v>
      </c>
      <c r="B16" s="151" t="s">
        <v>212</v>
      </c>
      <c r="C16" s="151" t="s">
        <v>47</v>
      </c>
      <c r="D16" s="151" t="s">
        <v>51</v>
      </c>
      <c r="E16" s="151" t="s">
        <v>3</v>
      </c>
      <c r="F16" s="151">
        <v>4</v>
      </c>
      <c r="G16" s="100">
        <v>3.5000000000000003E-2</v>
      </c>
      <c r="H16" s="101">
        <v>414337.98</v>
      </c>
      <c r="I16" s="100">
        <v>5</v>
      </c>
      <c r="J16" s="153">
        <f t="shared" si="0"/>
        <v>14501.829300000001</v>
      </c>
    </row>
    <row r="17" spans="1:10" s="100" customFormat="1" hidden="1">
      <c r="A17" s="151" t="s">
        <v>211</v>
      </c>
      <c r="B17" s="151" t="s">
        <v>212</v>
      </c>
      <c r="C17" s="151" t="s">
        <v>47</v>
      </c>
      <c r="D17" s="151" t="s">
        <v>63</v>
      </c>
      <c r="E17" s="151" t="s">
        <v>2</v>
      </c>
      <c r="F17" s="151">
        <v>5</v>
      </c>
      <c r="G17" s="100">
        <v>0.05</v>
      </c>
      <c r="H17" s="101">
        <v>274414.40000000002</v>
      </c>
      <c r="I17" s="100">
        <v>5</v>
      </c>
      <c r="J17" s="153">
        <f t="shared" si="0"/>
        <v>13720.720000000001</v>
      </c>
    </row>
    <row r="18" spans="1:10" s="100" customFormat="1" hidden="1">
      <c r="A18" s="151" t="s">
        <v>211</v>
      </c>
      <c r="B18" s="151" t="s">
        <v>212</v>
      </c>
      <c r="C18" s="151" t="s">
        <v>47</v>
      </c>
      <c r="D18" s="151" t="s">
        <v>50</v>
      </c>
      <c r="E18" s="151" t="s">
        <v>4</v>
      </c>
      <c r="F18" s="151">
        <v>4</v>
      </c>
      <c r="G18" s="100">
        <v>3.5000000000000003E-2</v>
      </c>
      <c r="H18" s="101">
        <v>110547.84</v>
      </c>
      <c r="I18" s="100">
        <v>1</v>
      </c>
      <c r="J18" s="153">
        <f t="shared" si="0"/>
        <v>3869.1744000000003</v>
      </c>
    </row>
    <row r="19" spans="1:10" s="100" customFormat="1" hidden="1">
      <c r="A19" s="151" t="s">
        <v>211</v>
      </c>
      <c r="B19" s="151" t="s">
        <v>212</v>
      </c>
      <c r="C19" s="151" t="s">
        <v>47</v>
      </c>
      <c r="D19" s="151" t="s">
        <v>50</v>
      </c>
      <c r="E19" s="151" t="s">
        <v>2</v>
      </c>
      <c r="F19" s="151">
        <v>5</v>
      </c>
      <c r="G19" s="100">
        <v>0.05</v>
      </c>
      <c r="H19" s="101">
        <v>1515280</v>
      </c>
      <c r="I19" s="100">
        <v>22</v>
      </c>
      <c r="J19" s="153">
        <f t="shared" si="0"/>
        <v>75764</v>
      </c>
    </row>
    <row r="20" spans="1:10" s="100" customFormat="1" hidden="1">
      <c r="A20" s="151" t="s">
        <v>211</v>
      </c>
      <c r="B20" s="151" t="s">
        <v>212</v>
      </c>
      <c r="C20" s="151" t="s">
        <v>47</v>
      </c>
      <c r="D20" s="151" t="s">
        <v>50</v>
      </c>
      <c r="E20" s="151" t="s">
        <v>3</v>
      </c>
      <c r="F20" s="151">
        <v>4</v>
      </c>
      <c r="G20" s="100">
        <v>3.5000000000000003E-2</v>
      </c>
      <c r="H20" s="101">
        <v>419382.83</v>
      </c>
      <c r="I20" s="100">
        <v>5</v>
      </c>
      <c r="J20" s="153">
        <f t="shared" si="0"/>
        <v>14678.399050000002</v>
      </c>
    </row>
    <row r="21" spans="1:10" s="100" customFormat="1" hidden="1">
      <c r="A21" s="151" t="s">
        <v>211</v>
      </c>
      <c r="B21" s="151" t="s">
        <v>212</v>
      </c>
      <c r="C21" s="151" t="s">
        <v>47</v>
      </c>
      <c r="D21" s="151" t="s">
        <v>50</v>
      </c>
      <c r="E21" s="151" t="s">
        <v>3</v>
      </c>
      <c r="F21" s="151">
        <v>5</v>
      </c>
      <c r="G21" s="100">
        <v>0.05</v>
      </c>
      <c r="H21" s="101">
        <v>76128</v>
      </c>
      <c r="I21" s="100">
        <v>1</v>
      </c>
      <c r="J21" s="153">
        <f t="shared" si="0"/>
        <v>3806.4</v>
      </c>
    </row>
    <row r="22" spans="1:10" s="100" customFormat="1" hidden="1">
      <c r="A22" s="151" t="s">
        <v>211</v>
      </c>
      <c r="B22" s="151" t="s">
        <v>212</v>
      </c>
      <c r="C22" s="151" t="s">
        <v>47</v>
      </c>
      <c r="D22" s="151" t="s">
        <v>62</v>
      </c>
      <c r="E22" s="151" t="s">
        <v>2</v>
      </c>
      <c r="F22" s="151">
        <v>5</v>
      </c>
      <c r="G22" s="100">
        <v>0.05</v>
      </c>
      <c r="H22" s="101">
        <v>323606.40000000002</v>
      </c>
      <c r="I22" s="100">
        <v>6</v>
      </c>
      <c r="J22" s="153">
        <f t="shared" si="0"/>
        <v>16180.320000000002</v>
      </c>
    </row>
    <row r="23" spans="1:10" s="100" customFormat="1" hidden="1">
      <c r="A23" s="151" t="s">
        <v>211</v>
      </c>
      <c r="B23" s="151" t="s">
        <v>212</v>
      </c>
      <c r="C23" s="151" t="s">
        <v>47</v>
      </c>
      <c r="D23" s="151" t="s">
        <v>62</v>
      </c>
      <c r="E23" s="151" t="s">
        <v>3</v>
      </c>
      <c r="F23" s="151">
        <v>5</v>
      </c>
      <c r="G23" s="100">
        <v>0.05</v>
      </c>
      <c r="H23" s="101">
        <v>49192</v>
      </c>
      <c r="I23" s="100">
        <v>1</v>
      </c>
      <c r="J23" s="153">
        <f t="shared" si="0"/>
        <v>2459.6000000000004</v>
      </c>
    </row>
    <row r="24" spans="1:10" s="100" customFormat="1" hidden="1">
      <c r="A24" s="151" t="s">
        <v>211</v>
      </c>
      <c r="B24" s="151" t="s">
        <v>212</v>
      </c>
      <c r="C24" s="151" t="s">
        <v>47</v>
      </c>
      <c r="D24" s="151" t="s">
        <v>46</v>
      </c>
      <c r="E24" s="151" t="s">
        <v>4</v>
      </c>
      <c r="F24" s="151">
        <v>4</v>
      </c>
      <c r="G24" s="100">
        <v>3.5000000000000003E-2</v>
      </c>
      <c r="H24" s="101">
        <v>311986.11</v>
      </c>
      <c r="I24" s="100">
        <v>2</v>
      </c>
      <c r="J24" s="153">
        <f t="shared" si="0"/>
        <v>10919.513850000001</v>
      </c>
    </row>
    <row r="25" spans="1:10" s="100" customFormat="1" hidden="1">
      <c r="A25" s="151" t="s">
        <v>211</v>
      </c>
      <c r="B25" s="151" t="s">
        <v>212</v>
      </c>
      <c r="C25" s="151" t="s">
        <v>47</v>
      </c>
      <c r="D25" s="151" t="s">
        <v>70</v>
      </c>
      <c r="E25" s="151" t="s">
        <v>3</v>
      </c>
      <c r="F25" s="151">
        <v>4</v>
      </c>
      <c r="G25" s="100">
        <v>3.5000000000000003E-2</v>
      </c>
      <c r="H25" s="101">
        <v>415076.4</v>
      </c>
      <c r="I25" s="100">
        <v>6</v>
      </c>
      <c r="J25" s="153">
        <f t="shared" si="0"/>
        <v>14527.674000000003</v>
      </c>
    </row>
    <row r="26" spans="1:10" s="100" customFormat="1" hidden="1">
      <c r="A26" s="151" t="s">
        <v>211</v>
      </c>
      <c r="B26" s="151" t="s">
        <v>212</v>
      </c>
      <c r="C26" s="151" t="s">
        <v>47</v>
      </c>
      <c r="D26" s="151" t="s">
        <v>53</v>
      </c>
      <c r="E26" s="151" t="s">
        <v>4</v>
      </c>
      <c r="F26" s="151">
        <v>4</v>
      </c>
      <c r="G26" s="100">
        <v>3.5000000000000003E-2</v>
      </c>
      <c r="H26" s="101">
        <v>101455</v>
      </c>
      <c r="I26" s="100">
        <v>1</v>
      </c>
      <c r="J26" s="153">
        <f t="shared" si="0"/>
        <v>3550.9250000000002</v>
      </c>
    </row>
    <row r="27" spans="1:10" s="100" customFormat="1" hidden="1">
      <c r="A27" s="151" t="s">
        <v>211</v>
      </c>
      <c r="B27" s="151" t="s">
        <v>212</v>
      </c>
      <c r="C27" s="151" t="s">
        <v>47</v>
      </c>
      <c r="D27" s="151" t="s">
        <v>53</v>
      </c>
      <c r="E27" s="151" t="s">
        <v>2</v>
      </c>
      <c r="F27" s="151">
        <v>5</v>
      </c>
      <c r="G27" s="100">
        <v>0.05</v>
      </c>
      <c r="H27" s="101">
        <v>1582484.8</v>
      </c>
      <c r="I27" s="100">
        <v>22</v>
      </c>
      <c r="J27" s="153">
        <f t="shared" si="0"/>
        <v>79124.240000000005</v>
      </c>
    </row>
    <row r="28" spans="1:10" s="100" customFormat="1" hidden="1">
      <c r="A28" s="151" t="s">
        <v>211</v>
      </c>
      <c r="B28" s="151" t="s">
        <v>212</v>
      </c>
      <c r="C28" s="151" t="s">
        <v>47</v>
      </c>
      <c r="D28" s="151" t="s">
        <v>53</v>
      </c>
      <c r="E28" s="151" t="s">
        <v>3</v>
      </c>
      <c r="F28" s="151">
        <v>4</v>
      </c>
      <c r="G28" s="100">
        <v>3.5000000000000003E-2</v>
      </c>
      <c r="H28" s="101">
        <v>504871.95</v>
      </c>
      <c r="I28" s="100">
        <v>6</v>
      </c>
      <c r="J28" s="153">
        <f t="shared" si="0"/>
        <v>17670.518250000001</v>
      </c>
    </row>
    <row r="29" spans="1:10" s="100" customFormat="1" hidden="1">
      <c r="A29" s="151" t="s">
        <v>211</v>
      </c>
      <c r="B29" s="151" t="s">
        <v>212</v>
      </c>
      <c r="C29" s="151" t="s">
        <v>47</v>
      </c>
      <c r="D29" s="151" t="s">
        <v>49</v>
      </c>
      <c r="E29" s="151" t="s">
        <v>2</v>
      </c>
      <c r="F29" s="151">
        <v>5</v>
      </c>
      <c r="G29" s="100">
        <v>0.05</v>
      </c>
      <c r="H29" s="101">
        <v>601286.40000000002</v>
      </c>
      <c r="I29" s="100">
        <v>8</v>
      </c>
      <c r="J29" s="153">
        <f t="shared" si="0"/>
        <v>30064.320000000003</v>
      </c>
    </row>
    <row r="30" spans="1:10" s="100" customFormat="1" hidden="1">
      <c r="A30" s="151" t="s">
        <v>211</v>
      </c>
      <c r="B30" s="151" t="s">
        <v>212</v>
      </c>
      <c r="C30" s="151" t="s">
        <v>47</v>
      </c>
      <c r="D30" s="151" t="s">
        <v>49</v>
      </c>
      <c r="E30" s="151" t="s">
        <v>3</v>
      </c>
      <c r="F30" s="151">
        <v>4</v>
      </c>
      <c r="G30" s="100">
        <v>3.5000000000000003E-2</v>
      </c>
      <c r="H30" s="101">
        <v>172476.99</v>
      </c>
      <c r="I30" s="100">
        <v>2</v>
      </c>
      <c r="J30" s="153">
        <f t="shared" si="0"/>
        <v>6036.6946500000004</v>
      </c>
    </row>
    <row r="31" spans="1:10" s="100" customFormat="1" hidden="1">
      <c r="A31" s="151" t="s">
        <v>211</v>
      </c>
      <c r="B31" s="151" t="s">
        <v>212</v>
      </c>
      <c r="C31" s="151" t="s">
        <v>47</v>
      </c>
      <c r="D31" s="151" t="s">
        <v>57</v>
      </c>
      <c r="E31" s="151" t="s">
        <v>4</v>
      </c>
      <c r="F31" s="151">
        <v>4</v>
      </c>
      <c r="G31" s="100">
        <v>3.5000000000000003E-2</v>
      </c>
      <c r="H31" s="101">
        <v>389424.3</v>
      </c>
      <c r="I31" s="100">
        <v>4</v>
      </c>
      <c r="J31" s="153">
        <f t="shared" si="0"/>
        <v>13629.8505</v>
      </c>
    </row>
    <row r="32" spans="1:10" s="100" customFormat="1" hidden="1">
      <c r="A32" s="151" t="s">
        <v>211</v>
      </c>
      <c r="B32" s="151" t="s">
        <v>212</v>
      </c>
      <c r="C32" s="151" t="s">
        <v>47</v>
      </c>
      <c r="D32" s="151" t="s">
        <v>61</v>
      </c>
      <c r="E32" s="151" t="s">
        <v>4</v>
      </c>
      <c r="F32" s="151">
        <v>4</v>
      </c>
      <c r="G32" s="100">
        <v>3.5000000000000003E-2</v>
      </c>
      <c r="H32" s="101">
        <v>269992.99</v>
      </c>
      <c r="I32" s="100">
        <v>3</v>
      </c>
      <c r="J32" s="153">
        <f t="shared" si="0"/>
        <v>9449.7546500000008</v>
      </c>
    </row>
    <row r="33" spans="1:10" s="100" customFormat="1" hidden="1">
      <c r="A33" s="151" t="s">
        <v>211</v>
      </c>
      <c r="B33" s="151" t="s">
        <v>212</v>
      </c>
      <c r="C33" s="151" t="s">
        <v>47</v>
      </c>
      <c r="D33" s="151" t="s">
        <v>55</v>
      </c>
      <c r="E33" s="151" t="s">
        <v>3</v>
      </c>
      <c r="F33" s="151">
        <v>4</v>
      </c>
      <c r="G33" s="100">
        <v>3.5000000000000003E-2</v>
      </c>
      <c r="H33" s="101">
        <v>556433.44999999995</v>
      </c>
      <c r="I33" s="100">
        <v>8</v>
      </c>
      <c r="J33" s="153">
        <f t="shared" si="0"/>
        <v>19475.170750000001</v>
      </c>
    </row>
    <row r="34" spans="1:10" s="100" customFormat="1" hidden="1">
      <c r="A34" s="151" t="s">
        <v>211</v>
      </c>
      <c r="B34" s="151" t="s">
        <v>212</v>
      </c>
      <c r="C34" s="151" t="s">
        <v>47</v>
      </c>
      <c r="D34" s="151" t="s">
        <v>75</v>
      </c>
      <c r="E34" s="151" t="s">
        <v>3</v>
      </c>
      <c r="F34" s="151">
        <v>4</v>
      </c>
      <c r="G34" s="100">
        <v>3.5000000000000003E-2</v>
      </c>
      <c r="H34" s="101">
        <v>328274.21000000002</v>
      </c>
      <c r="I34" s="100">
        <v>5</v>
      </c>
      <c r="J34" s="153">
        <f t="shared" si="0"/>
        <v>11489.597350000002</v>
      </c>
    </row>
    <row r="35" spans="1:10" s="100" customFormat="1" hidden="1">
      <c r="A35" s="151" t="s">
        <v>211</v>
      </c>
      <c r="B35" s="151" t="s">
        <v>212</v>
      </c>
      <c r="C35" s="151" t="s">
        <v>47</v>
      </c>
      <c r="D35" s="151" t="s">
        <v>98</v>
      </c>
      <c r="E35" s="151" t="s">
        <v>4</v>
      </c>
      <c r="F35" s="151">
        <v>4</v>
      </c>
      <c r="G35" s="100">
        <v>3.5000000000000003E-2</v>
      </c>
      <c r="H35" s="101">
        <v>239628.79</v>
      </c>
      <c r="I35" s="100">
        <v>2</v>
      </c>
      <c r="J35" s="153">
        <f t="shared" si="0"/>
        <v>8387.0076500000014</v>
      </c>
    </row>
    <row r="36" spans="1:10" s="100" customFormat="1" hidden="1">
      <c r="A36" s="151" t="s">
        <v>211</v>
      </c>
      <c r="B36" s="151" t="s">
        <v>212</v>
      </c>
      <c r="C36" s="151" t="s">
        <v>47</v>
      </c>
      <c r="D36" s="151" t="s">
        <v>56</v>
      </c>
      <c r="E36" s="151" t="s">
        <v>4</v>
      </c>
      <c r="F36" s="151">
        <v>4</v>
      </c>
      <c r="G36" s="100">
        <v>3.5000000000000003E-2</v>
      </c>
      <c r="H36" s="101">
        <v>539992.84</v>
      </c>
      <c r="I36" s="100">
        <v>5</v>
      </c>
      <c r="J36" s="153">
        <f t="shared" si="0"/>
        <v>18899.749400000001</v>
      </c>
    </row>
    <row r="37" spans="1:10" s="100" customFormat="1" hidden="1">
      <c r="A37" s="151" t="s">
        <v>211</v>
      </c>
      <c r="B37" s="151" t="s">
        <v>212</v>
      </c>
      <c r="C37" s="151" t="s">
        <v>47</v>
      </c>
      <c r="D37" s="151" t="s">
        <v>56</v>
      </c>
      <c r="E37" s="151" t="s">
        <v>3</v>
      </c>
      <c r="F37" s="151">
        <v>4</v>
      </c>
      <c r="G37" s="100">
        <v>3.5000000000000003E-2</v>
      </c>
      <c r="H37" s="101">
        <v>100626.52</v>
      </c>
      <c r="I37" s="100">
        <v>2</v>
      </c>
      <c r="J37" s="153">
        <f t="shared" si="0"/>
        <v>3521.9282000000003</v>
      </c>
    </row>
    <row r="38" spans="1:10" s="100" customFormat="1" hidden="1">
      <c r="A38" s="151" t="s">
        <v>211</v>
      </c>
      <c r="B38" s="151" t="s">
        <v>212</v>
      </c>
      <c r="C38" s="151" t="s">
        <v>47</v>
      </c>
      <c r="D38" s="151" t="s">
        <v>69</v>
      </c>
      <c r="E38" s="151" t="s">
        <v>3</v>
      </c>
      <c r="F38" s="151">
        <v>4</v>
      </c>
      <c r="G38" s="100">
        <v>3.5000000000000003E-2</v>
      </c>
      <c r="H38" s="101">
        <v>339106.72</v>
      </c>
      <c r="I38" s="100">
        <v>5</v>
      </c>
      <c r="J38" s="153">
        <f t="shared" si="0"/>
        <v>11868.735200000001</v>
      </c>
    </row>
    <row r="39" spans="1:10" s="100" customFormat="1" hidden="1">
      <c r="A39" s="151" t="s">
        <v>211</v>
      </c>
      <c r="B39" s="151" t="s">
        <v>212</v>
      </c>
      <c r="C39" s="151" t="s">
        <v>47</v>
      </c>
      <c r="D39" s="151" t="s">
        <v>58</v>
      </c>
      <c r="E39" s="151" t="s">
        <v>4</v>
      </c>
      <c r="F39" s="151">
        <v>4</v>
      </c>
      <c r="G39" s="100">
        <v>3.5000000000000003E-2</v>
      </c>
      <c r="H39" s="101">
        <v>116699</v>
      </c>
      <c r="I39" s="100">
        <v>1</v>
      </c>
      <c r="J39" s="153">
        <f t="shared" si="0"/>
        <v>4084.4650000000006</v>
      </c>
    </row>
    <row r="40" spans="1:10" s="100" customFormat="1" hidden="1">
      <c r="A40" s="151" t="s">
        <v>211</v>
      </c>
      <c r="B40" s="151" t="s">
        <v>212</v>
      </c>
      <c r="C40" s="151" t="s">
        <v>47</v>
      </c>
      <c r="D40" s="151" t="s">
        <v>52</v>
      </c>
      <c r="E40" s="151" t="s">
        <v>4</v>
      </c>
      <c r="F40" s="151">
        <v>4</v>
      </c>
      <c r="G40" s="100">
        <v>3.5000000000000003E-2</v>
      </c>
      <c r="H40" s="101">
        <v>588541.06999999995</v>
      </c>
      <c r="I40" s="100">
        <v>5</v>
      </c>
      <c r="J40" s="153">
        <f t="shared" si="0"/>
        <v>20598.937450000001</v>
      </c>
    </row>
    <row r="41" spans="1:10" s="100" customFormat="1" hidden="1">
      <c r="A41" s="151" t="s">
        <v>211</v>
      </c>
      <c r="B41" s="151" t="s">
        <v>212</v>
      </c>
      <c r="C41" s="151" t="s">
        <v>47</v>
      </c>
      <c r="D41" s="151" t="s">
        <v>52</v>
      </c>
      <c r="E41" s="151" t="s">
        <v>3</v>
      </c>
      <c r="F41" s="151">
        <v>4</v>
      </c>
      <c r="G41" s="100">
        <v>3.5000000000000003E-2</v>
      </c>
      <c r="H41" s="101">
        <v>437431.7</v>
      </c>
      <c r="I41" s="100">
        <v>8</v>
      </c>
      <c r="J41" s="153">
        <f t="shared" si="0"/>
        <v>15310.109500000002</v>
      </c>
    </row>
    <row r="42" spans="1:10" s="100" customFormat="1" hidden="1">
      <c r="A42" s="151" t="s">
        <v>211</v>
      </c>
      <c r="B42" s="151" t="s">
        <v>212</v>
      </c>
      <c r="C42" s="151" t="s">
        <v>47</v>
      </c>
      <c r="D42" s="151" t="s">
        <v>7</v>
      </c>
      <c r="E42" s="151" t="s">
        <v>3</v>
      </c>
      <c r="F42" s="151">
        <v>4</v>
      </c>
      <c r="G42" s="100">
        <v>3.5000000000000003E-2</v>
      </c>
      <c r="H42" s="101">
        <v>114256.59</v>
      </c>
      <c r="I42" s="100">
        <v>2</v>
      </c>
      <c r="J42" s="153">
        <f t="shared" si="0"/>
        <v>3998.9806500000004</v>
      </c>
    </row>
    <row r="43" spans="1:10" s="100" customFormat="1" hidden="1">
      <c r="A43" s="151" t="s">
        <v>211</v>
      </c>
      <c r="B43" s="151" t="s">
        <v>212</v>
      </c>
      <c r="C43" s="151" t="s">
        <v>47</v>
      </c>
      <c r="D43" s="151" t="s">
        <v>68</v>
      </c>
      <c r="E43" s="151" t="s">
        <v>4</v>
      </c>
      <c r="F43" s="151">
        <v>4</v>
      </c>
      <c r="G43" s="100">
        <v>3.5000000000000003E-2</v>
      </c>
      <c r="H43" s="101">
        <v>430660.1</v>
      </c>
      <c r="I43" s="100">
        <v>7</v>
      </c>
      <c r="J43" s="153">
        <f t="shared" si="0"/>
        <v>15073.103500000001</v>
      </c>
    </row>
    <row r="44" spans="1:10" s="100" customFormat="1" hidden="1">
      <c r="A44" s="151" t="s">
        <v>211</v>
      </c>
      <c r="B44" s="151" t="s">
        <v>212</v>
      </c>
      <c r="C44" s="151" t="s">
        <v>47</v>
      </c>
      <c r="D44" s="151" t="s">
        <v>67</v>
      </c>
      <c r="E44" s="151" t="s">
        <v>4</v>
      </c>
      <c r="F44" s="151">
        <v>4</v>
      </c>
      <c r="G44" s="100">
        <v>3.5000000000000003E-2</v>
      </c>
      <c r="H44" s="101">
        <v>984311.42</v>
      </c>
      <c r="I44" s="100">
        <v>12</v>
      </c>
      <c r="J44" s="153">
        <f t="shared" si="0"/>
        <v>34450.899700000002</v>
      </c>
    </row>
    <row r="45" spans="1:10" s="100" customFormat="1" hidden="1">
      <c r="A45" s="151" t="s">
        <v>211</v>
      </c>
      <c r="B45" s="151" t="s">
        <v>212</v>
      </c>
      <c r="C45" s="151" t="s">
        <v>47</v>
      </c>
      <c r="D45" s="151" t="s">
        <v>76</v>
      </c>
      <c r="E45" s="151" t="s">
        <v>2</v>
      </c>
      <c r="F45" s="151">
        <v>5</v>
      </c>
      <c r="G45" s="100">
        <v>0.05</v>
      </c>
      <c r="H45" s="101">
        <v>405932.79999999999</v>
      </c>
      <c r="I45" s="100">
        <v>7</v>
      </c>
      <c r="J45" s="153">
        <f t="shared" si="0"/>
        <v>20296.64</v>
      </c>
    </row>
    <row r="46" spans="1:10" s="100" customFormat="1" hidden="1">
      <c r="A46" s="151" t="s">
        <v>211</v>
      </c>
      <c r="B46" s="151" t="s">
        <v>212</v>
      </c>
      <c r="C46" s="151" t="s">
        <v>47</v>
      </c>
      <c r="D46" s="151" t="s">
        <v>76</v>
      </c>
      <c r="E46" s="151" t="s">
        <v>3</v>
      </c>
      <c r="F46" s="151">
        <v>4</v>
      </c>
      <c r="G46" s="100">
        <v>3.5000000000000003E-2</v>
      </c>
      <c r="H46" s="101">
        <v>222295</v>
      </c>
      <c r="I46" s="100">
        <v>3</v>
      </c>
      <c r="J46" s="153">
        <f t="shared" si="0"/>
        <v>7780.3250000000007</v>
      </c>
    </row>
    <row r="47" spans="1:10" s="100" customFormat="1" hidden="1">
      <c r="A47" s="151" t="s">
        <v>211</v>
      </c>
      <c r="B47" s="151" t="s">
        <v>212</v>
      </c>
      <c r="C47" s="151" t="s">
        <v>47</v>
      </c>
      <c r="D47" s="151" t="s">
        <v>48</v>
      </c>
      <c r="E47" s="151" t="s">
        <v>2</v>
      </c>
      <c r="F47" s="151">
        <v>4</v>
      </c>
      <c r="G47" s="100">
        <v>0.05</v>
      </c>
      <c r="H47" s="101">
        <v>74193.600000000006</v>
      </c>
      <c r="I47" s="100">
        <v>1</v>
      </c>
      <c r="J47" s="153">
        <f t="shared" si="0"/>
        <v>3709.6800000000003</v>
      </c>
    </row>
    <row r="48" spans="1:10" s="100" customFormat="1" hidden="1">
      <c r="A48" s="151" t="s">
        <v>211</v>
      </c>
      <c r="B48" s="151" t="s">
        <v>212</v>
      </c>
      <c r="C48" s="151" t="s">
        <v>47</v>
      </c>
      <c r="D48" s="151" t="s">
        <v>48</v>
      </c>
      <c r="E48" s="151" t="s">
        <v>2</v>
      </c>
      <c r="F48" s="151">
        <v>5</v>
      </c>
      <c r="G48" s="100">
        <v>0.05</v>
      </c>
      <c r="H48" s="101">
        <v>148387.20000000001</v>
      </c>
      <c r="I48" s="100">
        <v>2</v>
      </c>
      <c r="J48" s="153">
        <f t="shared" si="0"/>
        <v>7419.3600000000006</v>
      </c>
    </row>
    <row r="49" spans="1:10" s="100" customFormat="1" hidden="1">
      <c r="A49" s="151" t="s">
        <v>211</v>
      </c>
      <c r="B49" s="151" t="s">
        <v>212</v>
      </c>
      <c r="C49" s="151" t="s">
        <v>47</v>
      </c>
      <c r="D49" s="151" t="s">
        <v>65</v>
      </c>
      <c r="E49" s="151" t="s">
        <v>2</v>
      </c>
      <c r="F49" s="151">
        <v>5</v>
      </c>
      <c r="G49" s="100">
        <v>0.05</v>
      </c>
      <c r="H49" s="101">
        <v>141169.60000000001</v>
      </c>
      <c r="I49" s="100">
        <v>2</v>
      </c>
      <c r="J49" s="153">
        <f t="shared" si="0"/>
        <v>7058.4800000000005</v>
      </c>
    </row>
    <row r="50" spans="1:10" s="100" customFormat="1" hidden="1">
      <c r="A50" s="151" t="s">
        <v>211</v>
      </c>
      <c r="B50" s="151" t="s">
        <v>212</v>
      </c>
      <c r="C50" s="151" t="s">
        <v>47</v>
      </c>
      <c r="D50" s="151" t="s">
        <v>66</v>
      </c>
      <c r="E50" s="151" t="s">
        <v>2</v>
      </c>
      <c r="F50" s="151">
        <v>5</v>
      </c>
      <c r="G50" s="100">
        <v>0.05</v>
      </c>
      <c r="H50" s="101">
        <v>148387.20000000001</v>
      </c>
      <c r="I50" s="100">
        <v>2</v>
      </c>
      <c r="J50" s="153">
        <f t="shared" si="0"/>
        <v>7419.3600000000006</v>
      </c>
    </row>
    <row r="51" spans="1:10" s="100" customFormat="1" hidden="1">
      <c r="A51" s="151" t="s">
        <v>211</v>
      </c>
      <c r="B51" s="151" t="s">
        <v>212</v>
      </c>
      <c r="C51" s="151" t="s">
        <v>47</v>
      </c>
      <c r="D51" s="151" t="s">
        <v>54</v>
      </c>
      <c r="E51" s="151" t="s">
        <v>4</v>
      </c>
      <c r="F51" s="151">
        <v>4</v>
      </c>
      <c r="G51" s="100">
        <v>3.5000000000000003E-2</v>
      </c>
      <c r="H51" s="101">
        <v>100734.02</v>
      </c>
      <c r="I51" s="100">
        <v>1</v>
      </c>
      <c r="J51" s="153">
        <f t="shared" si="0"/>
        <v>3525.6907000000006</v>
      </c>
    </row>
    <row r="52" spans="1:10" s="100" customFormat="1" hidden="1">
      <c r="A52" s="151" t="s">
        <v>211</v>
      </c>
      <c r="B52" s="151" t="s">
        <v>212</v>
      </c>
      <c r="C52" s="151" t="s">
        <v>47</v>
      </c>
      <c r="D52" s="151" t="s">
        <v>54</v>
      </c>
      <c r="E52" s="151" t="s">
        <v>2</v>
      </c>
      <c r="F52" s="151">
        <v>5</v>
      </c>
      <c r="G52" s="100">
        <v>0.05</v>
      </c>
      <c r="H52" s="101">
        <v>394243.2</v>
      </c>
      <c r="I52" s="100">
        <v>6</v>
      </c>
      <c r="J52" s="153">
        <f t="shared" si="0"/>
        <v>19712.160000000003</v>
      </c>
    </row>
    <row r="53" spans="1:10" s="100" customFormat="1" hidden="1">
      <c r="A53" s="151" t="s">
        <v>211</v>
      </c>
      <c r="B53" s="151" t="s">
        <v>212</v>
      </c>
      <c r="C53" s="151" t="s">
        <v>47</v>
      </c>
      <c r="D53" s="151" t="s">
        <v>54</v>
      </c>
      <c r="E53" s="151" t="s">
        <v>3</v>
      </c>
      <c r="F53" s="151">
        <v>4</v>
      </c>
      <c r="G53" s="100">
        <v>3.5000000000000003E-2</v>
      </c>
      <c r="H53" s="101">
        <v>233127.22</v>
      </c>
      <c r="I53" s="100">
        <v>3</v>
      </c>
      <c r="J53" s="153">
        <f t="shared" si="0"/>
        <v>8159.4527000000007</v>
      </c>
    </row>
    <row r="54" spans="1:10" s="100" customFormat="1" hidden="1">
      <c r="A54" s="151" t="s">
        <v>211</v>
      </c>
      <c r="B54" s="151" t="s">
        <v>212</v>
      </c>
      <c r="C54" s="151" t="s">
        <v>47</v>
      </c>
      <c r="D54" s="151" t="s">
        <v>30</v>
      </c>
      <c r="E54" s="151" t="s">
        <v>4</v>
      </c>
      <c r="F54" s="151">
        <v>4</v>
      </c>
      <c r="G54" s="100">
        <v>3.5000000000000003E-2</v>
      </c>
      <c r="H54" s="101">
        <v>312656.28999999998</v>
      </c>
      <c r="I54" s="100">
        <v>3</v>
      </c>
      <c r="J54" s="153">
        <f t="shared" si="0"/>
        <v>10942.970150000001</v>
      </c>
    </row>
    <row r="55" spans="1:10" s="100" customFormat="1" hidden="1">
      <c r="A55" s="151" t="s">
        <v>211</v>
      </c>
      <c r="B55" s="151" t="s">
        <v>212</v>
      </c>
      <c r="C55" s="151" t="s">
        <v>47</v>
      </c>
      <c r="D55" s="151" t="s">
        <v>74</v>
      </c>
      <c r="E55" s="151" t="s">
        <v>4</v>
      </c>
      <c r="F55" s="151">
        <v>4</v>
      </c>
      <c r="G55" s="100">
        <v>3.5000000000000003E-2</v>
      </c>
      <c r="H55" s="101">
        <v>188575.85</v>
      </c>
      <c r="I55" s="100">
        <v>2</v>
      </c>
      <c r="J55" s="153">
        <f t="shared" si="0"/>
        <v>6600.1547500000006</v>
      </c>
    </row>
    <row r="56" spans="1:10" s="100" customFormat="1" hidden="1">
      <c r="A56" s="151" t="s">
        <v>211</v>
      </c>
      <c r="B56" s="151" t="s">
        <v>212</v>
      </c>
      <c r="C56" s="151" t="s">
        <v>47</v>
      </c>
      <c r="D56" s="151" t="s">
        <v>73</v>
      </c>
      <c r="E56" s="151" t="s">
        <v>4</v>
      </c>
      <c r="F56" s="151">
        <v>4</v>
      </c>
      <c r="G56" s="100">
        <v>3.5000000000000003E-2</v>
      </c>
      <c r="H56" s="101">
        <v>184254</v>
      </c>
      <c r="I56" s="100">
        <v>2</v>
      </c>
      <c r="J56" s="153">
        <f t="shared" si="0"/>
        <v>6448.89</v>
      </c>
    </row>
    <row r="57" spans="1:10" s="100" customFormat="1" hidden="1">
      <c r="A57" s="151" t="s">
        <v>211</v>
      </c>
      <c r="B57" s="151" t="s">
        <v>212</v>
      </c>
      <c r="C57" s="151" t="s">
        <v>47</v>
      </c>
      <c r="D57" s="151" t="s">
        <v>72</v>
      </c>
      <c r="E57" s="151" t="s">
        <v>4</v>
      </c>
      <c r="F57" s="151">
        <v>4</v>
      </c>
      <c r="G57" s="100">
        <v>3.5000000000000003E-2</v>
      </c>
      <c r="H57" s="101">
        <v>218458.31</v>
      </c>
      <c r="I57" s="100">
        <v>2</v>
      </c>
      <c r="J57" s="153">
        <f t="shared" si="0"/>
        <v>7646.0408500000003</v>
      </c>
    </row>
    <row r="58" spans="1:10" s="100" customFormat="1" hidden="1">
      <c r="A58" s="151" t="s">
        <v>211</v>
      </c>
      <c r="B58" s="151" t="s">
        <v>212</v>
      </c>
      <c r="C58" s="151" t="s">
        <v>47</v>
      </c>
      <c r="D58" s="151" t="s">
        <v>60</v>
      </c>
      <c r="E58" s="151" t="s">
        <v>4</v>
      </c>
      <c r="F58" s="151">
        <v>4</v>
      </c>
      <c r="G58" s="100">
        <v>3.5000000000000003E-2</v>
      </c>
      <c r="H58" s="101">
        <v>875373.03</v>
      </c>
      <c r="I58" s="100">
        <v>10</v>
      </c>
      <c r="J58" s="153">
        <f t="shared" si="0"/>
        <v>30638.056050000003</v>
      </c>
    </row>
    <row r="59" spans="1:10" s="100" customFormat="1" hidden="1">
      <c r="A59" s="151" t="s">
        <v>211</v>
      </c>
      <c r="B59" s="151" t="s">
        <v>212</v>
      </c>
      <c r="C59" s="151" t="s">
        <v>47</v>
      </c>
      <c r="D59" s="151" t="s">
        <v>60</v>
      </c>
      <c r="E59" s="151" t="s">
        <v>3</v>
      </c>
      <c r="F59" s="151">
        <v>4</v>
      </c>
      <c r="G59" s="100">
        <v>3.5000000000000003E-2</v>
      </c>
      <c r="H59" s="101">
        <v>100906.89</v>
      </c>
      <c r="I59" s="100">
        <v>2</v>
      </c>
      <c r="J59" s="153">
        <f t="shared" si="0"/>
        <v>3531.7411500000003</v>
      </c>
    </row>
    <row r="60" spans="1:10" s="100" customFormat="1" hidden="1">
      <c r="A60" s="151" t="s">
        <v>211</v>
      </c>
      <c r="B60" s="151" t="s">
        <v>212</v>
      </c>
      <c r="C60" s="151" t="s">
        <v>47</v>
      </c>
      <c r="D60" s="151" t="s">
        <v>59</v>
      </c>
      <c r="E60" s="151" t="s">
        <v>4</v>
      </c>
      <c r="F60" s="151">
        <v>4</v>
      </c>
      <c r="G60" s="100">
        <v>3.5000000000000003E-2</v>
      </c>
      <c r="H60" s="101">
        <v>611182.34</v>
      </c>
      <c r="I60" s="100">
        <v>7</v>
      </c>
      <c r="J60" s="153">
        <f t="shared" si="0"/>
        <v>21391.3819</v>
      </c>
    </row>
    <row r="61" spans="1:10" s="100" customFormat="1" hidden="1">
      <c r="A61" s="151" t="s">
        <v>211</v>
      </c>
      <c r="B61" s="151" t="s">
        <v>212</v>
      </c>
      <c r="C61" s="151" t="s">
        <v>47</v>
      </c>
      <c r="D61" s="151" t="s">
        <v>71</v>
      </c>
      <c r="E61" s="151" t="s">
        <v>3</v>
      </c>
      <c r="F61" s="151">
        <v>4</v>
      </c>
      <c r="G61" s="100">
        <v>3.5000000000000003E-2</v>
      </c>
      <c r="H61" s="101">
        <v>223390.03</v>
      </c>
      <c r="I61" s="100">
        <v>3</v>
      </c>
      <c r="J61" s="153">
        <f t="shared" si="0"/>
        <v>7818.6510500000004</v>
      </c>
    </row>
    <row r="62" spans="1:10">
      <c r="A62" s="209" t="s">
        <v>211</v>
      </c>
      <c r="B62" s="209" t="s">
        <v>212</v>
      </c>
      <c r="C62" s="209" t="s">
        <v>40</v>
      </c>
      <c r="D62" s="209" t="s">
        <v>45</v>
      </c>
      <c r="E62" s="209" t="s">
        <v>2</v>
      </c>
      <c r="F62" s="209">
        <v>5</v>
      </c>
      <c r="G62" s="122">
        <v>0.05</v>
      </c>
      <c r="H62" s="123">
        <v>60673.599999999999</v>
      </c>
      <c r="I62" s="122">
        <v>1</v>
      </c>
      <c r="J62" s="220">
        <f t="shared" si="0"/>
        <v>3033.6800000000003</v>
      </c>
    </row>
    <row r="63" spans="1:10" s="100" customFormat="1" hidden="1">
      <c r="A63" s="151" t="s">
        <v>211</v>
      </c>
      <c r="B63" s="151" t="s">
        <v>212</v>
      </c>
      <c r="C63" s="151" t="s">
        <v>40</v>
      </c>
      <c r="D63" s="151" t="s">
        <v>42</v>
      </c>
      <c r="E63" s="151" t="s">
        <v>4</v>
      </c>
      <c r="F63" s="151">
        <v>4</v>
      </c>
      <c r="G63" s="100">
        <v>3.5000000000000003E-2</v>
      </c>
      <c r="H63" s="101">
        <v>1296574.58</v>
      </c>
      <c r="I63" s="100">
        <v>12</v>
      </c>
      <c r="J63" s="153">
        <f t="shared" si="0"/>
        <v>45380.110300000008</v>
      </c>
    </row>
    <row r="64" spans="1:10">
      <c r="A64" s="209" t="s">
        <v>211</v>
      </c>
      <c r="B64" s="209" t="s">
        <v>212</v>
      </c>
      <c r="C64" s="209" t="s">
        <v>40</v>
      </c>
      <c r="D64" s="209" t="s">
        <v>42</v>
      </c>
      <c r="E64" s="209" t="s">
        <v>2</v>
      </c>
      <c r="F64" s="209">
        <v>5</v>
      </c>
      <c r="G64" s="122">
        <v>0.05</v>
      </c>
      <c r="H64" s="123">
        <v>1767396.8</v>
      </c>
      <c r="I64" s="122">
        <v>24</v>
      </c>
      <c r="J64" s="220">
        <f t="shared" si="0"/>
        <v>88369.840000000011</v>
      </c>
    </row>
    <row r="65" spans="1:10" s="100" customFormat="1" hidden="1">
      <c r="A65" s="151" t="s">
        <v>211</v>
      </c>
      <c r="B65" s="151" t="s">
        <v>212</v>
      </c>
      <c r="C65" s="151" t="s">
        <v>40</v>
      </c>
      <c r="D65" s="151" t="s">
        <v>42</v>
      </c>
      <c r="E65" s="151" t="s">
        <v>3</v>
      </c>
      <c r="F65" s="151">
        <v>4</v>
      </c>
      <c r="G65" s="100">
        <v>3.5000000000000003E-2</v>
      </c>
      <c r="H65" s="101">
        <v>48481.77</v>
      </c>
      <c r="I65" s="100">
        <v>1</v>
      </c>
      <c r="J65" s="153">
        <f t="shared" si="0"/>
        <v>1696.86195</v>
      </c>
    </row>
    <row r="66" spans="1:10" s="100" customFormat="1" hidden="1">
      <c r="A66" s="151" t="s">
        <v>211</v>
      </c>
      <c r="B66" s="151" t="s">
        <v>212</v>
      </c>
      <c r="C66" s="151" t="s">
        <v>40</v>
      </c>
      <c r="D66" s="151" t="s">
        <v>9</v>
      </c>
      <c r="E66" s="151" t="s">
        <v>4</v>
      </c>
      <c r="F66" s="151">
        <v>4</v>
      </c>
      <c r="G66" s="100">
        <v>3.5000000000000003E-2</v>
      </c>
      <c r="H66" s="101">
        <v>672014.83</v>
      </c>
      <c r="I66" s="100">
        <v>7</v>
      </c>
      <c r="J66" s="153">
        <f t="shared" si="0"/>
        <v>23520.519049999999</v>
      </c>
    </row>
    <row r="67" spans="1:10" s="100" customFormat="1" hidden="1">
      <c r="A67" s="151" t="s">
        <v>211</v>
      </c>
      <c r="B67" s="151" t="s">
        <v>212</v>
      </c>
      <c r="C67" s="151" t="s">
        <v>40</v>
      </c>
      <c r="D67" s="151" t="s">
        <v>41</v>
      </c>
      <c r="E67" s="151" t="s">
        <v>4</v>
      </c>
      <c r="F67" s="151">
        <v>4</v>
      </c>
      <c r="G67" s="100">
        <v>3.5000000000000003E-2</v>
      </c>
      <c r="H67" s="101">
        <v>7433835.0099999998</v>
      </c>
      <c r="I67" s="100">
        <v>71</v>
      </c>
      <c r="J67" s="153">
        <f t="shared" si="0"/>
        <v>260184.22535000002</v>
      </c>
    </row>
    <row r="68" spans="1:10" s="100" customFormat="1" hidden="1">
      <c r="A68" s="151" t="s">
        <v>211</v>
      </c>
      <c r="B68" s="151" t="s">
        <v>212</v>
      </c>
      <c r="C68" s="151" t="s">
        <v>40</v>
      </c>
      <c r="D68" s="151" t="s">
        <v>41</v>
      </c>
      <c r="E68" s="151" t="s">
        <v>2</v>
      </c>
      <c r="F68" s="151">
        <v>6</v>
      </c>
      <c r="G68" s="100">
        <v>0.05</v>
      </c>
      <c r="H68" s="101">
        <v>11770220.800000001</v>
      </c>
      <c r="I68" s="100">
        <v>167</v>
      </c>
      <c r="J68" s="153">
        <f t="shared" si="0"/>
        <v>588511.04</v>
      </c>
    </row>
    <row r="69" spans="1:10" s="100" customFormat="1" hidden="1">
      <c r="A69" s="151" t="s">
        <v>211</v>
      </c>
      <c r="B69" s="151" t="s">
        <v>212</v>
      </c>
      <c r="C69" s="151" t="s">
        <v>40</v>
      </c>
      <c r="D69" s="151" t="s">
        <v>41</v>
      </c>
      <c r="E69" s="151" t="s">
        <v>3</v>
      </c>
      <c r="F69" s="151">
        <v>4</v>
      </c>
      <c r="G69" s="100">
        <v>3.5000000000000003E-2</v>
      </c>
      <c r="H69" s="101">
        <v>282527.34999999998</v>
      </c>
      <c r="I69" s="100">
        <v>6</v>
      </c>
      <c r="J69" s="153">
        <f t="shared" si="0"/>
        <v>9888.4572499999995</v>
      </c>
    </row>
    <row r="70" spans="1:10" s="100" customFormat="1" hidden="1">
      <c r="A70" s="151" t="s">
        <v>211</v>
      </c>
      <c r="B70" s="151" t="s">
        <v>212</v>
      </c>
      <c r="C70" s="151" t="s">
        <v>40</v>
      </c>
      <c r="D70" s="151" t="s">
        <v>43</v>
      </c>
      <c r="E70" s="151" t="s">
        <v>4</v>
      </c>
      <c r="F70" s="151">
        <v>4</v>
      </c>
      <c r="G70" s="100">
        <v>3.5000000000000003E-2</v>
      </c>
      <c r="H70" s="101">
        <v>375289.36</v>
      </c>
      <c r="I70" s="100">
        <v>3</v>
      </c>
      <c r="J70" s="153">
        <f t="shared" si="0"/>
        <v>13135.127600000002</v>
      </c>
    </row>
    <row r="71" spans="1:10" s="100" customFormat="1" hidden="1">
      <c r="A71" s="151" t="s">
        <v>211</v>
      </c>
      <c r="B71" s="151" t="s">
        <v>212</v>
      </c>
      <c r="C71" s="151" t="s">
        <v>40</v>
      </c>
      <c r="D71" s="151" t="s">
        <v>44</v>
      </c>
      <c r="E71" s="151" t="s">
        <v>4</v>
      </c>
      <c r="F71" s="151">
        <v>4</v>
      </c>
      <c r="G71" s="100">
        <v>3.5000000000000003E-2</v>
      </c>
      <c r="H71" s="101">
        <v>84611.38</v>
      </c>
      <c r="I71" s="100">
        <v>1</v>
      </c>
      <c r="J71" s="153">
        <f t="shared" si="0"/>
        <v>2961.3983000000003</v>
      </c>
    </row>
    <row r="72" spans="1:10" s="100" customFormat="1" hidden="1">
      <c r="A72" s="151" t="s">
        <v>211</v>
      </c>
      <c r="B72" s="151" t="s">
        <v>212</v>
      </c>
      <c r="C72" s="151" t="s">
        <v>40</v>
      </c>
      <c r="D72" s="151" t="s">
        <v>44</v>
      </c>
      <c r="E72" s="151" t="s">
        <v>2</v>
      </c>
      <c r="F72" s="151">
        <v>6</v>
      </c>
      <c r="G72" s="100">
        <v>0.05</v>
      </c>
      <c r="H72" s="101">
        <v>261705.60000000001</v>
      </c>
      <c r="I72" s="100">
        <v>5</v>
      </c>
      <c r="J72" s="153">
        <f t="shared" si="0"/>
        <v>13085.28</v>
      </c>
    </row>
    <row r="73" spans="1:10" s="100" customFormat="1" hidden="1">
      <c r="A73" s="151" t="s">
        <v>211</v>
      </c>
      <c r="B73" s="151" t="s">
        <v>212</v>
      </c>
      <c r="C73" s="151" t="s">
        <v>40</v>
      </c>
      <c r="D73" s="151" t="s">
        <v>44</v>
      </c>
      <c r="E73" s="151" t="s">
        <v>3</v>
      </c>
      <c r="F73" s="151">
        <v>4</v>
      </c>
      <c r="G73" s="100">
        <v>3.5000000000000003E-2</v>
      </c>
      <c r="H73" s="101">
        <v>65872.56</v>
      </c>
      <c r="I73" s="100">
        <v>1</v>
      </c>
      <c r="J73" s="153">
        <f t="shared" si="0"/>
        <v>2305.5396000000001</v>
      </c>
    </row>
    <row r="74" spans="1:10" s="100" customFormat="1" hidden="1">
      <c r="A74" s="151" t="s">
        <v>211</v>
      </c>
      <c r="B74" s="151" t="s">
        <v>212</v>
      </c>
      <c r="C74" s="151" t="s">
        <v>39</v>
      </c>
      <c r="D74" s="151" t="s">
        <v>8</v>
      </c>
      <c r="E74" s="151" t="s">
        <v>4</v>
      </c>
      <c r="F74" s="151">
        <v>4</v>
      </c>
      <c r="G74" s="100">
        <v>3.5000000000000003E-2</v>
      </c>
      <c r="H74" s="101">
        <v>59999.69</v>
      </c>
      <c r="I74" s="100">
        <v>1</v>
      </c>
      <c r="J74" s="153">
        <f t="shared" si="0"/>
        <v>2099.9891500000003</v>
      </c>
    </row>
  </sheetData>
  <autoFilter ref="A12:I74">
    <filterColumn colId="2">
      <filters>
        <filter val="117"/>
      </filters>
    </filterColumn>
    <filterColumn colId="4">
      <filters>
        <filter val="11N"/>
      </filters>
    </filterColumn>
    <filterColumn colId="5">
      <filters>
        <filter val="5"/>
      </filters>
    </filterColumn>
  </autoFilter>
  <pageMargins left="0.45" right="0.45" top="0.5" bottom="0.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74"/>
  <sheetViews>
    <sheetView workbookViewId="0">
      <pane ySplit="12" topLeftCell="A13" activePane="bottomLeft" state="frozen"/>
      <selection activeCell="D90" sqref="D90"/>
      <selection pane="bottomLeft" sqref="A1:XFD1048576"/>
    </sheetView>
  </sheetViews>
  <sheetFormatPr defaultRowHeight="15"/>
  <cols>
    <col min="1" max="1" width="9.42578125" style="209" bestFit="1" customWidth="1"/>
    <col min="2" max="2" width="6" style="209" bestFit="1" customWidth="1"/>
    <col min="3" max="3" width="5.5703125" style="209" bestFit="1" customWidth="1"/>
    <col min="4" max="4" width="7.28515625" style="209" customWidth="1"/>
    <col min="5" max="5" width="9.140625" style="209" customWidth="1"/>
    <col min="6" max="6" width="6.28515625" style="209" customWidth="1"/>
    <col min="7" max="7" width="10.85546875" style="122" bestFit="1" customWidth="1"/>
    <col min="8" max="8" width="18" style="123" customWidth="1"/>
    <col min="9" max="9" width="9.85546875" style="122" customWidth="1"/>
    <col min="10" max="10" width="14.5703125" style="123" customWidth="1"/>
    <col min="11" max="16384" width="9.140625" style="122"/>
  </cols>
  <sheetData>
    <row r="1" spans="1:10">
      <c r="A1" s="208" t="s">
        <v>229</v>
      </c>
    </row>
    <row r="2" spans="1:10">
      <c r="A2" s="208" t="s">
        <v>238</v>
      </c>
    </row>
    <row r="3" spans="1:10">
      <c r="A3" s="208" t="s">
        <v>111</v>
      </c>
    </row>
    <row r="4" spans="1:10">
      <c r="A4" s="208"/>
    </row>
    <row r="5" spans="1:10">
      <c r="J5" s="210" t="s">
        <v>196</v>
      </c>
    </row>
    <row r="6" spans="1:10">
      <c r="J6" s="210" t="s">
        <v>197</v>
      </c>
    </row>
    <row r="7" spans="1:10">
      <c r="J7" s="211">
        <f>+J10/H10</f>
        <v>0.05</v>
      </c>
    </row>
    <row r="9" spans="1:10">
      <c r="I9" s="212" t="s">
        <v>31</v>
      </c>
    </row>
    <row r="10" spans="1:10">
      <c r="H10" s="123">
        <f>SUBTOTAL(9,H13:H76)</f>
        <v>12031926.4</v>
      </c>
      <c r="J10" s="123">
        <f>SUBTOTAL(9,J13:J76)</f>
        <v>601596.32000000007</v>
      </c>
    </row>
    <row r="11" spans="1:10" s="210" customFormat="1">
      <c r="A11" s="213" t="s">
        <v>198</v>
      </c>
      <c r="B11" s="209"/>
      <c r="C11" s="209"/>
      <c r="D11" s="209" t="s">
        <v>199</v>
      </c>
      <c r="E11" s="209" t="s">
        <v>10</v>
      </c>
      <c r="F11" s="209"/>
      <c r="H11" s="214"/>
      <c r="J11" s="215" t="s">
        <v>200</v>
      </c>
    </row>
    <row r="12" spans="1:10" s="210" customFormat="1" ht="45">
      <c r="A12" s="216" t="s">
        <v>201</v>
      </c>
      <c r="B12" s="216" t="s">
        <v>202</v>
      </c>
      <c r="C12" s="216" t="s">
        <v>203</v>
      </c>
      <c r="D12" s="216" t="s">
        <v>204</v>
      </c>
      <c r="E12" s="216" t="s">
        <v>205</v>
      </c>
      <c r="F12" s="209" t="s">
        <v>206</v>
      </c>
      <c r="G12" s="217" t="s">
        <v>207</v>
      </c>
      <c r="H12" s="218" t="s">
        <v>208</v>
      </c>
      <c r="I12" s="217" t="s">
        <v>209</v>
      </c>
      <c r="J12" s="219" t="s">
        <v>210</v>
      </c>
    </row>
    <row r="13" spans="1:10" s="100" customFormat="1" hidden="1">
      <c r="A13" s="151" t="s">
        <v>211</v>
      </c>
      <c r="B13" s="151" t="s">
        <v>212</v>
      </c>
      <c r="C13" s="151" t="s">
        <v>47</v>
      </c>
      <c r="D13" s="151" t="s">
        <v>64</v>
      </c>
      <c r="E13" s="151" t="s">
        <v>2</v>
      </c>
      <c r="F13" s="151">
        <v>5</v>
      </c>
      <c r="G13" s="100">
        <v>0.05</v>
      </c>
      <c r="H13" s="101">
        <v>312124.79999999999</v>
      </c>
      <c r="I13" s="100">
        <v>6</v>
      </c>
      <c r="J13" s="153">
        <f>+G13*H13</f>
        <v>15606.24</v>
      </c>
    </row>
    <row r="14" spans="1:10" s="100" customFormat="1" hidden="1">
      <c r="A14" s="151" t="s">
        <v>211</v>
      </c>
      <c r="B14" s="151" t="s">
        <v>212</v>
      </c>
      <c r="C14" s="151" t="s">
        <v>47</v>
      </c>
      <c r="D14" s="151" t="s">
        <v>51</v>
      </c>
      <c r="E14" s="151" t="s">
        <v>4</v>
      </c>
      <c r="F14" s="151">
        <v>4</v>
      </c>
      <c r="G14" s="100">
        <v>3.5000000000000003E-2</v>
      </c>
      <c r="H14" s="101">
        <v>108100</v>
      </c>
      <c r="I14" s="100">
        <v>1</v>
      </c>
      <c r="J14" s="153">
        <f t="shared" ref="J14:J74" si="0">+G14*H14</f>
        <v>3783.5000000000005</v>
      </c>
    </row>
    <row r="15" spans="1:10" s="100" customFormat="1" hidden="1">
      <c r="A15" s="151" t="s">
        <v>211</v>
      </c>
      <c r="B15" s="151" t="s">
        <v>212</v>
      </c>
      <c r="C15" s="151" t="s">
        <v>47</v>
      </c>
      <c r="D15" s="151" t="s">
        <v>51</v>
      </c>
      <c r="E15" s="151" t="s">
        <v>2</v>
      </c>
      <c r="F15" s="151">
        <v>5</v>
      </c>
      <c r="G15" s="100">
        <v>0.05</v>
      </c>
      <c r="H15" s="101">
        <v>1589889.6</v>
      </c>
      <c r="I15" s="100">
        <v>23</v>
      </c>
      <c r="J15" s="153">
        <f t="shared" si="0"/>
        <v>79494.48000000001</v>
      </c>
    </row>
    <row r="16" spans="1:10" s="100" customFormat="1" hidden="1">
      <c r="A16" s="151" t="s">
        <v>211</v>
      </c>
      <c r="B16" s="151" t="s">
        <v>212</v>
      </c>
      <c r="C16" s="151" t="s">
        <v>47</v>
      </c>
      <c r="D16" s="151" t="s">
        <v>51</v>
      </c>
      <c r="E16" s="151" t="s">
        <v>3</v>
      </c>
      <c r="F16" s="151">
        <v>4</v>
      </c>
      <c r="G16" s="100">
        <v>3.5000000000000003E-2</v>
      </c>
      <c r="H16" s="101">
        <v>414337.98</v>
      </c>
      <c r="I16" s="100">
        <v>5</v>
      </c>
      <c r="J16" s="153">
        <f t="shared" si="0"/>
        <v>14501.829300000001</v>
      </c>
    </row>
    <row r="17" spans="1:10" s="100" customFormat="1" hidden="1">
      <c r="A17" s="151" t="s">
        <v>211</v>
      </c>
      <c r="B17" s="151" t="s">
        <v>212</v>
      </c>
      <c r="C17" s="151" t="s">
        <v>47</v>
      </c>
      <c r="D17" s="151" t="s">
        <v>63</v>
      </c>
      <c r="E17" s="151" t="s">
        <v>2</v>
      </c>
      <c r="F17" s="151">
        <v>5</v>
      </c>
      <c r="G17" s="100">
        <v>0.05</v>
      </c>
      <c r="H17" s="101">
        <v>274414.40000000002</v>
      </c>
      <c r="I17" s="100">
        <v>5</v>
      </c>
      <c r="J17" s="153">
        <f t="shared" si="0"/>
        <v>13720.720000000001</v>
      </c>
    </row>
    <row r="18" spans="1:10" s="100" customFormat="1" hidden="1">
      <c r="A18" s="151" t="s">
        <v>211</v>
      </c>
      <c r="B18" s="151" t="s">
        <v>212</v>
      </c>
      <c r="C18" s="151" t="s">
        <v>47</v>
      </c>
      <c r="D18" s="151" t="s">
        <v>50</v>
      </c>
      <c r="E18" s="151" t="s">
        <v>4</v>
      </c>
      <c r="F18" s="151">
        <v>4</v>
      </c>
      <c r="G18" s="100">
        <v>3.5000000000000003E-2</v>
      </c>
      <c r="H18" s="101">
        <v>110547.84</v>
      </c>
      <c r="I18" s="100">
        <v>1</v>
      </c>
      <c r="J18" s="153">
        <f t="shared" si="0"/>
        <v>3869.1744000000003</v>
      </c>
    </row>
    <row r="19" spans="1:10" s="100" customFormat="1" hidden="1">
      <c r="A19" s="151" t="s">
        <v>211</v>
      </c>
      <c r="B19" s="151" t="s">
        <v>212</v>
      </c>
      <c r="C19" s="151" t="s">
        <v>47</v>
      </c>
      <c r="D19" s="151" t="s">
        <v>50</v>
      </c>
      <c r="E19" s="151" t="s">
        <v>2</v>
      </c>
      <c r="F19" s="151">
        <v>5</v>
      </c>
      <c r="G19" s="100">
        <v>0.05</v>
      </c>
      <c r="H19" s="101">
        <v>1515280</v>
      </c>
      <c r="I19" s="100">
        <v>22</v>
      </c>
      <c r="J19" s="153">
        <f t="shared" si="0"/>
        <v>75764</v>
      </c>
    </row>
    <row r="20" spans="1:10" s="100" customFormat="1" hidden="1">
      <c r="A20" s="151" t="s">
        <v>211</v>
      </c>
      <c r="B20" s="151" t="s">
        <v>212</v>
      </c>
      <c r="C20" s="151" t="s">
        <v>47</v>
      </c>
      <c r="D20" s="151" t="s">
        <v>50</v>
      </c>
      <c r="E20" s="151" t="s">
        <v>3</v>
      </c>
      <c r="F20" s="151">
        <v>4</v>
      </c>
      <c r="G20" s="100">
        <v>3.5000000000000003E-2</v>
      </c>
      <c r="H20" s="101">
        <v>419382.83</v>
      </c>
      <c r="I20" s="100">
        <v>5</v>
      </c>
      <c r="J20" s="153">
        <f t="shared" si="0"/>
        <v>14678.399050000002</v>
      </c>
    </row>
    <row r="21" spans="1:10" s="100" customFormat="1" hidden="1">
      <c r="A21" s="151" t="s">
        <v>211</v>
      </c>
      <c r="B21" s="151" t="s">
        <v>212</v>
      </c>
      <c r="C21" s="151" t="s">
        <v>47</v>
      </c>
      <c r="D21" s="151" t="s">
        <v>50</v>
      </c>
      <c r="E21" s="151" t="s">
        <v>3</v>
      </c>
      <c r="F21" s="151">
        <v>5</v>
      </c>
      <c r="G21" s="100">
        <v>0.05</v>
      </c>
      <c r="H21" s="101">
        <v>76128</v>
      </c>
      <c r="I21" s="100">
        <v>1</v>
      </c>
      <c r="J21" s="153">
        <f t="shared" si="0"/>
        <v>3806.4</v>
      </c>
    </row>
    <row r="22" spans="1:10" s="100" customFormat="1" hidden="1">
      <c r="A22" s="151" t="s">
        <v>211</v>
      </c>
      <c r="B22" s="151" t="s">
        <v>212</v>
      </c>
      <c r="C22" s="151" t="s">
        <v>47</v>
      </c>
      <c r="D22" s="151" t="s">
        <v>62</v>
      </c>
      <c r="E22" s="151" t="s">
        <v>2</v>
      </c>
      <c r="F22" s="151">
        <v>5</v>
      </c>
      <c r="G22" s="100">
        <v>0.05</v>
      </c>
      <c r="H22" s="101">
        <v>323606.40000000002</v>
      </c>
      <c r="I22" s="100">
        <v>6</v>
      </c>
      <c r="J22" s="153">
        <f t="shared" si="0"/>
        <v>16180.320000000002</v>
      </c>
    </row>
    <row r="23" spans="1:10" s="100" customFormat="1" hidden="1">
      <c r="A23" s="151" t="s">
        <v>211</v>
      </c>
      <c r="B23" s="151" t="s">
        <v>212</v>
      </c>
      <c r="C23" s="151" t="s">
        <v>47</v>
      </c>
      <c r="D23" s="151" t="s">
        <v>62</v>
      </c>
      <c r="E23" s="151" t="s">
        <v>3</v>
      </c>
      <c r="F23" s="151">
        <v>5</v>
      </c>
      <c r="G23" s="100">
        <v>0.05</v>
      </c>
      <c r="H23" s="101">
        <v>49192</v>
      </c>
      <c r="I23" s="100">
        <v>1</v>
      </c>
      <c r="J23" s="153">
        <f t="shared" si="0"/>
        <v>2459.6000000000004</v>
      </c>
    </row>
    <row r="24" spans="1:10" s="100" customFormat="1" hidden="1">
      <c r="A24" s="151" t="s">
        <v>211</v>
      </c>
      <c r="B24" s="151" t="s">
        <v>212</v>
      </c>
      <c r="C24" s="151" t="s">
        <v>47</v>
      </c>
      <c r="D24" s="151" t="s">
        <v>46</v>
      </c>
      <c r="E24" s="151" t="s">
        <v>4</v>
      </c>
      <c r="F24" s="151">
        <v>4</v>
      </c>
      <c r="G24" s="100">
        <v>3.5000000000000003E-2</v>
      </c>
      <c r="H24" s="101">
        <v>311986.11</v>
      </c>
      <c r="I24" s="100">
        <v>2</v>
      </c>
      <c r="J24" s="153">
        <f t="shared" si="0"/>
        <v>10919.513850000001</v>
      </c>
    </row>
    <row r="25" spans="1:10" s="100" customFormat="1" hidden="1">
      <c r="A25" s="151" t="s">
        <v>211</v>
      </c>
      <c r="B25" s="151" t="s">
        <v>212</v>
      </c>
      <c r="C25" s="151" t="s">
        <v>47</v>
      </c>
      <c r="D25" s="151" t="s">
        <v>70</v>
      </c>
      <c r="E25" s="151" t="s">
        <v>3</v>
      </c>
      <c r="F25" s="151">
        <v>4</v>
      </c>
      <c r="G25" s="100">
        <v>3.5000000000000003E-2</v>
      </c>
      <c r="H25" s="101">
        <v>415076.4</v>
      </c>
      <c r="I25" s="100">
        <v>6</v>
      </c>
      <c r="J25" s="153">
        <f t="shared" si="0"/>
        <v>14527.674000000003</v>
      </c>
    </row>
    <row r="26" spans="1:10" s="100" customFormat="1" hidden="1">
      <c r="A26" s="151" t="s">
        <v>211</v>
      </c>
      <c r="B26" s="151" t="s">
        <v>212</v>
      </c>
      <c r="C26" s="151" t="s">
        <v>47</v>
      </c>
      <c r="D26" s="151" t="s">
        <v>53</v>
      </c>
      <c r="E26" s="151" t="s">
        <v>4</v>
      </c>
      <c r="F26" s="151">
        <v>4</v>
      </c>
      <c r="G26" s="100">
        <v>3.5000000000000003E-2</v>
      </c>
      <c r="H26" s="101">
        <v>101455</v>
      </c>
      <c r="I26" s="100">
        <v>1</v>
      </c>
      <c r="J26" s="153">
        <f t="shared" si="0"/>
        <v>3550.9250000000002</v>
      </c>
    </row>
    <row r="27" spans="1:10" s="100" customFormat="1" hidden="1">
      <c r="A27" s="151" t="s">
        <v>211</v>
      </c>
      <c r="B27" s="151" t="s">
        <v>212</v>
      </c>
      <c r="C27" s="151" t="s">
        <v>47</v>
      </c>
      <c r="D27" s="151" t="s">
        <v>53</v>
      </c>
      <c r="E27" s="151" t="s">
        <v>2</v>
      </c>
      <c r="F27" s="151">
        <v>5</v>
      </c>
      <c r="G27" s="100">
        <v>0.05</v>
      </c>
      <c r="H27" s="101">
        <v>1582484.8</v>
      </c>
      <c r="I27" s="100">
        <v>22</v>
      </c>
      <c r="J27" s="153">
        <f t="shared" si="0"/>
        <v>79124.240000000005</v>
      </c>
    </row>
    <row r="28" spans="1:10" s="100" customFormat="1" hidden="1">
      <c r="A28" s="151" t="s">
        <v>211</v>
      </c>
      <c r="B28" s="151" t="s">
        <v>212</v>
      </c>
      <c r="C28" s="151" t="s">
        <v>47</v>
      </c>
      <c r="D28" s="151" t="s">
        <v>53</v>
      </c>
      <c r="E28" s="151" t="s">
        <v>3</v>
      </c>
      <c r="F28" s="151">
        <v>4</v>
      </c>
      <c r="G28" s="100">
        <v>3.5000000000000003E-2</v>
      </c>
      <c r="H28" s="101">
        <v>504871.95</v>
      </c>
      <c r="I28" s="100">
        <v>6</v>
      </c>
      <c r="J28" s="153">
        <f t="shared" si="0"/>
        <v>17670.518250000001</v>
      </c>
    </row>
    <row r="29" spans="1:10" s="100" customFormat="1" hidden="1">
      <c r="A29" s="151" t="s">
        <v>211</v>
      </c>
      <c r="B29" s="151" t="s">
        <v>212</v>
      </c>
      <c r="C29" s="151" t="s">
        <v>47</v>
      </c>
      <c r="D29" s="151" t="s">
        <v>49</v>
      </c>
      <c r="E29" s="151" t="s">
        <v>2</v>
      </c>
      <c r="F29" s="151">
        <v>5</v>
      </c>
      <c r="G29" s="100">
        <v>0.05</v>
      </c>
      <c r="H29" s="101">
        <v>601286.40000000002</v>
      </c>
      <c r="I29" s="100">
        <v>8</v>
      </c>
      <c r="J29" s="153">
        <f t="shared" si="0"/>
        <v>30064.320000000003</v>
      </c>
    </row>
    <row r="30" spans="1:10" s="100" customFormat="1" hidden="1">
      <c r="A30" s="151" t="s">
        <v>211</v>
      </c>
      <c r="B30" s="151" t="s">
        <v>212</v>
      </c>
      <c r="C30" s="151" t="s">
        <v>47</v>
      </c>
      <c r="D30" s="151" t="s">
        <v>49</v>
      </c>
      <c r="E30" s="151" t="s">
        <v>3</v>
      </c>
      <c r="F30" s="151">
        <v>4</v>
      </c>
      <c r="G30" s="100">
        <v>3.5000000000000003E-2</v>
      </c>
      <c r="H30" s="101">
        <v>172476.99</v>
      </c>
      <c r="I30" s="100">
        <v>2</v>
      </c>
      <c r="J30" s="153">
        <f t="shared" si="0"/>
        <v>6036.6946500000004</v>
      </c>
    </row>
    <row r="31" spans="1:10" s="100" customFormat="1" hidden="1">
      <c r="A31" s="151" t="s">
        <v>211</v>
      </c>
      <c r="B31" s="151" t="s">
        <v>212</v>
      </c>
      <c r="C31" s="151" t="s">
        <v>47</v>
      </c>
      <c r="D31" s="151" t="s">
        <v>57</v>
      </c>
      <c r="E31" s="151" t="s">
        <v>4</v>
      </c>
      <c r="F31" s="151">
        <v>4</v>
      </c>
      <c r="G31" s="100">
        <v>3.5000000000000003E-2</v>
      </c>
      <c r="H31" s="101">
        <v>389424.3</v>
      </c>
      <c r="I31" s="100">
        <v>4</v>
      </c>
      <c r="J31" s="153">
        <f t="shared" si="0"/>
        <v>13629.8505</v>
      </c>
    </row>
    <row r="32" spans="1:10" s="100" customFormat="1" hidden="1">
      <c r="A32" s="151" t="s">
        <v>211</v>
      </c>
      <c r="B32" s="151" t="s">
        <v>212</v>
      </c>
      <c r="C32" s="151" t="s">
        <v>47</v>
      </c>
      <c r="D32" s="151" t="s">
        <v>61</v>
      </c>
      <c r="E32" s="151" t="s">
        <v>4</v>
      </c>
      <c r="F32" s="151">
        <v>4</v>
      </c>
      <c r="G32" s="100">
        <v>3.5000000000000003E-2</v>
      </c>
      <c r="H32" s="101">
        <v>269992.99</v>
      </c>
      <c r="I32" s="100">
        <v>3</v>
      </c>
      <c r="J32" s="153">
        <f t="shared" si="0"/>
        <v>9449.7546500000008</v>
      </c>
    </row>
    <row r="33" spans="1:10" s="100" customFormat="1" hidden="1">
      <c r="A33" s="151" t="s">
        <v>211</v>
      </c>
      <c r="B33" s="151" t="s">
        <v>212</v>
      </c>
      <c r="C33" s="151" t="s">
        <v>47</v>
      </c>
      <c r="D33" s="151" t="s">
        <v>55</v>
      </c>
      <c r="E33" s="151" t="s">
        <v>3</v>
      </c>
      <c r="F33" s="151">
        <v>4</v>
      </c>
      <c r="G33" s="100">
        <v>3.5000000000000003E-2</v>
      </c>
      <c r="H33" s="101">
        <v>556433.44999999995</v>
      </c>
      <c r="I33" s="100">
        <v>8</v>
      </c>
      <c r="J33" s="153">
        <f t="shared" si="0"/>
        <v>19475.170750000001</v>
      </c>
    </row>
    <row r="34" spans="1:10" s="100" customFormat="1" hidden="1">
      <c r="A34" s="151" t="s">
        <v>211</v>
      </c>
      <c r="B34" s="151" t="s">
        <v>212</v>
      </c>
      <c r="C34" s="151" t="s">
        <v>47</v>
      </c>
      <c r="D34" s="151" t="s">
        <v>75</v>
      </c>
      <c r="E34" s="151" t="s">
        <v>3</v>
      </c>
      <c r="F34" s="151">
        <v>4</v>
      </c>
      <c r="G34" s="100">
        <v>3.5000000000000003E-2</v>
      </c>
      <c r="H34" s="101">
        <v>328274.21000000002</v>
      </c>
      <c r="I34" s="100">
        <v>5</v>
      </c>
      <c r="J34" s="153">
        <f t="shared" si="0"/>
        <v>11489.597350000002</v>
      </c>
    </row>
    <row r="35" spans="1:10" s="100" customFormat="1" hidden="1">
      <c r="A35" s="151" t="s">
        <v>211</v>
      </c>
      <c r="B35" s="151" t="s">
        <v>212</v>
      </c>
      <c r="C35" s="151" t="s">
        <v>47</v>
      </c>
      <c r="D35" s="151" t="s">
        <v>98</v>
      </c>
      <c r="E35" s="151" t="s">
        <v>4</v>
      </c>
      <c r="F35" s="151">
        <v>4</v>
      </c>
      <c r="G35" s="100">
        <v>3.5000000000000003E-2</v>
      </c>
      <c r="H35" s="101">
        <v>239628.79</v>
      </c>
      <c r="I35" s="100">
        <v>2</v>
      </c>
      <c r="J35" s="153">
        <f t="shared" si="0"/>
        <v>8387.0076500000014</v>
      </c>
    </row>
    <row r="36" spans="1:10" s="100" customFormat="1" hidden="1">
      <c r="A36" s="151" t="s">
        <v>211</v>
      </c>
      <c r="B36" s="151" t="s">
        <v>212</v>
      </c>
      <c r="C36" s="151" t="s">
        <v>47</v>
      </c>
      <c r="D36" s="151" t="s">
        <v>56</v>
      </c>
      <c r="E36" s="151" t="s">
        <v>4</v>
      </c>
      <c r="F36" s="151">
        <v>4</v>
      </c>
      <c r="G36" s="100">
        <v>3.5000000000000003E-2</v>
      </c>
      <c r="H36" s="101">
        <v>539992.84</v>
      </c>
      <c r="I36" s="100">
        <v>5</v>
      </c>
      <c r="J36" s="153">
        <f t="shared" si="0"/>
        <v>18899.749400000001</v>
      </c>
    </row>
    <row r="37" spans="1:10" s="100" customFormat="1" hidden="1">
      <c r="A37" s="151" t="s">
        <v>211</v>
      </c>
      <c r="B37" s="151" t="s">
        <v>212</v>
      </c>
      <c r="C37" s="151" t="s">
        <v>47</v>
      </c>
      <c r="D37" s="151" t="s">
        <v>56</v>
      </c>
      <c r="E37" s="151" t="s">
        <v>3</v>
      </c>
      <c r="F37" s="151">
        <v>4</v>
      </c>
      <c r="G37" s="100">
        <v>3.5000000000000003E-2</v>
      </c>
      <c r="H37" s="101">
        <v>100626.52</v>
      </c>
      <c r="I37" s="100">
        <v>2</v>
      </c>
      <c r="J37" s="153">
        <f t="shared" si="0"/>
        <v>3521.9282000000003</v>
      </c>
    </row>
    <row r="38" spans="1:10" s="100" customFormat="1" hidden="1">
      <c r="A38" s="151" t="s">
        <v>211</v>
      </c>
      <c r="B38" s="151" t="s">
        <v>212</v>
      </c>
      <c r="C38" s="151" t="s">
        <v>47</v>
      </c>
      <c r="D38" s="151" t="s">
        <v>69</v>
      </c>
      <c r="E38" s="151" t="s">
        <v>3</v>
      </c>
      <c r="F38" s="151">
        <v>4</v>
      </c>
      <c r="G38" s="100">
        <v>3.5000000000000003E-2</v>
      </c>
      <c r="H38" s="101">
        <v>339106.72</v>
      </c>
      <c r="I38" s="100">
        <v>5</v>
      </c>
      <c r="J38" s="153">
        <f t="shared" si="0"/>
        <v>11868.735200000001</v>
      </c>
    </row>
    <row r="39" spans="1:10" s="100" customFormat="1" hidden="1">
      <c r="A39" s="151" t="s">
        <v>211</v>
      </c>
      <c r="B39" s="151" t="s">
        <v>212</v>
      </c>
      <c r="C39" s="151" t="s">
        <v>47</v>
      </c>
      <c r="D39" s="151" t="s">
        <v>58</v>
      </c>
      <c r="E39" s="151" t="s">
        <v>4</v>
      </c>
      <c r="F39" s="151">
        <v>4</v>
      </c>
      <c r="G39" s="100">
        <v>3.5000000000000003E-2</v>
      </c>
      <c r="H39" s="101">
        <v>116699</v>
      </c>
      <c r="I39" s="100">
        <v>1</v>
      </c>
      <c r="J39" s="153">
        <f t="shared" si="0"/>
        <v>4084.4650000000006</v>
      </c>
    </row>
    <row r="40" spans="1:10" s="100" customFormat="1" hidden="1">
      <c r="A40" s="151" t="s">
        <v>211</v>
      </c>
      <c r="B40" s="151" t="s">
        <v>212</v>
      </c>
      <c r="C40" s="151" t="s">
        <v>47</v>
      </c>
      <c r="D40" s="151" t="s">
        <v>52</v>
      </c>
      <c r="E40" s="151" t="s">
        <v>4</v>
      </c>
      <c r="F40" s="151">
        <v>4</v>
      </c>
      <c r="G40" s="100">
        <v>3.5000000000000003E-2</v>
      </c>
      <c r="H40" s="101">
        <v>588541.06999999995</v>
      </c>
      <c r="I40" s="100">
        <v>5</v>
      </c>
      <c r="J40" s="153">
        <f t="shared" si="0"/>
        <v>20598.937450000001</v>
      </c>
    </row>
    <row r="41" spans="1:10" s="100" customFormat="1" hidden="1">
      <c r="A41" s="151" t="s">
        <v>211</v>
      </c>
      <c r="B41" s="151" t="s">
        <v>212</v>
      </c>
      <c r="C41" s="151" t="s">
        <v>47</v>
      </c>
      <c r="D41" s="151" t="s">
        <v>52</v>
      </c>
      <c r="E41" s="151" t="s">
        <v>3</v>
      </c>
      <c r="F41" s="151">
        <v>4</v>
      </c>
      <c r="G41" s="100">
        <v>3.5000000000000003E-2</v>
      </c>
      <c r="H41" s="101">
        <v>437431.7</v>
      </c>
      <c r="I41" s="100">
        <v>8</v>
      </c>
      <c r="J41" s="153">
        <f t="shared" si="0"/>
        <v>15310.109500000002</v>
      </c>
    </row>
    <row r="42" spans="1:10" s="100" customFormat="1" hidden="1">
      <c r="A42" s="151" t="s">
        <v>211</v>
      </c>
      <c r="B42" s="151" t="s">
        <v>212</v>
      </c>
      <c r="C42" s="151" t="s">
        <v>47</v>
      </c>
      <c r="D42" s="151" t="s">
        <v>7</v>
      </c>
      <c r="E42" s="151" t="s">
        <v>3</v>
      </c>
      <c r="F42" s="151">
        <v>4</v>
      </c>
      <c r="G42" s="100">
        <v>3.5000000000000003E-2</v>
      </c>
      <c r="H42" s="101">
        <v>114256.59</v>
      </c>
      <c r="I42" s="100">
        <v>2</v>
      </c>
      <c r="J42" s="153">
        <f t="shared" si="0"/>
        <v>3998.9806500000004</v>
      </c>
    </row>
    <row r="43" spans="1:10" s="100" customFormat="1" hidden="1">
      <c r="A43" s="151" t="s">
        <v>211</v>
      </c>
      <c r="B43" s="151" t="s">
        <v>212</v>
      </c>
      <c r="C43" s="151" t="s">
        <v>47</v>
      </c>
      <c r="D43" s="151" t="s">
        <v>68</v>
      </c>
      <c r="E43" s="151" t="s">
        <v>4</v>
      </c>
      <c r="F43" s="151">
        <v>4</v>
      </c>
      <c r="G43" s="100">
        <v>3.5000000000000003E-2</v>
      </c>
      <c r="H43" s="101">
        <v>430660.1</v>
      </c>
      <c r="I43" s="100">
        <v>7</v>
      </c>
      <c r="J43" s="153">
        <f t="shared" si="0"/>
        <v>15073.103500000001</v>
      </c>
    </row>
    <row r="44" spans="1:10" s="100" customFormat="1" hidden="1">
      <c r="A44" s="151" t="s">
        <v>211</v>
      </c>
      <c r="B44" s="151" t="s">
        <v>212</v>
      </c>
      <c r="C44" s="151" t="s">
        <v>47</v>
      </c>
      <c r="D44" s="151" t="s">
        <v>67</v>
      </c>
      <c r="E44" s="151" t="s">
        <v>4</v>
      </c>
      <c r="F44" s="151">
        <v>4</v>
      </c>
      <c r="G44" s="100">
        <v>3.5000000000000003E-2</v>
      </c>
      <c r="H44" s="101">
        <v>984311.42</v>
      </c>
      <c r="I44" s="100">
        <v>12</v>
      </c>
      <c r="J44" s="153">
        <f t="shared" si="0"/>
        <v>34450.899700000002</v>
      </c>
    </row>
    <row r="45" spans="1:10" s="100" customFormat="1" hidden="1">
      <c r="A45" s="151" t="s">
        <v>211</v>
      </c>
      <c r="B45" s="151" t="s">
        <v>212</v>
      </c>
      <c r="C45" s="151" t="s">
        <v>47</v>
      </c>
      <c r="D45" s="151" t="s">
        <v>76</v>
      </c>
      <c r="E45" s="151" t="s">
        <v>2</v>
      </c>
      <c r="F45" s="151">
        <v>5</v>
      </c>
      <c r="G45" s="100">
        <v>0.05</v>
      </c>
      <c r="H45" s="101">
        <v>405932.79999999999</v>
      </c>
      <c r="I45" s="100">
        <v>7</v>
      </c>
      <c r="J45" s="153">
        <f t="shared" si="0"/>
        <v>20296.64</v>
      </c>
    </row>
    <row r="46" spans="1:10" s="100" customFormat="1" hidden="1">
      <c r="A46" s="151" t="s">
        <v>211</v>
      </c>
      <c r="B46" s="151" t="s">
        <v>212</v>
      </c>
      <c r="C46" s="151" t="s">
        <v>47</v>
      </c>
      <c r="D46" s="151" t="s">
        <v>76</v>
      </c>
      <c r="E46" s="151" t="s">
        <v>3</v>
      </c>
      <c r="F46" s="151">
        <v>4</v>
      </c>
      <c r="G46" s="100">
        <v>3.5000000000000003E-2</v>
      </c>
      <c r="H46" s="101">
        <v>222295</v>
      </c>
      <c r="I46" s="100">
        <v>3</v>
      </c>
      <c r="J46" s="153">
        <f t="shared" si="0"/>
        <v>7780.3250000000007</v>
      </c>
    </row>
    <row r="47" spans="1:10" s="100" customFormat="1" hidden="1">
      <c r="A47" s="151" t="s">
        <v>211</v>
      </c>
      <c r="B47" s="151" t="s">
        <v>212</v>
      </c>
      <c r="C47" s="151" t="s">
        <v>47</v>
      </c>
      <c r="D47" s="151" t="s">
        <v>48</v>
      </c>
      <c r="E47" s="151" t="s">
        <v>2</v>
      </c>
      <c r="F47" s="151">
        <v>4</v>
      </c>
      <c r="G47" s="100">
        <v>0.05</v>
      </c>
      <c r="H47" s="101">
        <v>74193.600000000006</v>
      </c>
      <c r="I47" s="100">
        <v>1</v>
      </c>
      <c r="J47" s="153">
        <f t="shared" si="0"/>
        <v>3709.6800000000003</v>
      </c>
    </row>
    <row r="48" spans="1:10" s="100" customFormat="1" hidden="1">
      <c r="A48" s="151" t="s">
        <v>211</v>
      </c>
      <c r="B48" s="151" t="s">
        <v>212</v>
      </c>
      <c r="C48" s="151" t="s">
        <v>47</v>
      </c>
      <c r="D48" s="151" t="s">
        <v>48</v>
      </c>
      <c r="E48" s="151" t="s">
        <v>2</v>
      </c>
      <c r="F48" s="151">
        <v>5</v>
      </c>
      <c r="G48" s="100">
        <v>0.05</v>
      </c>
      <c r="H48" s="101">
        <v>148387.20000000001</v>
      </c>
      <c r="I48" s="100">
        <v>2</v>
      </c>
      <c r="J48" s="153">
        <f t="shared" si="0"/>
        <v>7419.3600000000006</v>
      </c>
    </row>
    <row r="49" spans="1:10" s="100" customFormat="1" hidden="1">
      <c r="A49" s="151" t="s">
        <v>211</v>
      </c>
      <c r="B49" s="151" t="s">
        <v>212</v>
      </c>
      <c r="C49" s="151" t="s">
        <v>47</v>
      </c>
      <c r="D49" s="151" t="s">
        <v>65</v>
      </c>
      <c r="E49" s="151" t="s">
        <v>2</v>
      </c>
      <c r="F49" s="151">
        <v>5</v>
      </c>
      <c r="G49" s="100">
        <v>0.05</v>
      </c>
      <c r="H49" s="101">
        <v>141169.60000000001</v>
      </c>
      <c r="I49" s="100">
        <v>2</v>
      </c>
      <c r="J49" s="153">
        <f t="shared" si="0"/>
        <v>7058.4800000000005</v>
      </c>
    </row>
    <row r="50" spans="1:10" s="100" customFormat="1" hidden="1">
      <c r="A50" s="151" t="s">
        <v>211</v>
      </c>
      <c r="B50" s="151" t="s">
        <v>212</v>
      </c>
      <c r="C50" s="151" t="s">
        <v>47</v>
      </c>
      <c r="D50" s="151" t="s">
        <v>66</v>
      </c>
      <c r="E50" s="151" t="s">
        <v>2</v>
      </c>
      <c r="F50" s="151">
        <v>5</v>
      </c>
      <c r="G50" s="100">
        <v>0.05</v>
      </c>
      <c r="H50" s="101">
        <v>148387.20000000001</v>
      </c>
      <c r="I50" s="100">
        <v>2</v>
      </c>
      <c r="J50" s="153">
        <f t="shared" si="0"/>
        <v>7419.3600000000006</v>
      </c>
    </row>
    <row r="51" spans="1:10" s="100" customFormat="1" hidden="1">
      <c r="A51" s="151" t="s">
        <v>211</v>
      </c>
      <c r="B51" s="151" t="s">
        <v>212</v>
      </c>
      <c r="C51" s="151" t="s">
        <v>47</v>
      </c>
      <c r="D51" s="151" t="s">
        <v>54</v>
      </c>
      <c r="E51" s="151" t="s">
        <v>4</v>
      </c>
      <c r="F51" s="151">
        <v>4</v>
      </c>
      <c r="G51" s="100">
        <v>3.5000000000000003E-2</v>
      </c>
      <c r="H51" s="101">
        <v>100734.02</v>
      </c>
      <c r="I51" s="100">
        <v>1</v>
      </c>
      <c r="J51" s="153">
        <f t="shared" si="0"/>
        <v>3525.6907000000006</v>
      </c>
    </row>
    <row r="52" spans="1:10" s="100" customFormat="1" hidden="1">
      <c r="A52" s="151" t="s">
        <v>211</v>
      </c>
      <c r="B52" s="151" t="s">
        <v>212</v>
      </c>
      <c r="C52" s="151" t="s">
        <v>47</v>
      </c>
      <c r="D52" s="151" t="s">
        <v>54</v>
      </c>
      <c r="E52" s="151" t="s">
        <v>2</v>
      </c>
      <c r="F52" s="151">
        <v>5</v>
      </c>
      <c r="G52" s="100">
        <v>0.05</v>
      </c>
      <c r="H52" s="101">
        <v>394243.2</v>
      </c>
      <c r="I52" s="100">
        <v>6</v>
      </c>
      <c r="J52" s="153">
        <f t="shared" si="0"/>
        <v>19712.160000000003</v>
      </c>
    </row>
    <row r="53" spans="1:10" s="100" customFormat="1" hidden="1">
      <c r="A53" s="151" t="s">
        <v>211</v>
      </c>
      <c r="B53" s="151" t="s">
        <v>212</v>
      </c>
      <c r="C53" s="151" t="s">
        <v>47</v>
      </c>
      <c r="D53" s="151" t="s">
        <v>54</v>
      </c>
      <c r="E53" s="151" t="s">
        <v>3</v>
      </c>
      <c r="F53" s="151">
        <v>4</v>
      </c>
      <c r="G53" s="100">
        <v>3.5000000000000003E-2</v>
      </c>
      <c r="H53" s="101">
        <v>233127.22</v>
      </c>
      <c r="I53" s="100">
        <v>3</v>
      </c>
      <c r="J53" s="153">
        <f t="shared" si="0"/>
        <v>8159.4527000000007</v>
      </c>
    </row>
    <row r="54" spans="1:10" s="100" customFormat="1" hidden="1">
      <c r="A54" s="151" t="s">
        <v>211</v>
      </c>
      <c r="B54" s="151" t="s">
        <v>212</v>
      </c>
      <c r="C54" s="151" t="s">
        <v>47</v>
      </c>
      <c r="D54" s="151" t="s">
        <v>30</v>
      </c>
      <c r="E54" s="151" t="s">
        <v>4</v>
      </c>
      <c r="F54" s="151">
        <v>4</v>
      </c>
      <c r="G54" s="100">
        <v>3.5000000000000003E-2</v>
      </c>
      <c r="H54" s="101">
        <v>312656.28999999998</v>
      </c>
      <c r="I54" s="100">
        <v>3</v>
      </c>
      <c r="J54" s="153">
        <f t="shared" si="0"/>
        <v>10942.970150000001</v>
      </c>
    </row>
    <row r="55" spans="1:10" s="100" customFormat="1" hidden="1">
      <c r="A55" s="151" t="s">
        <v>211</v>
      </c>
      <c r="B55" s="151" t="s">
        <v>212</v>
      </c>
      <c r="C55" s="151" t="s">
        <v>47</v>
      </c>
      <c r="D55" s="151" t="s">
        <v>74</v>
      </c>
      <c r="E55" s="151" t="s">
        <v>4</v>
      </c>
      <c r="F55" s="151">
        <v>4</v>
      </c>
      <c r="G55" s="100">
        <v>3.5000000000000003E-2</v>
      </c>
      <c r="H55" s="101">
        <v>188575.85</v>
      </c>
      <c r="I55" s="100">
        <v>2</v>
      </c>
      <c r="J55" s="153">
        <f t="shared" si="0"/>
        <v>6600.1547500000006</v>
      </c>
    </row>
    <row r="56" spans="1:10" s="100" customFormat="1" hidden="1">
      <c r="A56" s="151" t="s">
        <v>211</v>
      </c>
      <c r="B56" s="151" t="s">
        <v>212</v>
      </c>
      <c r="C56" s="151" t="s">
        <v>47</v>
      </c>
      <c r="D56" s="151" t="s">
        <v>73</v>
      </c>
      <c r="E56" s="151" t="s">
        <v>4</v>
      </c>
      <c r="F56" s="151">
        <v>4</v>
      </c>
      <c r="G56" s="100">
        <v>3.5000000000000003E-2</v>
      </c>
      <c r="H56" s="101">
        <v>184254</v>
      </c>
      <c r="I56" s="100">
        <v>2</v>
      </c>
      <c r="J56" s="153">
        <f t="shared" si="0"/>
        <v>6448.89</v>
      </c>
    </row>
    <row r="57" spans="1:10" s="100" customFormat="1" hidden="1">
      <c r="A57" s="151" t="s">
        <v>211</v>
      </c>
      <c r="B57" s="151" t="s">
        <v>212</v>
      </c>
      <c r="C57" s="151" t="s">
        <v>47</v>
      </c>
      <c r="D57" s="151" t="s">
        <v>72</v>
      </c>
      <c r="E57" s="151" t="s">
        <v>4</v>
      </c>
      <c r="F57" s="151">
        <v>4</v>
      </c>
      <c r="G57" s="100">
        <v>3.5000000000000003E-2</v>
      </c>
      <c r="H57" s="101">
        <v>218458.31</v>
      </c>
      <c r="I57" s="100">
        <v>2</v>
      </c>
      <c r="J57" s="153">
        <f t="shared" si="0"/>
        <v>7646.0408500000003</v>
      </c>
    </row>
    <row r="58" spans="1:10" s="100" customFormat="1" hidden="1">
      <c r="A58" s="151" t="s">
        <v>211</v>
      </c>
      <c r="B58" s="151" t="s">
        <v>212</v>
      </c>
      <c r="C58" s="151" t="s">
        <v>47</v>
      </c>
      <c r="D58" s="151" t="s">
        <v>60</v>
      </c>
      <c r="E58" s="151" t="s">
        <v>4</v>
      </c>
      <c r="F58" s="151">
        <v>4</v>
      </c>
      <c r="G58" s="100">
        <v>3.5000000000000003E-2</v>
      </c>
      <c r="H58" s="101">
        <v>875373.03</v>
      </c>
      <c r="I58" s="100">
        <v>10</v>
      </c>
      <c r="J58" s="153">
        <f t="shared" si="0"/>
        <v>30638.056050000003</v>
      </c>
    </row>
    <row r="59" spans="1:10" s="100" customFormat="1" hidden="1">
      <c r="A59" s="151" t="s">
        <v>211</v>
      </c>
      <c r="B59" s="151" t="s">
        <v>212</v>
      </c>
      <c r="C59" s="151" t="s">
        <v>47</v>
      </c>
      <c r="D59" s="151" t="s">
        <v>60</v>
      </c>
      <c r="E59" s="151" t="s">
        <v>3</v>
      </c>
      <c r="F59" s="151">
        <v>4</v>
      </c>
      <c r="G59" s="100">
        <v>3.5000000000000003E-2</v>
      </c>
      <c r="H59" s="101">
        <v>100906.89</v>
      </c>
      <c r="I59" s="100">
        <v>2</v>
      </c>
      <c r="J59" s="153">
        <f t="shared" si="0"/>
        <v>3531.7411500000003</v>
      </c>
    </row>
    <row r="60" spans="1:10" s="100" customFormat="1" hidden="1">
      <c r="A60" s="151" t="s">
        <v>211</v>
      </c>
      <c r="B60" s="151" t="s">
        <v>212</v>
      </c>
      <c r="C60" s="151" t="s">
        <v>47</v>
      </c>
      <c r="D60" s="151" t="s">
        <v>59</v>
      </c>
      <c r="E60" s="151" t="s">
        <v>4</v>
      </c>
      <c r="F60" s="151">
        <v>4</v>
      </c>
      <c r="G60" s="100">
        <v>3.5000000000000003E-2</v>
      </c>
      <c r="H60" s="101">
        <v>611182.34</v>
      </c>
      <c r="I60" s="100">
        <v>7</v>
      </c>
      <c r="J60" s="153">
        <f t="shared" si="0"/>
        <v>21391.3819</v>
      </c>
    </row>
    <row r="61" spans="1:10" s="100" customFormat="1" hidden="1">
      <c r="A61" s="151" t="s">
        <v>211</v>
      </c>
      <c r="B61" s="151" t="s">
        <v>212</v>
      </c>
      <c r="C61" s="151" t="s">
        <v>47</v>
      </c>
      <c r="D61" s="151" t="s">
        <v>71</v>
      </c>
      <c r="E61" s="151" t="s">
        <v>3</v>
      </c>
      <c r="F61" s="151">
        <v>4</v>
      </c>
      <c r="G61" s="100">
        <v>3.5000000000000003E-2</v>
      </c>
      <c r="H61" s="101">
        <v>223390.03</v>
      </c>
      <c r="I61" s="100">
        <v>3</v>
      </c>
      <c r="J61" s="153">
        <f t="shared" si="0"/>
        <v>7818.6510500000004</v>
      </c>
    </row>
    <row r="62" spans="1:10" s="100" customFormat="1" hidden="1">
      <c r="A62" s="151" t="s">
        <v>211</v>
      </c>
      <c r="B62" s="151" t="s">
        <v>212</v>
      </c>
      <c r="C62" s="151" t="s">
        <v>40</v>
      </c>
      <c r="D62" s="151" t="s">
        <v>45</v>
      </c>
      <c r="E62" s="151" t="s">
        <v>2</v>
      </c>
      <c r="F62" s="151">
        <v>5</v>
      </c>
      <c r="G62" s="100">
        <v>0.05</v>
      </c>
      <c r="H62" s="101">
        <v>60673.599999999999</v>
      </c>
      <c r="I62" s="100">
        <v>1</v>
      </c>
      <c r="J62" s="153">
        <f t="shared" si="0"/>
        <v>3033.6800000000003</v>
      </c>
    </row>
    <row r="63" spans="1:10" s="100" customFormat="1" hidden="1">
      <c r="A63" s="151" t="s">
        <v>211</v>
      </c>
      <c r="B63" s="151" t="s">
        <v>212</v>
      </c>
      <c r="C63" s="151" t="s">
        <v>40</v>
      </c>
      <c r="D63" s="151" t="s">
        <v>42</v>
      </c>
      <c r="E63" s="151" t="s">
        <v>4</v>
      </c>
      <c r="F63" s="151">
        <v>4</v>
      </c>
      <c r="G63" s="100">
        <v>3.5000000000000003E-2</v>
      </c>
      <c r="H63" s="101">
        <v>1296574.58</v>
      </c>
      <c r="I63" s="100">
        <v>12</v>
      </c>
      <c r="J63" s="153">
        <f t="shared" si="0"/>
        <v>45380.110300000008</v>
      </c>
    </row>
    <row r="64" spans="1:10" s="100" customFormat="1" hidden="1">
      <c r="A64" s="151" t="s">
        <v>211</v>
      </c>
      <c r="B64" s="151" t="s">
        <v>212</v>
      </c>
      <c r="C64" s="151" t="s">
        <v>40</v>
      </c>
      <c r="D64" s="151" t="s">
        <v>42</v>
      </c>
      <c r="E64" s="151" t="s">
        <v>2</v>
      </c>
      <c r="F64" s="151">
        <v>5</v>
      </c>
      <c r="G64" s="100">
        <v>0.05</v>
      </c>
      <c r="H64" s="101">
        <v>1767396.8</v>
      </c>
      <c r="I64" s="100">
        <v>24</v>
      </c>
      <c r="J64" s="153">
        <f t="shared" si="0"/>
        <v>88369.840000000011</v>
      </c>
    </row>
    <row r="65" spans="1:10" s="100" customFormat="1" hidden="1">
      <c r="A65" s="151" t="s">
        <v>211</v>
      </c>
      <c r="B65" s="151" t="s">
        <v>212</v>
      </c>
      <c r="C65" s="151" t="s">
        <v>40</v>
      </c>
      <c r="D65" s="151" t="s">
        <v>42</v>
      </c>
      <c r="E65" s="151" t="s">
        <v>3</v>
      </c>
      <c r="F65" s="151">
        <v>4</v>
      </c>
      <c r="G65" s="100">
        <v>3.5000000000000003E-2</v>
      </c>
      <c r="H65" s="101">
        <v>48481.77</v>
      </c>
      <c r="I65" s="100">
        <v>1</v>
      </c>
      <c r="J65" s="153">
        <f t="shared" si="0"/>
        <v>1696.86195</v>
      </c>
    </row>
    <row r="66" spans="1:10" s="100" customFormat="1" hidden="1">
      <c r="A66" s="151" t="s">
        <v>211</v>
      </c>
      <c r="B66" s="151" t="s">
        <v>212</v>
      </c>
      <c r="C66" s="151" t="s">
        <v>40</v>
      </c>
      <c r="D66" s="151" t="s">
        <v>9</v>
      </c>
      <c r="E66" s="151" t="s">
        <v>4</v>
      </c>
      <c r="F66" s="151">
        <v>4</v>
      </c>
      <c r="G66" s="100">
        <v>3.5000000000000003E-2</v>
      </c>
      <c r="H66" s="101">
        <v>672014.83</v>
      </c>
      <c r="I66" s="100">
        <v>7</v>
      </c>
      <c r="J66" s="153">
        <f t="shared" si="0"/>
        <v>23520.519049999999</v>
      </c>
    </row>
    <row r="67" spans="1:10" s="100" customFormat="1" hidden="1">
      <c r="A67" s="151" t="s">
        <v>211</v>
      </c>
      <c r="B67" s="151" t="s">
        <v>212</v>
      </c>
      <c r="C67" s="151" t="s">
        <v>40</v>
      </c>
      <c r="D67" s="151" t="s">
        <v>41</v>
      </c>
      <c r="E67" s="151" t="s">
        <v>4</v>
      </c>
      <c r="F67" s="151">
        <v>4</v>
      </c>
      <c r="G67" s="100">
        <v>3.5000000000000003E-2</v>
      </c>
      <c r="H67" s="101">
        <v>7433835.0099999998</v>
      </c>
      <c r="I67" s="100">
        <v>71</v>
      </c>
      <c r="J67" s="153">
        <f t="shared" si="0"/>
        <v>260184.22535000002</v>
      </c>
    </row>
    <row r="68" spans="1:10">
      <c r="A68" s="209" t="s">
        <v>211</v>
      </c>
      <c r="B68" s="209" t="s">
        <v>212</v>
      </c>
      <c r="C68" s="209" t="s">
        <v>40</v>
      </c>
      <c r="D68" s="209" t="s">
        <v>41</v>
      </c>
      <c r="E68" s="209" t="s">
        <v>2</v>
      </c>
      <c r="F68" s="209">
        <v>6</v>
      </c>
      <c r="G68" s="122">
        <v>0.05</v>
      </c>
      <c r="H68" s="123">
        <v>11770220.800000001</v>
      </c>
      <c r="I68" s="122">
        <v>167</v>
      </c>
      <c r="J68" s="220">
        <f t="shared" si="0"/>
        <v>588511.04</v>
      </c>
    </row>
    <row r="69" spans="1:10" s="100" customFormat="1" hidden="1">
      <c r="A69" s="151" t="s">
        <v>211</v>
      </c>
      <c r="B69" s="151" t="s">
        <v>212</v>
      </c>
      <c r="C69" s="151" t="s">
        <v>40</v>
      </c>
      <c r="D69" s="151" t="s">
        <v>41</v>
      </c>
      <c r="E69" s="151" t="s">
        <v>3</v>
      </c>
      <c r="F69" s="151">
        <v>4</v>
      </c>
      <c r="G69" s="100">
        <v>3.5000000000000003E-2</v>
      </c>
      <c r="H69" s="101">
        <v>282527.34999999998</v>
      </c>
      <c r="I69" s="100">
        <v>6</v>
      </c>
      <c r="J69" s="153">
        <f t="shared" si="0"/>
        <v>9888.4572499999995</v>
      </c>
    </row>
    <row r="70" spans="1:10" s="100" customFormat="1" hidden="1">
      <c r="A70" s="151" t="s">
        <v>211</v>
      </c>
      <c r="B70" s="151" t="s">
        <v>212</v>
      </c>
      <c r="C70" s="151" t="s">
        <v>40</v>
      </c>
      <c r="D70" s="151" t="s">
        <v>43</v>
      </c>
      <c r="E70" s="151" t="s">
        <v>4</v>
      </c>
      <c r="F70" s="151">
        <v>4</v>
      </c>
      <c r="G70" s="100">
        <v>3.5000000000000003E-2</v>
      </c>
      <c r="H70" s="101">
        <v>375289.36</v>
      </c>
      <c r="I70" s="100">
        <v>3</v>
      </c>
      <c r="J70" s="153">
        <f t="shared" si="0"/>
        <v>13135.127600000002</v>
      </c>
    </row>
    <row r="71" spans="1:10" s="100" customFormat="1" hidden="1">
      <c r="A71" s="151" t="s">
        <v>211</v>
      </c>
      <c r="B71" s="151" t="s">
        <v>212</v>
      </c>
      <c r="C71" s="151" t="s">
        <v>40</v>
      </c>
      <c r="D71" s="151" t="s">
        <v>44</v>
      </c>
      <c r="E71" s="151" t="s">
        <v>4</v>
      </c>
      <c r="F71" s="151">
        <v>4</v>
      </c>
      <c r="G71" s="100">
        <v>3.5000000000000003E-2</v>
      </c>
      <c r="H71" s="101">
        <v>84611.38</v>
      </c>
      <c r="I71" s="100">
        <v>1</v>
      </c>
      <c r="J71" s="153">
        <f t="shared" si="0"/>
        <v>2961.3983000000003</v>
      </c>
    </row>
    <row r="72" spans="1:10">
      <c r="A72" s="209" t="s">
        <v>211</v>
      </c>
      <c r="B72" s="209" t="s">
        <v>212</v>
      </c>
      <c r="C72" s="209" t="s">
        <v>40</v>
      </c>
      <c r="D72" s="209" t="s">
        <v>44</v>
      </c>
      <c r="E72" s="209" t="s">
        <v>2</v>
      </c>
      <c r="F72" s="209">
        <v>6</v>
      </c>
      <c r="G72" s="122">
        <v>0.05</v>
      </c>
      <c r="H72" s="123">
        <v>261705.60000000001</v>
      </c>
      <c r="I72" s="122">
        <v>5</v>
      </c>
      <c r="J72" s="220">
        <f t="shared" si="0"/>
        <v>13085.28</v>
      </c>
    </row>
    <row r="73" spans="1:10" s="100" customFormat="1" hidden="1">
      <c r="A73" s="151" t="s">
        <v>211</v>
      </c>
      <c r="B73" s="151" t="s">
        <v>212</v>
      </c>
      <c r="C73" s="151" t="s">
        <v>40</v>
      </c>
      <c r="D73" s="151" t="s">
        <v>44</v>
      </c>
      <c r="E73" s="151" t="s">
        <v>3</v>
      </c>
      <c r="F73" s="151">
        <v>4</v>
      </c>
      <c r="G73" s="100">
        <v>3.5000000000000003E-2</v>
      </c>
      <c r="H73" s="101">
        <v>65872.56</v>
      </c>
      <c r="I73" s="100">
        <v>1</v>
      </c>
      <c r="J73" s="153">
        <f t="shared" si="0"/>
        <v>2305.5396000000001</v>
      </c>
    </row>
    <row r="74" spans="1:10" s="100" customFormat="1" hidden="1">
      <c r="A74" s="151" t="s">
        <v>211</v>
      </c>
      <c r="B74" s="151" t="s">
        <v>212</v>
      </c>
      <c r="C74" s="151" t="s">
        <v>39</v>
      </c>
      <c r="D74" s="151" t="s">
        <v>8</v>
      </c>
      <c r="E74" s="151" t="s">
        <v>4</v>
      </c>
      <c r="F74" s="151">
        <v>4</v>
      </c>
      <c r="G74" s="100">
        <v>3.5000000000000003E-2</v>
      </c>
      <c r="H74" s="101">
        <v>59999.69</v>
      </c>
      <c r="I74" s="100">
        <v>1</v>
      </c>
      <c r="J74" s="153">
        <f t="shared" si="0"/>
        <v>2099.9891500000003</v>
      </c>
    </row>
  </sheetData>
  <autoFilter ref="A12:I74">
    <filterColumn colId="2">
      <filters>
        <filter val="117"/>
      </filters>
    </filterColumn>
    <filterColumn colId="4">
      <filters>
        <filter val="11N"/>
      </filters>
    </filterColumn>
    <filterColumn colId="5">
      <filters>
        <filter val="6"/>
      </filters>
    </filterColumn>
  </autoFilter>
  <pageMargins left="0.45" right="0.45" top="0.5" bottom="0.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74"/>
  <sheetViews>
    <sheetView workbookViewId="0">
      <pane ySplit="12" topLeftCell="A13" activePane="bottomLeft" state="frozen"/>
      <selection activeCell="D90" sqref="D90"/>
      <selection pane="bottomLeft" sqref="A1:XFD1048576"/>
    </sheetView>
  </sheetViews>
  <sheetFormatPr defaultRowHeight="15"/>
  <cols>
    <col min="1" max="1" width="9.42578125" style="209" bestFit="1" customWidth="1"/>
    <col min="2" max="2" width="6" style="209" bestFit="1" customWidth="1"/>
    <col min="3" max="3" width="5.5703125" style="209" bestFit="1" customWidth="1"/>
    <col min="4" max="4" width="7.28515625" style="209" customWidth="1"/>
    <col min="5" max="5" width="9.140625" style="209" customWidth="1"/>
    <col min="6" max="6" width="6.28515625" style="209" customWidth="1"/>
    <col min="7" max="7" width="10.85546875" style="122" bestFit="1" customWidth="1"/>
    <col min="8" max="8" width="18" style="123" customWidth="1"/>
    <col min="9" max="9" width="9.85546875" style="122" customWidth="1"/>
    <col min="10" max="10" width="14.5703125" style="123" customWidth="1"/>
    <col min="11" max="16384" width="9.140625" style="122"/>
  </cols>
  <sheetData>
    <row r="1" spans="1:10">
      <c r="A1" s="208" t="s">
        <v>229</v>
      </c>
    </row>
    <row r="2" spans="1:10">
      <c r="A2" s="208" t="s">
        <v>237</v>
      </c>
    </row>
    <row r="3" spans="1:10">
      <c r="A3" s="208" t="s">
        <v>111</v>
      </c>
    </row>
    <row r="5" spans="1:10">
      <c r="J5" s="210" t="s">
        <v>196</v>
      </c>
    </row>
    <row r="6" spans="1:10">
      <c r="J6" s="210" t="s">
        <v>197</v>
      </c>
    </row>
    <row r="7" spans="1:10">
      <c r="J7" s="211">
        <f>+J10/H10</f>
        <v>3.5000000000000003E-2</v>
      </c>
    </row>
    <row r="9" spans="1:10">
      <c r="I9" s="212" t="s">
        <v>31</v>
      </c>
    </row>
    <row r="10" spans="1:10">
      <c r="H10" s="123">
        <f>SUBTOTAL(9,H13:H76)</f>
        <v>396881.68</v>
      </c>
      <c r="J10" s="123">
        <f>SUBTOTAL(9,J13:J76)</f>
        <v>13890.8588</v>
      </c>
    </row>
    <row r="11" spans="1:10" s="210" customFormat="1">
      <c r="A11" s="213" t="s">
        <v>198</v>
      </c>
      <c r="B11" s="209"/>
      <c r="C11" s="209"/>
      <c r="D11" s="209" t="s">
        <v>199</v>
      </c>
      <c r="E11" s="209" t="s">
        <v>10</v>
      </c>
      <c r="F11" s="209"/>
      <c r="H11" s="214"/>
      <c r="J11" s="215" t="s">
        <v>200</v>
      </c>
    </row>
    <row r="12" spans="1:10" s="210" customFormat="1" ht="45">
      <c r="A12" s="216" t="s">
        <v>201</v>
      </c>
      <c r="B12" s="216" t="s">
        <v>202</v>
      </c>
      <c r="C12" s="216" t="s">
        <v>203</v>
      </c>
      <c r="D12" s="216" t="s">
        <v>204</v>
      </c>
      <c r="E12" s="216" t="s">
        <v>205</v>
      </c>
      <c r="F12" s="209" t="s">
        <v>206</v>
      </c>
      <c r="G12" s="217" t="s">
        <v>207</v>
      </c>
      <c r="H12" s="218" t="s">
        <v>208</v>
      </c>
      <c r="I12" s="217" t="s">
        <v>209</v>
      </c>
      <c r="J12" s="219" t="s">
        <v>210</v>
      </c>
    </row>
    <row r="13" spans="1:10" s="100" customFormat="1" hidden="1">
      <c r="A13" s="151" t="s">
        <v>211</v>
      </c>
      <c r="B13" s="151" t="s">
        <v>212</v>
      </c>
      <c r="C13" s="151" t="s">
        <v>47</v>
      </c>
      <c r="D13" s="151" t="s">
        <v>64</v>
      </c>
      <c r="E13" s="151" t="s">
        <v>2</v>
      </c>
      <c r="F13" s="151">
        <v>5</v>
      </c>
      <c r="G13" s="100">
        <v>0.05</v>
      </c>
      <c r="H13" s="101">
        <v>312124.79999999999</v>
      </c>
      <c r="I13" s="100">
        <v>6</v>
      </c>
      <c r="J13" s="153">
        <f>+G13*H13</f>
        <v>15606.24</v>
      </c>
    </row>
    <row r="14" spans="1:10" s="100" customFormat="1" hidden="1">
      <c r="A14" s="151" t="s">
        <v>211</v>
      </c>
      <c r="B14" s="151" t="s">
        <v>212</v>
      </c>
      <c r="C14" s="151" t="s">
        <v>47</v>
      </c>
      <c r="D14" s="151" t="s">
        <v>51</v>
      </c>
      <c r="E14" s="151" t="s">
        <v>4</v>
      </c>
      <c r="F14" s="151">
        <v>4</v>
      </c>
      <c r="G14" s="100">
        <v>3.5000000000000003E-2</v>
      </c>
      <c r="H14" s="101">
        <v>108100</v>
      </c>
      <c r="I14" s="100">
        <v>1</v>
      </c>
      <c r="J14" s="153">
        <f t="shared" ref="J14:J74" si="0">+G14*H14</f>
        <v>3783.5000000000005</v>
      </c>
    </row>
    <row r="15" spans="1:10" s="100" customFormat="1" hidden="1">
      <c r="A15" s="151" t="s">
        <v>211</v>
      </c>
      <c r="B15" s="151" t="s">
        <v>212</v>
      </c>
      <c r="C15" s="151" t="s">
        <v>47</v>
      </c>
      <c r="D15" s="151" t="s">
        <v>51</v>
      </c>
      <c r="E15" s="151" t="s">
        <v>2</v>
      </c>
      <c r="F15" s="151">
        <v>5</v>
      </c>
      <c r="G15" s="100">
        <v>0.05</v>
      </c>
      <c r="H15" s="101">
        <v>1589889.6</v>
      </c>
      <c r="I15" s="100">
        <v>23</v>
      </c>
      <c r="J15" s="153">
        <f t="shared" si="0"/>
        <v>79494.48000000001</v>
      </c>
    </row>
    <row r="16" spans="1:10" s="100" customFormat="1" hidden="1">
      <c r="A16" s="151" t="s">
        <v>211</v>
      </c>
      <c r="B16" s="151" t="s">
        <v>212</v>
      </c>
      <c r="C16" s="151" t="s">
        <v>47</v>
      </c>
      <c r="D16" s="151" t="s">
        <v>51</v>
      </c>
      <c r="E16" s="151" t="s">
        <v>3</v>
      </c>
      <c r="F16" s="151">
        <v>4</v>
      </c>
      <c r="G16" s="100">
        <v>3.5000000000000003E-2</v>
      </c>
      <c r="H16" s="101">
        <v>414337.98</v>
      </c>
      <c r="I16" s="100">
        <v>5</v>
      </c>
      <c r="J16" s="153">
        <f t="shared" si="0"/>
        <v>14501.829300000001</v>
      </c>
    </row>
    <row r="17" spans="1:10" s="100" customFormat="1" hidden="1">
      <c r="A17" s="151" t="s">
        <v>211</v>
      </c>
      <c r="B17" s="151" t="s">
        <v>212</v>
      </c>
      <c r="C17" s="151" t="s">
        <v>47</v>
      </c>
      <c r="D17" s="151" t="s">
        <v>63</v>
      </c>
      <c r="E17" s="151" t="s">
        <v>2</v>
      </c>
      <c r="F17" s="151">
        <v>5</v>
      </c>
      <c r="G17" s="100">
        <v>0.05</v>
      </c>
      <c r="H17" s="101">
        <v>274414.40000000002</v>
      </c>
      <c r="I17" s="100">
        <v>5</v>
      </c>
      <c r="J17" s="153">
        <f t="shared" si="0"/>
        <v>13720.720000000001</v>
      </c>
    </row>
    <row r="18" spans="1:10" s="100" customFormat="1" hidden="1">
      <c r="A18" s="151" t="s">
        <v>211</v>
      </c>
      <c r="B18" s="151" t="s">
        <v>212</v>
      </c>
      <c r="C18" s="151" t="s">
        <v>47</v>
      </c>
      <c r="D18" s="151" t="s">
        <v>50</v>
      </c>
      <c r="E18" s="151" t="s">
        <v>4</v>
      </c>
      <c r="F18" s="151">
        <v>4</v>
      </c>
      <c r="G18" s="100">
        <v>3.5000000000000003E-2</v>
      </c>
      <c r="H18" s="101">
        <v>110547.84</v>
      </c>
      <c r="I18" s="100">
        <v>1</v>
      </c>
      <c r="J18" s="153">
        <f t="shared" si="0"/>
        <v>3869.1744000000003</v>
      </c>
    </row>
    <row r="19" spans="1:10" s="100" customFormat="1" hidden="1">
      <c r="A19" s="151" t="s">
        <v>211</v>
      </c>
      <c r="B19" s="151" t="s">
        <v>212</v>
      </c>
      <c r="C19" s="151" t="s">
        <v>47</v>
      </c>
      <c r="D19" s="151" t="s">
        <v>50</v>
      </c>
      <c r="E19" s="151" t="s">
        <v>2</v>
      </c>
      <c r="F19" s="151">
        <v>5</v>
      </c>
      <c r="G19" s="100">
        <v>0.05</v>
      </c>
      <c r="H19" s="101">
        <v>1515280</v>
      </c>
      <c r="I19" s="100">
        <v>22</v>
      </c>
      <c r="J19" s="153">
        <f t="shared" si="0"/>
        <v>75764</v>
      </c>
    </row>
    <row r="20" spans="1:10" s="100" customFormat="1" hidden="1">
      <c r="A20" s="151" t="s">
        <v>211</v>
      </c>
      <c r="B20" s="151" t="s">
        <v>212</v>
      </c>
      <c r="C20" s="151" t="s">
        <v>47</v>
      </c>
      <c r="D20" s="151" t="s">
        <v>50</v>
      </c>
      <c r="E20" s="151" t="s">
        <v>3</v>
      </c>
      <c r="F20" s="151">
        <v>4</v>
      </c>
      <c r="G20" s="100">
        <v>3.5000000000000003E-2</v>
      </c>
      <c r="H20" s="101">
        <v>419382.83</v>
      </c>
      <c r="I20" s="100">
        <v>5</v>
      </c>
      <c r="J20" s="153">
        <f t="shared" si="0"/>
        <v>14678.399050000002</v>
      </c>
    </row>
    <row r="21" spans="1:10" s="100" customFormat="1" hidden="1">
      <c r="A21" s="151" t="s">
        <v>211</v>
      </c>
      <c r="B21" s="151" t="s">
        <v>212</v>
      </c>
      <c r="C21" s="151" t="s">
        <v>47</v>
      </c>
      <c r="D21" s="151" t="s">
        <v>50</v>
      </c>
      <c r="E21" s="151" t="s">
        <v>3</v>
      </c>
      <c r="F21" s="151">
        <v>5</v>
      </c>
      <c r="G21" s="100">
        <v>0.05</v>
      </c>
      <c r="H21" s="101">
        <v>76128</v>
      </c>
      <c r="I21" s="100">
        <v>1</v>
      </c>
      <c r="J21" s="153">
        <f t="shared" si="0"/>
        <v>3806.4</v>
      </c>
    </row>
    <row r="22" spans="1:10" s="100" customFormat="1" hidden="1">
      <c r="A22" s="151" t="s">
        <v>211</v>
      </c>
      <c r="B22" s="151" t="s">
        <v>212</v>
      </c>
      <c r="C22" s="151" t="s">
        <v>47</v>
      </c>
      <c r="D22" s="151" t="s">
        <v>62</v>
      </c>
      <c r="E22" s="151" t="s">
        <v>2</v>
      </c>
      <c r="F22" s="151">
        <v>5</v>
      </c>
      <c r="G22" s="100">
        <v>0.05</v>
      </c>
      <c r="H22" s="101">
        <v>323606.40000000002</v>
      </c>
      <c r="I22" s="100">
        <v>6</v>
      </c>
      <c r="J22" s="153">
        <f t="shared" si="0"/>
        <v>16180.320000000002</v>
      </c>
    </row>
    <row r="23" spans="1:10" s="100" customFormat="1" hidden="1">
      <c r="A23" s="151" t="s">
        <v>211</v>
      </c>
      <c r="B23" s="151" t="s">
        <v>212</v>
      </c>
      <c r="C23" s="151" t="s">
        <v>47</v>
      </c>
      <c r="D23" s="151" t="s">
        <v>62</v>
      </c>
      <c r="E23" s="151" t="s">
        <v>3</v>
      </c>
      <c r="F23" s="151">
        <v>5</v>
      </c>
      <c r="G23" s="100">
        <v>0.05</v>
      </c>
      <c r="H23" s="101">
        <v>49192</v>
      </c>
      <c r="I23" s="100">
        <v>1</v>
      </c>
      <c r="J23" s="153">
        <f t="shared" si="0"/>
        <v>2459.6000000000004</v>
      </c>
    </row>
    <row r="24" spans="1:10" s="100" customFormat="1" hidden="1">
      <c r="A24" s="151" t="s">
        <v>211</v>
      </c>
      <c r="B24" s="151" t="s">
        <v>212</v>
      </c>
      <c r="C24" s="151" t="s">
        <v>47</v>
      </c>
      <c r="D24" s="151" t="s">
        <v>46</v>
      </c>
      <c r="E24" s="151" t="s">
        <v>4</v>
      </c>
      <c r="F24" s="151">
        <v>4</v>
      </c>
      <c r="G24" s="100">
        <v>3.5000000000000003E-2</v>
      </c>
      <c r="H24" s="101">
        <v>311986.11</v>
      </c>
      <c r="I24" s="100">
        <v>2</v>
      </c>
      <c r="J24" s="153">
        <f t="shared" si="0"/>
        <v>10919.513850000001</v>
      </c>
    </row>
    <row r="25" spans="1:10" s="100" customFormat="1" hidden="1">
      <c r="A25" s="151" t="s">
        <v>211</v>
      </c>
      <c r="B25" s="151" t="s">
        <v>212</v>
      </c>
      <c r="C25" s="151" t="s">
        <v>47</v>
      </c>
      <c r="D25" s="151" t="s">
        <v>70</v>
      </c>
      <c r="E25" s="151" t="s">
        <v>3</v>
      </c>
      <c r="F25" s="151">
        <v>4</v>
      </c>
      <c r="G25" s="100">
        <v>3.5000000000000003E-2</v>
      </c>
      <c r="H25" s="101">
        <v>415076.4</v>
      </c>
      <c r="I25" s="100">
        <v>6</v>
      </c>
      <c r="J25" s="153">
        <f t="shared" si="0"/>
        <v>14527.674000000003</v>
      </c>
    </row>
    <row r="26" spans="1:10" s="100" customFormat="1" hidden="1">
      <c r="A26" s="151" t="s">
        <v>211</v>
      </c>
      <c r="B26" s="151" t="s">
        <v>212</v>
      </c>
      <c r="C26" s="151" t="s">
        <v>47</v>
      </c>
      <c r="D26" s="151" t="s">
        <v>53</v>
      </c>
      <c r="E26" s="151" t="s">
        <v>4</v>
      </c>
      <c r="F26" s="151">
        <v>4</v>
      </c>
      <c r="G26" s="100">
        <v>3.5000000000000003E-2</v>
      </c>
      <c r="H26" s="101">
        <v>101455</v>
      </c>
      <c r="I26" s="100">
        <v>1</v>
      </c>
      <c r="J26" s="153">
        <f t="shared" si="0"/>
        <v>3550.9250000000002</v>
      </c>
    </row>
    <row r="27" spans="1:10" s="100" customFormat="1" hidden="1">
      <c r="A27" s="151" t="s">
        <v>211</v>
      </c>
      <c r="B27" s="151" t="s">
        <v>212</v>
      </c>
      <c r="C27" s="151" t="s">
        <v>47</v>
      </c>
      <c r="D27" s="151" t="s">
        <v>53</v>
      </c>
      <c r="E27" s="151" t="s">
        <v>2</v>
      </c>
      <c r="F27" s="151">
        <v>5</v>
      </c>
      <c r="G27" s="100">
        <v>0.05</v>
      </c>
      <c r="H27" s="101">
        <v>1582484.8</v>
      </c>
      <c r="I27" s="100">
        <v>22</v>
      </c>
      <c r="J27" s="153">
        <f t="shared" si="0"/>
        <v>79124.240000000005</v>
      </c>
    </row>
    <row r="28" spans="1:10" s="100" customFormat="1" hidden="1">
      <c r="A28" s="151" t="s">
        <v>211</v>
      </c>
      <c r="B28" s="151" t="s">
        <v>212</v>
      </c>
      <c r="C28" s="151" t="s">
        <v>47</v>
      </c>
      <c r="D28" s="151" t="s">
        <v>53</v>
      </c>
      <c r="E28" s="151" t="s">
        <v>3</v>
      </c>
      <c r="F28" s="151">
        <v>4</v>
      </c>
      <c r="G28" s="100">
        <v>3.5000000000000003E-2</v>
      </c>
      <c r="H28" s="101">
        <v>504871.95</v>
      </c>
      <c r="I28" s="100">
        <v>6</v>
      </c>
      <c r="J28" s="153">
        <f t="shared" si="0"/>
        <v>17670.518250000001</v>
      </c>
    </row>
    <row r="29" spans="1:10" s="100" customFormat="1" hidden="1">
      <c r="A29" s="151" t="s">
        <v>211</v>
      </c>
      <c r="B29" s="151" t="s">
        <v>212</v>
      </c>
      <c r="C29" s="151" t="s">
        <v>47</v>
      </c>
      <c r="D29" s="151" t="s">
        <v>49</v>
      </c>
      <c r="E29" s="151" t="s">
        <v>2</v>
      </c>
      <c r="F29" s="151">
        <v>5</v>
      </c>
      <c r="G29" s="100">
        <v>0.05</v>
      </c>
      <c r="H29" s="101">
        <v>601286.40000000002</v>
      </c>
      <c r="I29" s="100">
        <v>8</v>
      </c>
      <c r="J29" s="153">
        <f t="shared" si="0"/>
        <v>30064.320000000003</v>
      </c>
    </row>
    <row r="30" spans="1:10" s="100" customFormat="1" hidden="1">
      <c r="A30" s="151" t="s">
        <v>211</v>
      </c>
      <c r="B30" s="151" t="s">
        <v>212</v>
      </c>
      <c r="C30" s="151" t="s">
        <v>47</v>
      </c>
      <c r="D30" s="151" t="s">
        <v>49</v>
      </c>
      <c r="E30" s="151" t="s">
        <v>3</v>
      </c>
      <c r="F30" s="151">
        <v>4</v>
      </c>
      <c r="G30" s="100">
        <v>3.5000000000000003E-2</v>
      </c>
      <c r="H30" s="101">
        <v>172476.99</v>
      </c>
      <c r="I30" s="100">
        <v>2</v>
      </c>
      <c r="J30" s="153">
        <f t="shared" si="0"/>
        <v>6036.6946500000004</v>
      </c>
    </row>
    <row r="31" spans="1:10" s="100" customFormat="1" hidden="1">
      <c r="A31" s="151" t="s">
        <v>211</v>
      </c>
      <c r="B31" s="151" t="s">
        <v>212</v>
      </c>
      <c r="C31" s="151" t="s">
        <v>47</v>
      </c>
      <c r="D31" s="151" t="s">
        <v>57</v>
      </c>
      <c r="E31" s="151" t="s">
        <v>4</v>
      </c>
      <c r="F31" s="151">
        <v>4</v>
      </c>
      <c r="G31" s="100">
        <v>3.5000000000000003E-2</v>
      </c>
      <c r="H31" s="101">
        <v>389424.3</v>
      </c>
      <c r="I31" s="100">
        <v>4</v>
      </c>
      <c r="J31" s="153">
        <f t="shared" si="0"/>
        <v>13629.8505</v>
      </c>
    </row>
    <row r="32" spans="1:10" s="100" customFormat="1" hidden="1">
      <c r="A32" s="151" t="s">
        <v>211</v>
      </c>
      <c r="B32" s="151" t="s">
        <v>212</v>
      </c>
      <c r="C32" s="151" t="s">
        <v>47</v>
      </c>
      <c r="D32" s="151" t="s">
        <v>61</v>
      </c>
      <c r="E32" s="151" t="s">
        <v>4</v>
      </c>
      <c r="F32" s="151">
        <v>4</v>
      </c>
      <c r="G32" s="100">
        <v>3.5000000000000003E-2</v>
      </c>
      <c r="H32" s="101">
        <v>269992.99</v>
      </c>
      <c r="I32" s="100">
        <v>3</v>
      </c>
      <c r="J32" s="153">
        <f t="shared" si="0"/>
        <v>9449.7546500000008</v>
      </c>
    </row>
    <row r="33" spans="1:10" s="100" customFormat="1" hidden="1">
      <c r="A33" s="151" t="s">
        <v>211</v>
      </c>
      <c r="B33" s="151" t="s">
        <v>212</v>
      </c>
      <c r="C33" s="151" t="s">
        <v>47</v>
      </c>
      <c r="D33" s="151" t="s">
        <v>55</v>
      </c>
      <c r="E33" s="151" t="s">
        <v>3</v>
      </c>
      <c r="F33" s="151">
        <v>4</v>
      </c>
      <c r="G33" s="100">
        <v>3.5000000000000003E-2</v>
      </c>
      <c r="H33" s="101">
        <v>556433.44999999995</v>
      </c>
      <c r="I33" s="100">
        <v>8</v>
      </c>
      <c r="J33" s="153">
        <f t="shared" si="0"/>
        <v>19475.170750000001</v>
      </c>
    </row>
    <row r="34" spans="1:10" s="100" customFormat="1" hidden="1">
      <c r="A34" s="151" t="s">
        <v>211</v>
      </c>
      <c r="B34" s="151" t="s">
        <v>212</v>
      </c>
      <c r="C34" s="151" t="s">
        <v>47</v>
      </c>
      <c r="D34" s="151" t="s">
        <v>75</v>
      </c>
      <c r="E34" s="151" t="s">
        <v>3</v>
      </c>
      <c r="F34" s="151">
        <v>4</v>
      </c>
      <c r="G34" s="100">
        <v>3.5000000000000003E-2</v>
      </c>
      <c r="H34" s="101">
        <v>328274.21000000002</v>
      </c>
      <c r="I34" s="100">
        <v>5</v>
      </c>
      <c r="J34" s="153">
        <f t="shared" si="0"/>
        <v>11489.597350000002</v>
      </c>
    </row>
    <row r="35" spans="1:10" s="100" customFormat="1" hidden="1">
      <c r="A35" s="151" t="s">
        <v>211</v>
      </c>
      <c r="B35" s="151" t="s">
        <v>212</v>
      </c>
      <c r="C35" s="151" t="s">
        <v>47</v>
      </c>
      <c r="D35" s="151" t="s">
        <v>98</v>
      </c>
      <c r="E35" s="151" t="s">
        <v>4</v>
      </c>
      <c r="F35" s="151">
        <v>4</v>
      </c>
      <c r="G35" s="100">
        <v>3.5000000000000003E-2</v>
      </c>
      <c r="H35" s="101">
        <v>239628.79</v>
      </c>
      <c r="I35" s="100">
        <v>2</v>
      </c>
      <c r="J35" s="153">
        <f t="shared" si="0"/>
        <v>8387.0076500000014</v>
      </c>
    </row>
    <row r="36" spans="1:10" s="100" customFormat="1" hidden="1">
      <c r="A36" s="151" t="s">
        <v>211</v>
      </c>
      <c r="B36" s="151" t="s">
        <v>212</v>
      </c>
      <c r="C36" s="151" t="s">
        <v>47</v>
      </c>
      <c r="D36" s="151" t="s">
        <v>56</v>
      </c>
      <c r="E36" s="151" t="s">
        <v>4</v>
      </c>
      <c r="F36" s="151">
        <v>4</v>
      </c>
      <c r="G36" s="100">
        <v>3.5000000000000003E-2</v>
      </c>
      <c r="H36" s="101">
        <v>539992.84</v>
      </c>
      <c r="I36" s="100">
        <v>5</v>
      </c>
      <c r="J36" s="153">
        <f t="shared" si="0"/>
        <v>18899.749400000001</v>
      </c>
    </row>
    <row r="37" spans="1:10" s="100" customFormat="1" hidden="1">
      <c r="A37" s="151" t="s">
        <v>211</v>
      </c>
      <c r="B37" s="151" t="s">
        <v>212</v>
      </c>
      <c r="C37" s="151" t="s">
        <v>47</v>
      </c>
      <c r="D37" s="151" t="s">
        <v>56</v>
      </c>
      <c r="E37" s="151" t="s">
        <v>3</v>
      </c>
      <c r="F37" s="151">
        <v>4</v>
      </c>
      <c r="G37" s="100">
        <v>3.5000000000000003E-2</v>
      </c>
      <c r="H37" s="101">
        <v>100626.52</v>
      </c>
      <c r="I37" s="100">
        <v>2</v>
      </c>
      <c r="J37" s="153">
        <f t="shared" si="0"/>
        <v>3521.9282000000003</v>
      </c>
    </row>
    <row r="38" spans="1:10" s="100" customFormat="1" hidden="1">
      <c r="A38" s="151" t="s">
        <v>211</v>
      </c>
      <c r="B38" s="151" t="s">
        <v>212</v>
      </c>
      <c r="C38" s="151" t="s">
        <v>47</v>
      </c>
      <c r="D38" s="151" t="s">
        <v>69</v>
      </c>
      <c r="E38" s="151" t="s">
        <v>3</v>
      </c>
      <c r="F38" s="151">
        <v>4</v>
      </c>
      <c r="G38" s="100">
        <v>3.5000000000000003E-2</v>
      </c>
      <c r="H38" s="101">
        <v>339106.72</v>
      </c>
      <c r="I38" s="100">
        <v>5</v>
      </c>
      <c r="J38" s="153">
        <f t="shared" si="0"/>
        <v>11868.735200000001</v>
      </c>
    </row>
    <row r="39" spans="1:10" s="100" customFormat="1" hidden="1">
      <c r="A39" s="151" t="s">
        <v>211</v>
      </c>
      <c r="B39" s="151" t="s">
        <v>212</v>
      </c>
      <c r="C39" s="151" t="s">
        <v>47</v>
      </c>
      <c r="D39" s="151" t="s">
        <v>58</v>
      </c>
      <c r="E39" s="151" t="s">
        <v>4</v>
      </c>
      <c r="F39" s="151">
        <v>4</v>
      </c>
      <c r="G39" s="100">
        <v>3.5000000000000003E-2</v>
      </c>
      <c r="H39" s="101">
        <v>116699</v>
      </c>
      <c r="I39" s="100">
        <v>1</v>
      </c>
      <c r="J39" s="153">
        <f t="shared" si="0"/>
        <v>4084.4650000000006</v>
      </c>
    </row>
    <row r="40" spans="1:10" s="100" customFormat="1" hidden="1">
      <c r="A40" s="151" t="s">
        <v>211</v>
      </c>
      <c r="B40" s="151" t="s">
        <v>212</v>
      </c>
      <c r="C40" s="151" t="s">
        <v>47</v>
      </c>
      <c r="D40" s="151" t="s">
        <v>52</v>
      </c>
      <c r="E40" s="151" t="s">
        <v>4</v>
      </c>
      <c r="F40" s="151">
        <v>4</v>
      </c>
      <c r="G40" s="100">
        <v>3.5000000000000003E-2</v>
      </c>
      <c r="H40" s="101">
        <v>588541.06999999995</v>
      </c>
      <c r="I40" s="100">
        <v>5</v>
      </c>
      <c r="J40" s="153">
        <f t="shared" si="0"/>
        <v>20598.937450000001</v>
      </c>
    </row>
    <row r="41" spans="1:10" s="100" customFormat="1" hidden="1">
      <c r="A41" s="151" t="s">
        <v>211</v>
      </c>
      <c r="B41" s="151" t="s">
        <v>212</v>
      </c>
      <c r="C41" s="151" t="s">
        <v>47</v>
      </c>
      <c r="D41" s="151" t="s">
        <v>52</v>
      </c>
      <c r="E41" s="151" t="s">
        <v>3</v>
      </c>
      <c r="F41" s="151">
        <v>4</v>
      </c>
      <c r="G41" s="100">
        <v>3.5000000000000003E-2</v>
      </c>
      <c r="H41" s="101">
        <v>437431.7</v>
      </c>
      <c r="I41" s="100">
        <v>8</v>
      </c>
      <c r="J41" s="153">
        <f t="shared" si="0"/>
        <v>15310.109500000002</v>
      </c>
    </row>
    <row r="42" spans="1:10" s="100" customFormat="1" hidden="1">
      <c r="A42" s="151" t="s">
        <v>211</v>
      </c>
      <c r="B42" s="151" t="s">
        <v>212</v>
      </c>
      <c r="C42" s="151" t="s">
        <v>47</v>
      </c>
      <c r="D42" s="151" t="s">
        <v>7</v>
      </c>
      <c r="E42" s="151" t="s">
        <v>3</v>
      </c>
      <c r="F42" s="151">
        <v>4</v>
      </c>
      <c r="G42" s="100">
        <v>3.5000000000000003E-2</v>
      </c>
      <c r="H42" s="101">
        <v>114256.59</v>
      </c>
      <c r="I42" s="100">
        <v>2</v>
      </c>
      <c r="J42" s="153">
        <f t="shared" si="0"/>
        <v>3998.9806500000004</v>
      </c>
    </row>
    <row r="43" spans="1:10" s="100" customFormat="1" hidden="1">
      <c r="A43" s="151" t="s">
        <v>211</v>
      </c>
      <c r="B43" s="151" t="s">
        <v>212</v>
      </c>
      <c r="C43" s="151" t="s">
        <v>47</v>
      </c>
      <c r="D43" s="151" t="s">
        <v>68</v>
      </c>
      <c r="E43" s="151" t="s">
        <v>4</v>
      </c>
      <c r="F43" s="151">
        <v>4</v>
      </c>
      <c r="G43" s="100">
        <v>3.5000000000000003E-2</v>
      </c>
      <c r="H43" s="101">
        <v>430660.1</v>
      </c>
      <c r="I43" s="100">
        <v>7</v>
      </c>
      <c r="J43" s="153">
        <f t="shared" si="0"/>
        <v>15073.103500000001</v>
      </c>
    </row>
    <row r="44" spans="1:10" s="100" customFormat="1" hidden="1">
      <c r="A44" s="151" t="s">
        <v>211</v>
      </c>
      <c r="B44" s="151" t="s">
        <v>212</v>
      </c>
      <c r="C44" s="151" t="s">
        <v>47</v>
      </c>
      <c r="D44" s="151" t="s">
        <v>67</v>
      </c>
      <c r="E44" s="151" t="s">
        <v>4</v>
      </c>
      <c r="F44" s="151">
        <v>4</v>
      </c>
      <c r="G44" s="100">
        <v>3.5000000000000003E-2</v>
      </c>
      <c r="H44" s="101">
        <v>984311.42</v>
      </c>
      <c r="I44" s="100">
        <v>12</v>
      </c>
      <c r="J44" s="153">
        <f t="shared" si="0"/>
        <v>34450.899700000002</v>
      </c>
    </row>
    <row r="45" spans="1:10" s="100" customFormat="1" hidden="1">
      <c r="A45" s="151" t="s">
        <v>211</v>
      </c>
      <c r="B45" s="151" t="s">
        <v>212</v>
      </c>
      <c r="C45" s="151" t="s">
        <v>47</v>
      </c>
      <c r="D45" s="151" t="s">
        <v>76</v>
      </c>
      <c r="E45" s="151" t="s">
        <v>2</v>
      </c>
      <c r="F45" s="151">
        <v>5</v>
      </c>
      <c r="G45" s="100">
        <v>0.05</v>
      </c>
      <c r="H45" s="101">
        <v>405932.79999999999</v>
      </c>
      <c r="I45" s="100">
        <v>7</v>
      </c>
      <c r="J45" s="153">
        <f t="shared" si="0"/>
        <v>20296.64</v>
      </c>
    </row>
    <row r="46" spans="1:10" s="100" customFormat="1" hidden="1">
      <c r="A46" s="151" t="s">
        <v>211</v>
      </c>
      <c r="B46" s="151" t="s">
        <v>212</v>
      </c>
      <c r="C46" s="151" t="s">
        <v>47</v>
      </c>
      <c r="D46" s="151" t="s">
        <v>76</v>
      </c>
      <c r="E46" s="151" t="s">
        <v>3</v>
      </c>
      <c r="F46" s="151">
        <v>4</v>
      </c>
      <c r="G46" s="100">
        <v>3.5000000000000003E-2</v>
      </c>
      <c r="H46" s="101">
        <v>222295</v>
      </c>
      <c r="I46" s="100">
        <v>3</v>
      </c>
      <c r="J46" s="153">
        <f t="shared" si="0"/>
        <v>7780.3250000000007</v>
      </c>
    </row>
    <row r="47" spans="1:10" s="100" customFormat="1" hidden="1">
      <c r="A47" s="151" t="s">
        <v>211</v>
      </c>
      <c r="B47" s="151" t="s">
        <v>212</v>
      </c>
      <c r="C47" s="151" t="s">
        <v>47</v>
      </c>
      <c r="D47" s="151" t="s">
        <v>48</v>
      </c>
      <c r="E47" s="151" t="s">
        <v>2</v>
      </c>
      <c r="F47" s="151">
        <v>4</v>
      </c>
      <c r="G47" s="100">
        <v>0.05</v>
      </c>
      <c r="H47" s="101">
        <v>74193.600000000006</v>
      </c>
      <c r="I47" s="100">
        <v>1</v>
      </c>
      <c r="J47" s="153">
        <f t="shared" si="0"/>
        <v>3709.6800000000003</v>
      </c>
    </row>
    <row r="48" spans="1:10" s="100" customFormat="1" hidden="1">
      <c r="A48" s="151" t="s">
        <v>211</v>
      </c>
      <c r="B48" s="151" t="s">
        <v>212</v>
      </c>
      <c r="C48" s="151" t="s">
        <v>47</v>
      </c>
      <c r="D48" s="151" t="s">
        <v>48</v>
      </c>
      <c r="E48" s="151" t="s">
        <v>2</v>
      </c>
      <c r="F48" s="151">
        <v>5</v>
      </c>
      <c r="G48" s="100">
        <v>0.05</v>
      </c>
      <c r="H48" s="101">
        <v>148387.20000000001</v>
      </c>
      <c r="I48" s="100">
        <v>2</v>
      </c>
      <c r="J48" s="153">
        <f t="shared" si="0"/>
        <v>7419.3600000000006</v>
      </c>
    </row>
    <row r="49" spans="1:10" s="100" customFormat="1" hidden="1">
      <c r="A49" s="151" t="s">
        <v>211</v>
      </c>
      <c r="B49" s="151" t="s">
        <v>212</v>
      </c>
      <c r="C49" s="151" t="s">
        <v>47</v>
      </c>
      <c r="D49" s="151" t="s">
        <v>65</v>
      </c>
      <c r="E49" s="151" t="s">
        <v>2</v>
      </c>
      <c r="F49" s="151">
        <v>5</v>
      </c>
      <c r="G49" s="100">
        <v>0.05</v>
      </c>
      <c r="H49" s="101">
        <v>141169.60000000001</v>
      </c>
      <c r="I49" s="100">
        <v>2</v>
      </c>
      <c r="J49" s="153">
        <f t="shared" si="0"/>
        <v>7058.4800000000005</v>
      </c>
    </row>
    <row r="50" spans="1:10" s="100" customFormat="1" hidden="1">
      <c r="A50" s="151" t="s">
        <v>211</v>
      </c>
      <c r="B50" s="151" t="s">
        <v>212</v>
      </c>
      <c r="C50" s="151" t="s">
        <v>47</v>
      </c>
      <c r="D50" s="151" t="s">
        <v>66</v>
      </c>
      <c r="E50" s="151" t="s">
        <v>2</v>
      </c>
      <c r="F50" s="151">
        <v>5</v>
      </c>
      <c r="G50" s="100">
        <v>0.05</v>
      </c>
      <c r="H50" s="101">
        <v>148387.20000000001</v>
      </c>
      <c r="I50" s="100">
        <v>2</v>
      </c>
      <c r="J50" s="153">
        <f t="shared" si="0"/>
        <v>7419.3600000000006</v>
      </c>
    </row>
    <row r="51" spans="1:10" s="100" customFormat="1" hidden="1">
      <c r="A51" s="151" t="s">
        <v>211</v>
      </c>
      <c r="B51" s="151" t="s">
        <v>212</v>
      </c>
      <c r="C51" s="151" t="s">
        <v>47</v>
      </c>
      <c r="D51" s="151" t="s">
        <v>54</v>
      </c>
      <c r="E51" s="151" t="s">
        <v>4</v>
      </c>
      <c r="F51" s="151">
        <v>4</v>
      </c>
      <c r="G51" s="100">
        <v>3.5000000000000003E-2</v>
      </c>
      <c r="H51" s="101">
        <v>100734.02</v>
      </c>
      <c r="I51" s="100">
        <v>1</v>
      </c>
      <c r="J51" s="153">
        <f t="shared" si="0"/>
        <v>3525.6907000000006</v>
      </c>
    </row>
    <row r="52" spans="1:10" s="100" customFormat="1" hidden="1">
      <c r="A52" s="151" t="s">
        <v>211</v>
      </c>
      <c r="B52" s="151" t="s">
        <v>212</v>
      </c>
      <c r="C52" s="151" t="s">
        <v>47</v>
      </c>
      <c r="D52" s="151" t="s">
        <v>54</v>
      </c>
      <c r="E52" s="151" t="s">
        <v>2</v>
      </c>
      <c r="F52" s="151">
        <v>5</v>
      </c>
      <c r="G52" s="100">
        <v>0.05</v>
      </c>
      <c r="H52" s="101">
        <v>394243.2</v>
      </c>
      <c r="I52" s="100">
        <v>6</v>
      </c>
      <c r="J52" s="153">
        <f t="shared" si="0"/>
        <v>19712.160000000003</v>
      </c>
    </row>
    <row r="53" spans="1:10" s="100" customFormat="1" hidden="1">
      <c r="A53" s="151" t="s">
        <v>211</v>
      </c>
      <c r="B53" s="151" t="s">
        <v>212</v>
      </c>
      <c r="C53" s="151" t="s">
        <v>47</v>
      </c>
      <c r="D53" s="151" t="s">
        <v>54</v>
      </c>
      <c r="E53" s="151" t="s">
        <v>3</v>
      </c>
      <c r="F53" s="151">
        <v>4</v>
      </c>
      <c r="G53" s="100">
        <v>3.5000000000000003E-2</v>
      </c>
      <c r="H53" s="101">
        <v>233127.22</v>
      </c>
      <c r="I53" s="100">
        <v>3</v>
      </c>
      <c r="J53" s="153">
        <f t="shared" si="0"/>
        <v>8159.4527000000007</v>
      </c>
    </row>
    <row r="54" spans="1:10" s="100" customFormat="1" hidden="1">
      <c r="A54" s="151" t="s">
        <v>211</v>
      </c>
      <c r="B54" s="151" t="s">
        <v>212</v>
      </c>
      <c r="C54" s="151" t="s">
        <v>47</v>
      </c>
      <c r="D54" s="151" t="s">
        <v>30</v>
      </c>
      <c r="E54" s="151" t="s">
        <v>4</v>
      </c>
      <c r="F54" s="151">
        <v>4</v>
      </c>
      <c r="G54" s="100">
        <v>3.5000000000000003E-2</v>
      </c>
      <c r="H54" s="101">
        <v>312656.28999999998</v>
      </c>
      <c r="I54" s="100">
        <v>3</v>
      </c>
      <c r="J54" s="153">
        <f t="shared" si="0"/>
        <v>10942.970150000001</v>
      </c>
    </row>
    <row r="55" spans="1:10" s="100" customFormat="1" hidden="1">
      <c r="A55" s="151" t="s">
        <v>211</v>
      </c>
      <c r="B55" s="151" t="s">
        <v>212</v>
      </c>
      <c r="C55" s="151" t="s">
        <v>47</v>
      </c>
      <c r="D55" s="151" t="s">
        <v>74</v>
      </c>
      <c r="E55" s="151" t="s">
        <v>4</v>
      </c>
      <c r="F55" s="151">
        <v>4</v>
      </c>
      <c r="G55" s="100">
        <v>3.5000000000000003E-2</v>
      </c>
      <c r="H55" s="101">
        <v>188575.85</v>
      </c>
      <c r="I55" s="100">
        <v>2</v>
      </c>
      <c r="J55" s="153">
        <f t="shared" si="0"/>
        <v>6600.1547500000006</v>
      </c>
    </row>
    <row r="56" spans="1:10" s="100" customFormat="1" hidden="1">
      <c r="A56" s="151" t="s">
        <v>211</v>
      </c>
      <c r="B56" s="151" t="s">
        <v>212</v>
      </c>
      <c r="C56" s="151" t="s">
        <v>47</v>
      </c>
      <c r="D56" s="151" t="s">
        <v>73</v>
      </c>
      <c r="E56" s="151" t="s">
        <v>4</v>
      </c>
      <c r="F56" s="151">
        <v>4</v>
      </c>
      <c r="G56" s="100">
        <v>3.5000000000000003E-2</v>
      </c>
      <c r="H56" s="101">
        <v>184254</v>
      </c>
      <c r="I56" s="100">
        <v>2</v>
      </c>
      <c r="J56" s="153">
        <f t="shared" si="0"/>
        <v>6448.89</v>
      </c>
    </row>
    <row r="57" spans="1:10" s="100" customFormat="1" hidden="1">
      <c r="A57" s="151" t="s">
        <v>211</v>
      </c>
      <c r="B57" s="151" t="s">
        <v>212</v>
      </c>
      <c r="C57" s="151" t="s">
        <v>47</v>
      </c>
      <c r="D57" s="151" t="s">
        <v>72</v>
      </c>
      <c r="E57" s="151" t="s">
        <v>4</v>
      </c>
      <c r="F57" s="151">
        <v>4</v>
      </c>
      <c r="G57" s="100">
        <v>3.5000000000000003E-2</v>
      </c>
      <c r="H57" s="101">
        <v>218458.31</v>
      </c>
      <c r="I57" s="100">
        <v>2</v>
      </c>
      <c r="J57" s="153">
        <f t="shared" si="0"/>
        <v>7646.0408500000003</v>
      </c>
    </row>
    <row r="58" spans="1:10" s="100" customFormat="1" hidden="1">
      <c r="A58" s="151" t="s">
        <v>211</v>
      </c>
      <c r="B58" s="151" t="s">
        <v>212</v>
      </c>
      <c r="C58" s="151" t="s">
        <v>47</v>
      </c>
      <c r="D58" s="151" t="s">
        <v>60</v>
      </c>
      <c r="E58" s="151" t="s">
        <v>4</v>
      </c>
      <c r="F58" s="151">
        <v>4</v>
      </c>
      <c r="G58" s="100">
        <v>3.5000000000000003E-2</v>
      </c>
      <c r="H58" s="101">
        <v>875373.03</v>
      </c>
      <c r="I58" s="100">
        <v>10</v>
      </c>
      <c r="J58" s="153">
        <f t="shared" si="0"/>
        <v>30638.056050000003</v>
      </c>
    </row>
    <row r="59" spans="1:10" s="100" customFormat="1" hidden="1">
      <c r="A59" s="151" t="s">
        <v>211</v>
      </c>
      <c r="B59" s="151" t="s">
        <v>212</v>
      </c>
      <c r="C59" s="151" t="s">
        <v>47</v>
      </c>
      <c r="D59" s="151" t="s">
        <v>60</v>
      </c>
      <c r="E59" s="151" t="s">
        <v>3</v>
      </c>
      <c r="F59" s="151">
        <v>4</v>
      </c>
      <c r="G59" s="100">
        <v>3.5000000000000003E-2</v>
      </c>
      <c r="H59" s="101">
        <v>100906.89</v>
      </c>
      <c r="I59" s="100">
        <v>2</v>
      </c>
      <c r="J59" s="153">
        <f t="shared" si="0"/>
        <v>3531.7411500000003</v>
      </c>
    </row>
    <row r="60" spans="1:10" s="100" customFormat="1" hidden="1">
      <c r="A60" s="151" t="s">
        <v>211</v>
      </c>
      <c r="B60" s="151" t="s">
        <v>212</v>
      </c>
      <c r="C60" s="151" t="s">
        <v>47</v>
      </c>
      <c r="D60" s="151" t="s">
        <v>59</v>
      </c>
      <c r="E60" s="151" t="s">
        <v>4</v>
      </c>
      <c r="F60" s="151">
        <v>4</v>
      </c>
      <c r="G60" s="100">
        <v>3.5000000000000003E-2</v>
      </c>
      <c r="H60" s="101">
        <v>611182.34</v>
      </c>
      <c r="I60" s="100">
        <v>7</v>
      </c>
      <c r="J60" s="153">
        <f t="shared" si="0"/>
        <v>21391.3819</v>
      </c>
    </row>
    <row r="61" spans="1:10" s="100" customFormat="1" hidden="1">
      <c r="A61" s="151" t="s">
        <v>211</v>
      </c>
      <c r="B61" s="151" t="s">
        <v>212</v>
      </c>
      <c r="C61" s="151" t="s">
        <v>47</v>
      </c>
      <c r="D61" s="151" t="s">
        <v>71</v>
      </c>
      <c r="E61" s="151" t="s">
        <v>3</v>
      </c>
      <c r="F61" s="151">
        <v>4</v>
      </c>
      <c r="G61" s="100">
        <v>3.5000000000000003E-2</v>
      </c>
      <c r="H61" s="101">
        <v>223390.03</v>
      </c>
      <c r="I61" s="100">
        <v>3</v>
      </c>
      <c r="J61" s="153">
        <f t="shared" si="0"/>
        <v>7818.6510500000004</v>
      </c>
    </row>
    <row r="62" spans="1:10" s="100" customFormat="1" hidden="1">
      <c r="A62" s="151" t="s">
        <v>211</v>
      </c>
      <c r="B62" s="151" t="s">
        <v>212</v>
      </c>
      <c r="C62" s="151" t="s">
        <v>40</v>
      </c>
      <c r="D62" s="151" t="s">
        <v>45</v>
      </c>
      <c r="E62" s="151" t="s">
        <v>2</v>
      </c>
      <c r="F62" s="151">
        <v>5</v>
      </c>
      <c r="G62" s="100">
        <v>0.05</v>
      </c>
      <c r="H62" s="101">
        <v>60673.599999999999</v>
      </c>
      <c r="I62" s="100">
        <v>1</v>
      </c>
      <c r="J62" s="153">
        <f t="shared" si="0"/>
        <v>3033.6800000000003</v>
      </c>
    </row>
    <row r="63" spans="1:10" s="100" customFormat="1" hidden="1">
      <c r="A63" s="151" t="s">
        <v>211</v>
      </c>
      <c r="B63" s="151" t="s">
        <v>212</v>
      </c>
      <c r="C63" s="151" t="s">
        <v>40</v>
      </c>
      <c r="D63" s="151" t="s">
        <v>42</v>
      </c>
      <c r="E63" s="151" t="s">
        <v>4</v>
      </c>
      <c r="F63" s="151">
        <v>4</v>
      </c>
      <c r="G63" s="100">
        <v>3.5000000000000003E-2</v>
      </c>
      <c r="H63" s="101">
        <v>1296574.58</v>
      </c>
      <c r="I63" s="100">
        <v>12</v>
      </c>
      <c r="J63" s="153">
        <f t="shared" si="0"/>
        <v>45380.110300000008</v>
      </c>
    </row>
    <row r="64" spans="1:10" s="100" customFormat="1" hidden="1">
      <c r="A64" s="151" t="s">
        <v>211</v>
      </c>
      <c r="B64" s="151" t="s">
        <v>212</v>
      </c>
      <c r="C64" s="151" t="s">
        <v>40</v>
      </c>
      <c r="D64" s="151" t="s">
        <v>42</v>
      </c>
      <c r="E64" s="151" t="s">
        <v>2</v>
      </c>
      <c r="F64" s="151">
        <v>5</v>
      </c>
      <c r="G64" s="100">
        <v>0.05</v>
      </c>
      <c r="H64" s="101">
        <v>1767396.8</v>
      </c>
      <c r="I64" s="100">
        <v>24</v>
      </c>
      <c r="J64" s="153">
        <f t="shared" si="0"/>
        <v>88369.840000000011</v>
      </c>
    </row>
    <row r="65" spans="1:10">
      <c r="A65" s="209" t="s">
        <v>211</v>
      </c>
      <c r="B65" s="209" t="s">
        <v>212</v>
      </c>
      <c r="C65" s="209" t="s">
        <v>40</v>
      </c>
      <c r="D65" s="209" t="s">
        <v>42</v>
      </c>
      <c r="E65" s="209" t="s">
        <v>3</v>
      </c>
      <c r="F65" s="209">
        <v>4</v>
      </c>
      <c r="G65" s="122">
        <v>3.5000000000000003E-2</v>
      </c>
      <c r="H65" s="123">
        <v>48481.77</v>
      </c>
      <c r="I65" s="122">
        <v>1</v>
      </c>
      <c r="J65" s="220">
        <f t="shared" si="0"/>
        <v>1696.86195</v>
      </c>
    </row>
    <row r="66" spans="1:10" s="100" customFormat="1" hidden="1">
      <c r="A66" s="151" t="s">
        <v>211</v>
      </c>
      <c r="B66" s="151" t="s">
        <v>212</v>
      </c>
      <c r="C66" s="151" t="s">
        <v>40</v>
      </c>
      <c r="D66" s="151" t="s">
        <v>9</v>
      </c>
      <c r="E66" s="151" t="s">
        <v>4</v>
      </c>
      <c r="F66" s="151">
        <v>4</v>
      </c>
      <c r="G66" s="100">
        <v>3.5000000000000003E-2</v>
      </c>
      <c r="H66" s="101">
        <v>672014.83</v>
      </c>
      <c r="I66" s="100">
        <v>7</v>
      </c>
      <c r="J66" s="153">
        <f t="shared" si="0"/>
        <v>23520.519049999999</v>
      </c>
    </row>
    <row r="67" spans="1:10" s="100" customFormat="1" hidden="1">
      <c r="A67" s="151" t="s">
        <v>211</v>
      </c>
      <c r="B67" s="151" t="s">
        <v>212</v>
      </c>
      <c r="C67" s="151" t="s">
        <v>40</v>
      </c>
      <c r="D67" s="151" t="s">
        <v>41</v>
      </c>
      <c r="E67" s="151" t="s">
        <v>4</v>
      </c>
      <c r="F67" s="151">
        <v>4</v>
      </c>
      <c r="G67" s="100">
        <v>3.5000000000000003E-2</v>
      </c>
      <c r="H67" s="101">
        <v>7433835.0099999998</v>
      </c>
      <c r="I67" s="100">
        <v>71</v>
      </c>
      <c r="J67" s="153">
        <f t="shared" si="0"/>
        <v>260184.22535000002</v>
      </c>
    </row>
    <row r="68" spans="1:10" s="100" customFormat="1" hidden="1">
      <c r="A68" s="151" t="s">
        <v>211</v>
      </c>
      <c r="B68" s="151" t="s">
        <v>212</v>
      </c>
      <c r="C68" s="151" t="s">
        <v>40</v>
      </c>
      <c r="D68" s="151" t="s">
        <v>41</v>
      </c>
      <c r="E68" s="151" t="s">
        <v>2</v>
      </c>
      <c r="F68" s="151">
        <v>6</v>
      </c>
      <c r="G68" s="100">
        <v>0.05</v>
      </c>
      <c r="H68" s="101">
        <v>11770220.800000001</v>
      </c>
      <c r="I68" s="100">
        <v>167</v>
      </c>
      <c r="J68" s="153">
        <f t="shared" si="0"/>
        <v>588511.04</v>
      </c>
    </row>
    <row r="69" spans="1:10">
      <c r="A69" s="209" t="s">
        <v>211</v>
      </c>
      <c r="B69" s="209" t="s">
        <v>212</v>
      </c>
      <c r="C69" s="209" t="s">
        <v>40</v>
      </c>
      <c r="D69" s="209" t="s">
        <v>41</v>
      </c>
      <c r="E69" s="209" t="s">
        <v>3</v>
      </c>
      <c r="F69" s="209">
        <v>4</v>
      </c>
      <c r="G69" s="122">
        <v>3.5000000000000003E-2</v>
      </c>
      <c r="H69" s="123">
        <v>282527.34999999998</v>
      </c>
      <c r="I69" s="122">
        <v>6</v>
      </c>
      <c r="J69" s="220">
        <f t="shared" si="0"/>
        <v>9888.4572499999995</v>
      </c>
    </row>
    <row r="70" spans="1:10" s="100" customFormat="1" hidden="1">
      <c r="A70" s="151" t="s">
        <v>211</v>
      </c>
      <c r="B70" s="151" t="s">
        <v>212</v>
      </c>
      <c r="C70" s="151" t="s">
        <v>40</v>
      </c>
      <c r="D70" s="151" t="s">
        <v>43</v>
      </c>
      <c r="E70" s="151" t="s">
        <v>4</v>
      </c>
      <c r="F70" s="151">
        <v>4</v>
      </c>
      <c r="G70" s="100">
        <v>3.5000000000000003E-2</v>
      </c>
      <c r="H70" s="101">
        <v>375289.36</v>
      </c>
      <c r="I70" s="100">
        <v>3</v>
      </c>
      <c r="J70" s="153">
        <f t="shared" si="0"/>
        <v>13135.127600000002</v>
      </c>
    </row>
    <row r="71" spans="1:10" s="100" customFormat="1" hidden="1">
      <c r="A71" s="151" t="s">
        <v>211</v>
      </c>
      <c r="B71" s="151" t="s">
        <v>212</v>
      </c>
      <c r="C71" s="151" t="s">
        <v>40</v>
      </c>
      <c r="D71" s="151" t="s">
        <v>44</v>
      </c>
      <c r="E71" s="151" t="s">
        <v>4</v>
      </c>
      <c r="F71" s="151">
        <v>4</v>
      </c>
      <c r="G71" s="100">
        <v>3.5000000000000003E-2</v>
      </c>
      <c r="H71" s="101">
        <v>84611.38</v>
      </c>
      <c r="I71" s="100">
        <v>1</v>
      </c>
      <c r="J71" s="153">
        <f t="shared" si="0"/>
        <v>2961.3983000000003</v>
      </c>
    </row>
    <row r="72" spans="1:10" s="100" customFormat="1" hidden="1">
      <c r="A72" s="151" t="s">
        <v>211</v>
      </c>
      <c r="B72" s="151" t="s">
        <v>212</v>
      </c>
      <c r="C72" s="151" t="s">
        <v>40</v>
      </c>
      <c r="D72" s="151" t="s">
        <v>44</v>
      </c>
      <c r="E72" s="151" t="s">
        <v>2</v>
      </c>
      <c r="F72" s="151">
        <v>6</v>
      </c>
      <c r="G72" s="100">
        <v>0.05</v>
      </c>
      <c r="H72" s="101">
        <v>261705.60000000001</v>
      </c>
      <c r="I72" s="100">
        <v>5</v>
      </c>
      <c r="J72" s="153">
        <f t="shared" si="0"/>
        <v>13085.28</v>
      </c>
    </row>
    <row r="73" spans="1:10">
      <c r="A73" s="209" t="s">
        <v>211</v>
      </c>
      <c r="B73" s="209" t="s">
        <v>212</v>
      </c>
      <c r="C73" s="209" t="s">
        <v>40</v>
      </c>
      <c r="D73" s="209" t="s">
        <v>44</v>
      </c>
      <c r="E73" s="209" t="s">
        <v>3</v>
      </c>
      <c r="F73" s="209">
        <v>4</v>
      </c>
      <c r="G73" s="122">
        <v>3.5000000000000003E-2</v>
      </c>
      <c r="H73" s="123">
        <v>65872.56</v>
      </c>
      <c r="I73" s="122">
        <v>1</v>
      </c>
      <c r="J73" s="220">
        <f t="shared" si="0"/>
        <v>2305.5396000000001</v>
      </c>
    </row>
    <row r="74" spans="1:10" s="100" customFormat="1" hidden="1">
      <c r="A74" s="151" t="s">
        <v>211</v>
      </c>
      <c r="B74" s="151" t="s">
        <v>212</v>
      </c>
      <c r="C74" s="151" t="s">
        <v>39</v>
      </c>
      <c r="D74" s="151" t="s">
        <v>8</v>
      </c>
      <c r="E74" s="151" t="s">
        <v>4</v>
      </c>
      <c r="F74" s="151">
        <v>4</v>
      </c>
      <c r="G74" s="100">
        <v>3.5000000000000003E-2</v>
      </c>
      <c r="H74" s="101">
        <v>59999.69</v>
      </c>
      <c r="I74" s="100">
        <v>1</v>
      </c>
      <c r="J74" s="153">
        <f t="shared" si="0"/>
        <v>2099.9891500000003</v>
      </c>
    </row>
  </sheetData>
  <autoFilter ref="A12:I74">
    <filterColumn colId="2">
      <filters>
        <filter val="117"/>
      </filters>
    </filterColumn>
    <filterColumn colId="4">
      <filters>
        <filter val="11S"/>
      </filters>
    </filterColumn>
  </autoFilter>
  <pageMargins left="0.45" right="0.45" top="0.5" bottom="0.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74"/>
  <sheetViews>
    <sheetView workbookViewId="0">
      <pane ySplit="12" topLeftCell="A13" activePane="bottomLeft" state="frozen"/>
      <selection activeCell="D90" sqref="D90"/>
      <selection pane="bottomLeft" sqref="A1:XFD1048576"/>
    </sheetView>
  </sheetViews>
  <sheetFormatPr defaultRowHeight="15"/>
  <cols>
    <col min="1" max="1" width="9.42578125" style="209" bestFit="1" customWidth="1"/>
    <col min="2" max="2" width="6" style="209" bestFit="1" customWidth="1"/>
    <col min="3" max="3" width="5.5703125" style="209" bestFit="1" customWidth="1"/>
    <col min="4" max="4" width="7.28515625" style="209" customWidth="1"/>
    <col min="5" max="5" width="9.140625" style="209" customWidth="1"/>
    <col min="6" max="6" width="6.28515625" style="209" customWidth="1"/>
    <col min="7" max="7" width="10.85546875" style="122" bestFit="1" customWidth="1"/>
    <col min="8" max="8" width="18" style="123" customWidth="1"/>
    <col min="9" max="9" width="9.85546875" style="122" customWidth="1"/>
    <col min="10" max="10" width="14.5703125" style="123" customWidth="1"/>
    <col min="11" max="16384" width="9.140625" style="122"/>
  </cols>
  <sheetData>
    <row r="1" spans="1:10">
      <c r="A1" s="208" t="s">
        <v>229</v>
      </c>
    </row>
    <row r="2" spans="1:10">
      <c r="A2" s="208" t="s">
        <v>236</v>
      </c>
    </row>
    <row r="3" spans="1:10">
      <c r="A3" s="208" t="s">
        <v>111</v>
      </c>
    </row>
    <row r="5" spans="1:10">
      <c r="J5" s="210" t="s">
        <v>196</v>
      </c>
    </row>
    <row r="6" spans="1:10">
      <c r="J6" s="210" t="s">
        <v>197</v>
      </c>
    </row>
    <row r="7" spans="1:10">
      <c r="J7" s="211">
        <f>+J10/H10</f>
        <v>3.5000000000000003E-2</v>
      </c>
    </row>
    <row r="9" spans="1:10">
      <c r="I9" s="212" t="s">
        <v>31</v>
      </c>
    </row>
    <row r="10" spans="1:10">
      <c r="H10" s="123">
        <f>SUBTOTAL(9,H13:H76)</f>
        <v>348399.91</v>
      </c>
      <c r="J10" s="123">
        <f>SUBTOTAL(9,J13:J76)</f>
        <v>12193.99685</v>
      </c>
    </row>
    <row r="11" spans="1:10" s="210" customFormat="1">
      <c r="A11" s="213" t="s">
        <v>198</v>
      </c>
      <c r="B11" s="209"/>
      <c r="C11" s="209"/>
      <c r="D11" s="209" t="s">
        <v>199</v>
      </c>
      <c r="E11" s="209" t="s">
        <v>10</v>
      </c>
      <c r="F11" s="209"/>
      <c r="H11" s="214"/>
      <c r="J11" s="215" t="s">
        <v>200</v>
      </c>
    </row>
    <row r="12" spans="1:10" s="210" customFormat="1" ht="45">
      <c r="A12" s="216" t="s">
        <v>201</v>
      </c>
      <c r="B12" s="216" t="s">
        <v>202</v>
      </c>
      <c r="C12" s="216" t="s">
        <v>203</v>
      </c>
      <c r="D12" s="216" t="s">
        <v>204</v>
      </c>
      <c r="E12" s="216" t="s">
        <v>205</v>
      </c>
      <c r="F12" s="209" t="s">
        <v>206</v>
      </c>
      <c r="G12" s="217" t="s">
        <v>207</v>
      </c>
      <c r="H12" s="218" t="s">
        <v>208</v>
      </c>
      <c r="I12" s="217" t="s">
        <v>209</v>
      </c>
      <c r="J12" s="219" t="s">
        <v>210</v>
      </c>
    </row>
    <row r="13" spans="1:10" s="100" customFormat="1" hidden="1">
      <c r="A13" s="151" t="s">
        <v>211</v>
      </c>
      <c r="B13" s="151" t="s">
        <v>212</v>
      </c>
      <c r="C13" s="151" t="s">
        <v>47</v>
      </c>
      <c r="D13" s="151" t="s">
        <v>64</v>
      </c>
      <c r="E13" s="151" t="s">
        <v>2</v>
      </c>
      <c r="F13" s="151">
        <v>5</v>
      </c>
      <c r="G13" s="100">
        <v>0.05</v>
      </c>
      <c r="H13" s="101">
        <v>312124.79999999999</v>
      </c>
      <c r="I13" s="100">
        <v>6</v>
      </c>
      <c r="J13" s="153">
        <f>+G13*H13</f>
        <v>15606.24</v>
      </c>
    </row>
    <row r="14" spans="1:10" s="100" customFormat="1" hidden="1">
      <c r="A14" s="151" t="s">
        <v>211</v>
      </c>
      <c r="B14" s="151" t="s">
        <v>212</v>
      </c>
      <c r="C14" s="151" t="s">
        <v>47</v>
      </c>
      <c r="D14" s="151" t="s">
        <v>51</v>
      </c>
      <c r="E14" s="151" t="s">
        <v>4</v>
      </c>
      <c r="F14" s="151">
        <v>4</v>
      </c>
      <c r="G14" s="100">
        <v>3.5000000000000003E-2</v>
      </c>
      <c r="H14" s="101">
        <v>108100</v>
      </c>
      <c r="I14" s="100">
        <v>1</v>
      </c>
      <c r="J14" s="153">
        <f t="shared" ref="J14:J74" si="0">+G14*H14</f>
        <v>3783.5000000000005</v>
      </c>
    </row>
    <row r="15" spans="1:10" s="100" customFormat="1" hidden="1">
      <c r="A15" s="151" t="s">
        <v>211</v>
      </c>
      <c r="B15" s="151" t="s">
        <v>212</v>
      </c>
      <c r="C15" s="151" t="s">
        <v>47</v>
      </c>
      <c r="D15" s="151" t="s">
        <v>51</v>
      </c>
      <c r="E15" s="151" t="s">
        <v>2</v>
      </c>
      <c r="F15" s="151">
        <v>5</v>
      </c>
      <c r="G15" s="100">
        <v>0.05</v>
      </c>
      <c r="H15" s="101">
        <v>1589889.6</v>
      </c>
      <c r="I15" s="100">
        <v>23</v>
      </c>
      <c r="J15" s="153">
        <f t="shared" si="0"/>
        <v>79494.48000000001</v>
      </c>
    </row>
    <row r="16" spans="1:10" s="100" customFormat="1" hidden="1">
      <c r="A16" s="151" t="s">
        <v>211</v>
      </c>
      <c r="B16" s="151" t="s">
        <v>212</v>
      </c>
      <c r="C16" s="151" t="s">
        <v>47</v>
      </c>
      <c r="D16" s="151" t="s">
        <v>51</v>
      </c>
      <c r="E16" s="151" t="s">
        <v>3</v>
      </c>
      <c r="F16" s="151">
        <v>4</v>
      </c>
      <c r="G16" s="100">
        <v>3.5000000000000003E-2</v>
      </c>
      <c r="H16" s="101">
        <v>414337.98</v>
      </c>
      <c r="I16" s="100">
        <v>5</v>
      </c>
      <c r="J16" s="153">
        <f t="shared" si="0"/>
        <v>14501.829300000001</v>
      </c>
    </row>
    <row r="17" spans="1:10" s="100" customFormat="1" hidden="1">
      <c r="A17" s="151" t="s">
        <v>211</v>
      </c>
      <c r="B17" s="151" t="s">
        <v>212</v>
      </c>
      <c r="C17" s="151" t="s">
        <v>47</v>
      </c>
      <c r="D17" s="151" t="s">
        <v>63</v>
      </c>
      <c r="E17" s="151" t="s">
        <v>2</v>
      </c>
      <c r="F17" s="151">
        <v>5</v>
      </c>
      <c r="G17" s="100">
        <v>0.05</v>
      </c>
      <c r="H17" s="101">
        <v>274414.40000000002</v>
      </c>
      <c r="I17" s="100">
        <v>5</v>
      </c>
      <c r="J17" s="153">
        <f t="shared" si="0"/>
        <v>13720.720000000001</v>
      </c>
    </row>
    <row r="18" spans="1:10" s="100" customFormat="1" hidden="1">
      <c r="A18" s="151" t="s">
        <v>211</v>
      </c>
      <c r="B18" s="151" t="s">
        <v>212</v>
      </c>
      <c r="C18" s="151" t="s">
        <v>47</v>
      </c>
      <c r="D18" s="151" t="s">
        <v>50</v>
      </c>
      <c r="E18" s="151" t="s">
        <v>4</v>
      </c>
      <c r="F18" s="151">
        <v>4</v>
      </c>
      <c r="G18" s="100">
        <v>3.5000000000000003E-2</v>
      </c>
      <c r="H18" s="101">
        <v>110547.84</v>
      </c>
      <c r="I18" s="100">
        <v>1</v>
      </c>
      <c r="J18" s="153">
        <f t="shared" si="0"/>
        <v>3869.1744000000003</v>
      </c>
    </row>
    <row r="19" spans="1:10" s="100" customFormat="1" hidden="1">
      <c r="A19" s="151" t="s">
        <v>211</v>
      </c>
      <c r="B19" s="151" t="s">
        <v>212</v>
      </c>
      <c r="C19" s="151" t="s">
        <v>47</v>
      </c>
      <c r="D19" s="151" t="s">
        <v>50</v>
      </c>
      <c r="E19" s="151" t="s">
        <v>2</v>
      </c>
      <c r="F19" s="151">
        <v>5</v>
      </c>
      <c r="G19" s="100">
        <v>0.05</v>
      </c>
      <c r="H19" s="101">
        <v>1515280</v>
      </c>
      <c r="I19" s="100">
        <v>22</v>
      </c>
      <c r="J19" s="153">
        <f t="shared" si="0"/>
        <v>75764</v>
      </c>
    </row>
    <row r="20" spans="1:10" s="100" customFormat="1" hidden="1">
      <c r="A20" s="151" t="s">
        <v>211</v>
      </c>
      <c r="B20" s="151" t="s">
        <v>212</v>
      </c>
      <c r="C20" s="151" t="s">
        <v>47</v>
      </c>
      <c r="D20" s="151" t="s">
        <v>50</v>
      </c>
      <c r="E20" s="151" t="s">
        <v>3</v>
      </c>
      <c r="F20" s="151">
        <v>4</v>
      </c>
      <c r="G20" s="100">
        <v>3.5000000000000003E-2</v>
      </c>
      <c r="H20" s="101">
        <v>419382.83</v>
      </c>
      <c r="I20" s="100">
        <v>5</v>
      </c>
      <c r="J20" s="153">
        <f t="shared" si="0"/>
        <v>14678.399050000002</v>
      </c>
    </row>
    <row r="21" spans="1:10" s="100" customFormat="1" hidden="1">
      <c r="A21" s="151" t="s">
        <v>211</v>
      </c>
      <c r="B21" s="151" t="s">
        <v>212</v>
      </c>
      <c r="C21" s="151" t="s">
        <v>47</v>
      </c>
      <c r="D21" s="151" t="s">
        <v>50</v>
      </c>
      <c r="E21" s="151" t="s">
        <v>3</v>
      </c>
      <c r="F21" s="151">
        <v>5</v>
      </c>
      <c r="G21" s="100">
        <v>0.05</v>
      </c>
      <c r="H21" s="101">
        <v>76128</v>
      </c>
      <c r="I21" s="100">
        <v>1</v>
      </c>
      <c r="J21" s="153">
        <f t="shared" si="0"/>
        <v>3806.4</v>
      </c>
    </row>
    <row r="22" spans="1:10" s="100" customFormat="1" hidden="1">
      <c r="A22" s="151" t="s">
        <v>211</v>
      </c>
      <c r="B22" s="151" t="s">
        <v>212</v>
      </c>
      <c r="C22" s="151" t="s">
        <v>47</v>
      </c>
      <c r="D22" s="151" t="s">
        <v>62</v>
      </c>
      <c r="E22" s="151" t="s">
        <v>2</v>
      </c>
      <c r="F22" s="151">
        <v>5</v>
      </c>
      <c r="G22" s="100">
        <v>0.05</v>
      </c>
      <c r="H22" s="101">
        <v>323606.40000000002</v>
      </c>
      <c r="I22" s="100">
        <v>6</v>
      </c>
      <c r="J22" s="153">
        <f t="shared" si="0"/>
        <v>16180.320000000002</v>
      </c>
    </row>
    <row r="23" spans="1:10" s="100" customFormat="1" hidden="1">
      <c r="A23" s="151" t="s">
        <v>211</v>
      </c>
      <c r="B23" s="151" t="s">
        <v>212</v>
      </c>
      <c r="C23" s="151" t="s">
        <v>47</v>
      </c>
      <c r="D23" s="151" t="s">
        <v>62</v>
      </c>
      <c r="E23" s="151" t="s">
        <v>3</v>
      </c>
      <c r="F23" s="151">
        <v>5</v>
      </c>
      <c r="G23" s="100">
        <v>0.05</v>
      </c>
      <c r="H23" s="101">
        <v>49192</v>
      </c>
      <c r="I23" s="100">
        <v>1</v>
      </c>
      <c r="J23" s="153">
        <f t="shared" si="0"/>
        <v>2459.6000000000004</v>
      </c>
    </row>
    <row r="24" spans="1:10" s="100" customFormat="1" hidden="1">
      <c r="A24" s="151" t="s">
        <v>211</v>
      </c>
      <c r="B24" s="151" t="s">
        <v>212</v>
      </c>
      <c r="C24" s="151" t="s">
        <v>47</v>
      </c>
      <c r="D24" s="151" t="s">
        <v>46</v>
      </c>
      <c r="E24" s="151" t="s">
        <v>4</v>
      </c>
      <c r="F24" s="151">
        <v>4</v>
      </c>
      <c r="G24" s="100">
        <v>3.5000000000000003E-2</v>
      </c>
      <c r="H24" s="101">
        <v>311986.11</v>
      </c>
      <c r="I24" s="100">
        <v>2</v>
      </c>
      <c r="J24" s="153">
        <f t="shared" si="0"/>
        <v>10919.513850000001</v>
      </c>
    </row>
    <row r="25" spans="1:10" s="100" customFormat="1" hidden="1">
      <c r="A25" s="151" t="s">
        <v>211</v>
      </c>
      <c r="B25" s="151" t="s">
        <v>212</v>
      </c>
      <c r="C25" s="151" t="s">
        <v>47</v>
      </c>
      <c r="D25" s="151" t="s">
        <v>70</v>
      </c>
      <c r="E25" s="151" t="s">
        <v>3</v>
      </c>
      <c r="F25" s="151">
        <v>4</v>
      </c>
      <c r="G25" s="100">
        <v>3.5000000000000003E-2</v>
      </c>
      <c r="H25" s="101">
        <v>415076.4</v>
      </c>
      <c r="I25" s="100">
        <v>6</v>
      </c>
      <c r="J25" s="153">
        <f t="shared" si="0"/>
        <v>14527.674000000003</v>
      </c>
    </row>
    <row r="26" spans="1:10" s="100" customFormat="1" hidden="1">
      <c r="A26" s="151" t="s">
        <v>211</v>
      </c>
      <c r="B26" s="151" t="s">
        <v>212</v>
      </c>
      <c r="C26" s="151" t="s">
        <v>47</v>
      </c>
      <c r="D26" s="151" t="s">
        <v>53</v>
      </c>
      <c r="E26" s="151" t="s">
        <v>4</v>
      </c>
      <c r="F26" s="151">
        <v>4</v>
      </c>
      <c r="G26" s="100">
        <v>3.5000000000000003E-2</v>
      </c>
      <c r="H26" s="101">
        <v>101455</v>
      </c>
      <c r="I26" s="100">
        <v>1</v>
      </c>
      <c r="J26" s="153">
        <f t="shared" si="0"/>
        <v>3550.9250000000002</v>
      </c>
    </row>
    <row r="27" spans="1:10" s="100" customFormat="1" hidden="1">
      <c r="A27" s="151" t="s">
        <v>211</v>
      </c>
      <c r="B27" s="151" t="s">
        <v>212</v>
      </c>
      <c r="C27" s="151" t="s">
        <v>47</v>
      </c>
      <c r="D27" s="151" t="s">
        <v>53</v>
      </c>
      <c r="E27" s="151" t="s">
        <v>2</v>
      </c>
      <c r="F27" s="151">
        <v>5</v>
      </c>
      <c r="G27" s="100">
        <v>0.05</v>
      </c>
      <c r="H27" s="101">
        <v>1582484.8</v>
      </c>
      <c r="I27" s="100">
        <v>22</v>
      </c>
      <c r="J27" s="153">
        <f t="shared" si="0"/>
        <v>79124.240000000005</v>
      </c>
    </row>
    <row r="28" spans="1:10" s="100" customFormat="1" hidden="1">
      <c r="A28" s="151" t="s">
        <v>211</v>
      </c>
      <c r="B28" s="151" t="s">
        <v>212</v>
      </c>
      <c r="C28" s="151" t="s">
        <v>47</v>
      </c>
      <c r="D28" s="151" t="s">
        <v>53</v>
      </c>
      <c r="E28" s="151" t="s">
        <v>3</v>
      </c>
      <c r="F28" s="151">
        <v>4</v>
      </c>
      <c r="G28" s="100">
        <v>3.5000000000000003E-2</v>
      </c>
      <c r="H28" s="101">
        <v>504871.95</v>
      </c>
      <c r="I28" s="100">
        <v>6</v>
      </c>
      <c r="J28" s="153">
        <f t="shared" si="0"/>
        <v>17670.518250000001</v>
      </c>
    </row>
    <row r="29" spans="1:10" s="100" customFormat="1" hidden="1">
      <c r="A29" s="151" t="s">
        <v>211</v>
      </c>
      <c r="B29" s="151" t="s">
        <v>212</v>
      </c>
      <c r="C29" s="151" t="s">
        <v>47</v>
      </c>
      <c r="D29" s="151" t="s">
        <v>49</v>
      </c>
      <c r="E29" s="151" t="s">
        <v>2</v>
      </c>
      <c r="F29" s="151">
        <v>5</v>
      </c>
      <c r="G29" s="100">
        <v>0.05</v>
      </c>
      <c r="H29" s="101">
        <v>601286.40000000002</v>
      </c>
      <c r="I29" s="100">
        <v>8</v>
      </c>
      <c r="J29" s="153">
        <f t="shared" si="0"/>
        <v>30064.320000000003</v>
      </c>
    </row>
    <row r="30" spans="1:10" s="100" customFormat="1" hidden="1">
      <c r="A30" s="151" t="s">
        <v>211</v>
      </c>
      <c r="B30" s="151" t="s">
        <v>212</v>
      </c>
      <c r="C30" s="151" t="s">
        <v>47</v>
      </c>
      <c r="D30" s="151" t="s">
        <v>49</v>
      </c>
      <c r="E30" s="151" t="s">
        <v>3</v>
      </c>
      <c r="F30" s="151">
        <v>4</v>
      </c>
      <c r="G30" s="100">
        <v>3.5000000000000003E-2</v>
      </c>
      <c r="H30" s="101">
        <v>172476.99</v>
      </c>
      <c r="I30" s="100">
        <v>2</v>
      </c>
      <c r="J30" s="153">
        <f t="shared" si="0"/>
        <v>6036.6946500000004</v>
      </c>
    </row>
    <row r="31" spans="1:10" s="100" customFormat="1" hidden="1">
      <c r="A31" s="151" t="s">
        <v>211</v>
      </c>
      <c r="B31" s="151" t="s">
        <v>212</v>
      </c>
      <c r="C31" s="151" t="s">
        <v>47</v>
      </c>
      <c r="D31" s="151" t="s">
        <v>57</v>
      </c>
      <c r="E31" s="151" t="s">
        <v>4</v>
      </c>
      <c r="F31" s="151">
        <v>4</v>
      </c>
      <c r="G31" s="100">
        <v>3.5000000000000003E-2</v>
      </c>
      <c r="H31" s="101">
        <v>389424.3</v>
      </c>
      <c r="I31" s="100">
        <v>4</v>
      </c>
      <c r="J31" s="153">
        <f t="shared" si="0"/>
        <v>13629.8505</v>
      </c>
    </row>
    <row r="32" spans="1:10" s="100" customFormat="1" hidden="1">
      <c r="A32" s="151" t="s">
        <v>211</v>
      </c>
      <c r="B32" s="151" t="s">
        <v>212</v>
      </c>
      <c r="C32" s="151" t="s">
        <v>47</v>
      </c>
      <c r="D32" s="151" t="s">
        <v>61</v>
      </c>
      <c r="E32" s="151" t="s">
        <v>4</v>
      </c>
      <c r="F32" s="151">
        <v>4</v>
      </c>
      <c r="G32" s="100">
        <v>3.5000000000000003E-2</v>
      </c>
      <c r="H32" s="101">
        <v>269992.99</v>
      </c>
      <c r="I32" s="100">
        <v>3</v>
      </c>
      <c r="J32" s="153">
        <f t="shared" si="0"/>
        <v>9449.7546500000008</v>
      </c>
    </row>
    <row r="33" spans="1:10" s="100" customFormat="1" hidden="1">
      <c r="A33" s="151" t="s">
        <v>211</v>
      </c>
      <c r="B33" s="151" t="s">
        <v>212</v>
      </c>
      <c r="C33" s="151" t="s">
        <v>47</v>
      </c>
      <c r="D33" s="151" t="s">
        <v>55</v>
      </c>
      <c r="E33" s="151" t="s">
        <v>3</v>
      </c>
      <c r="F33" s="151">
        <v>4</v>
      </c>
      <c r="G33" s="100">
        <v>3.5000000000000003E-2</v>
      </c>
      <c r="H33" s="101">
        <v>556433.44999999995</v>
      </c>
      <c r="I33" s="100">
        <v>8</v>
      </c>
      <c r="J33" s="153">
        <f t="shared" si="0"/>
        <v>19475.170750000001</v>
      </c>
    </row>
    <row r="34" spans="1:10" s="100" customFormat="1" hidden="1">
      <c r="A34" s="151" t="s">
        <v>211</v>
      </c>
      <c r="B34" s="151" t="s">
        <v>212</v>
      </c>
      <c r="C34" s="151" t="s">
        <v>47</v>
      </c>
      <c r="D34" s="151" t="s">
        <v>75</v>
      </c>
      <c r="E34" s="151" t="s">
        <v>3</v>
      </c>
      <c r="F34" s="151">
        <v>4</v>
      </c>
      <c r="G34" s="100">
        <v>3.5000000000000003E-2</v>
      </c>
      <c r="H34" s="101">
        <v>328274.21000000002</v>
      </c>
      <c r="I34" s="100">
        <v>5</v>
      </c>
      <c r="J34" s="153">
        <f t="shared" si="0"/>
        <v>11489.597350000002</v>
      </c>
    </row>
    <row r="35" spans="1:10" s="100" customFormat="1" hidden="1">
      <c r="A35" s="151" t="s">
        <v>211</v>
      </c>
      <c r="B35" s="151" t="s">
        <v>212</v>
      </c>
      <c r="C35" s="151" t="s">
        <v>47</v>
      </c>
      <c r="D35" s="151" t="s">
        <v>98</v>
      </c>
      <c r="E35" s="151" t="s">
        <v>4</v>
      </c>
      <c r="F35" s="151">
        <v>4</v>
      </c>
      <c r="G35" s="100">
        <v>3.5000000000000003E-2</v>
      </c>
      <c r="H35" s="101">
        <v>239628.79</v>
      </c>
      <c r="I35" s="100">
        <v>2</v>
      </c>
      <c r="J35" s="153">
        <f t="shared" si="0"/>
        <v>8387.0076500000014</v>
      </c>
    </row>
    <row r="36" spans="1:10" s="100" customFormat="1" hidden="1">
      <c r="A36" s="151" t="s">
        <v>211</v>
      </c>
      <c r="B36" s="151" t="s">
        <v>212</v>
      </c>
      <c r="C36" s="151" t="s">
        <v>47</v>
      </c>
      <c r="D36" s="151" t="s">
        <v>56</v>
      </c>
      <c r="E36" s="151" t="s">
        <v>4</v>
      </c>
      <c r="F36" s="151">
        <v>4</v>
      </c>
      <c r="G36" s="100">
        <v>3.5000000000000003E-2</v>
      </c>
      <c r="H36" s="101">
        <v>539992.84</v>
      </c>
      <c r="I36" s="100">
        <v>5</v>
      </c>
      <c r="J36" s="153">
        <f t="shared" si="0"/>
        <v>18899.749400000001</v>
      </c>
    </row>
    <row r="37" spans="1:10" s="100" customFormat="1" hidden="1">
      <c r="A37" s="151" t="s">
        <v>211</v>
      </c>
      <c r="B37" s="151" t="s">
        <v>212</v>
      </c>
      <c r="C37" s="151" t="s">
        <v>47</v>
      </c>
      <c r="D37" s="151" t="s">
        <v>56</v>
      </c>
      <c r="E37" s="151" t="s">
        <v>3</v>
      </c>
      <c r="F37" s="151">
        <v>4</v>
      </c>
      <c r="G37" s="100">
        <v>3.5000000000000003E-2</v>
      </c>
      <c r="H37" s="101">
        <v>100626.52</v>
      </c>
      <c r="I37" s="100">
        <v>2</v>
      </c>
      <c r="J37" s="153">
        <f t="shared" si="0"/>
        <v>3521.9282000000003</v>
      </c>
    </row>
    <row r="38" spans="1:10" s="100" customFormat="1" hidden="1">
      <c r="A38" s="151" t="s">
        <v>211</v>
      </c>
      <c r="B38" s="151" t="s">
        <v>212</v>
      </c>
      <c r="C38" s="151" t="s">
        <v>47</v>
      </c>
      <c r="D38" s="151" t="s">
        <v>69</v>
      </c>
      <c r="E38" s="151" t="s">
        <v>3</v>
      </c>
      <c r="F38" s="151">
        <v>4</v>
      </c>
      <c r="G38" s="100">
        <v>3.5000000000000003E-2</v>
      </c>
      <c r="H38" s="101">
        <v>339106.72</v>
      </c>
      <c r="I38" s="100">
        <v>5</v>
      </c>
      <c r="J38" s="153">
        <f t="shared" si="0"/>
        <v>11868.735200000001</v>
      </c>
    </row>
    <row r="39" spans="1:10" s="100" customFormat="1" hidden="1">
      <c r="A39" s="151" t="s">
        <v>211</v>
      </c>
      <c r="B39" s="151" t="s">
        <v>212</v>
      </c>
      <c r="C39" s="151" t="s">
        <v>47</v>
      </c>
      <c r="D39" s="151" t="s">
        <v>58</v>
      </c>
      <c r="E39" s="151" t="s">
        <v>4</v>
      </c>
      <c r="F39" s="151">
        <v>4</v>
      </c>
      <c r="G39" s="100">
        <v>3.5000000000000003E-2</v>
      </c>
      <c r="H39" s="101">
        <v>116699</v>
      </c>
      <c r="I39" s="100">
        <v>1</v>
      </c>
      <c r="J39" s="153">
        <f t="shared" si="0"/>
        <v>4084.4650000000006</v>
      </c>
    </row>
    <row r="40" spans="1:10" s="100" customFormat="1" hidden="1">
      <c r="A40" s="151" t="s">
        <v>211</v>
      </c>
      <c r="B40" s="151" t="s">
        <v>212</v>
      </c>
      <c r="C40" s="151" t="s">
        <v>47</v>
      </c>
      <c r="D40" s="151" t="s">
        <v>52</v>
      </c>
      <c r="E40" s="151" t="s">
        <v>4</v>
      </c>
      <c r="F40" s="151">
        <v>4</v>
      </c>
      <c r="G40" s="100">
        <v>3.5000000000000003E-2</v>
      </c>
      <c r="H40" s="101">
        <v>588541.06999999995</v>
      </c>
      <c r="I40" s="100">
        <v>5</v>
      </c>
      <c r="J40" s="153">
        <f t="shared" si="0"/>
        <v>20598.937450000001</v>
      </c>
    </row>
    <row r="41" spans="1:10" s="100" customFormat="1" hidden="1">
      <c r="A41" s="151" t="s">
        <v>211</v>
      </c>
      <c r="B41" s="151" t="s">
        <v>212</v>
      </c>
      <c r="C41" s="151" t="s">
        <v>47</v>
      </c>
      <c r="D41" s="151" t="s">
        <v>52</v>
      </c>
      <c r="E41" s="151" t="s">
        <v>3</v>
      </c>
      <c r="F41" s="151">
        <v>4</v>
      </c>
      <c r="G41" s="100">
        <v>3.5000000000000003E-2</v>
      </c>
      <c r="H41" s="101">
        <v>437431.7</v>
      </c>
      <c r="I41" s="100">
        <v>8</v>
      </c>
      <c r="J41" s="153">
        <f t="shared" si="0"/>
        <v>15310.109500000002</v>
      </c>
    </row>
    <row r="42" spans="1:10" s="100" customFormat="1" hidden="1">
      <c r="A42" s="151" t="s">
        <v>211</v>
      </c>
      <c r="B42" s="151" t="s">
        <v>212</v>
      </c>
      <c r="C42" s="151" t="s">
        <v>47</v>
      </c>
      <c r="D42" s="151" t="s">
        <v>7</v>
      </c>
      <c r="E42" s="151" t="s">
        <v>3</v>
      </c>
      <c r="F42" s="151">
        <v>4</v>
      </c>
      <c r="G42" s="100">
        <v>3.5000000000000003E-2</v>
      </c>
      <c r="H42" s="101">
        <v>114256.59</v>
      </c>
      <c r="I42" s="100">
        <v>2</v>
      </c>
      <c r="J42" s="153">
        <f t="shared" si="0"/>
        <v>3998.9806500000004</v>
      </c>
    </row>
    <row r="43" spans="1:10" s="100" customFormat="1" hidden="1">
      <c r="A43" s="151" t="s">
        <v>211</v>
      </c>
      <c r="B43" s="151" t="s">
        <v>212</v>
      </c>
      <c r="C43" s="151" t="s">
        <v>47</v>
      </c>
      <c r="D43" s="151" t="s">
        <v>68</v>
      </c>
      <c r="E43" s="151" t="s">
        <v>4</v>
      </c>
      <c r="F43" s="151">
        <v>4</v>
      </c>
      <c r="G43" s="100">
        <v>3.5000000000000003E-2</v>
      </c>
      <c r="H43" s="101">
        <v>430660.1</v>
      </c>
      <c r="I43" s="100">
        <v>7</v>
      </c>
      <c r="J43" s="153">
        <f t="shared" si="0"/>
        <v>15073.103500000001</v>
      </c>
    </row>
    <row r="44" spans="1:10" s="100" customFormat="1" hidden="1">
      <c r="A44" s="151" t="s">
        <v>211</v>
      </c>
      <c r="B44" s="151" t="s">
        <v>212</v>
      </c>
      <c r="C44" s="151" t="s">
        <v>47</v>
      </c>
      <c r="D44" s="151" t="s">
        <v>67</v>
      </c>
      <c r="E44" s="151" t="s">
        <v>4</v>
      </c>
      <c r="F44" s="151">
        <v>4</v>
      </c>
      <c r="G44" s="100">
        <v>3.5000000000000003E-2</v>
      </c>
      <c r="H44" s="101">
        <v>984311.42</v>
      </c>
      <c r="I44" s="100">
        <v>12</v>
      </c>
      <c r="J44" s="153">
        <f t="shared" si="0"/>
        <v>34450.899700000002</v>
      </c>
    </row>
    <row r="45" spans="1:10" s="100" customFormat="1" hidden="1">
      <c r="A45" s="151" t="s">
        <v>211</v>
      </c>
      <c r="B45" s="151" t="s">
        <v>212</v>
      </c>
      <c r="C45" s="151" t="s">
        <v>47</v>
      </c>
      <c r="D45" s="151" t="s">
        <v>76</v>
      </c>
      <c r="E45" s="151" t="s">
        <v>2</v>
      </c>
      <c r="F45" s="151">
        <v>5</v>
      </c>
      <c r="G45" s="100">
        <v>0.05</v>
      </c>
      <c r="H45" s="101">
        <v>405932.79999999999</v>
      </c>
      <c r="I45" s="100">
        <v>7</v>
      </c>
      <c r="J45" s="153">
        <f t="shared" si="0"/>
        <v>20296.64</v>
      </c>
    </row>
    <row r="46" spans="1:10" s="100" customFormat="1" hidden="1">
      <c r="A46" s="151" t="s">
        <v>211</v>
      </c>
      <c r="B46" s="151" t="s">
        <v>212</v>
      </c>
      <c r="C46" s="151" t="s">
        <v>47</v>
      </c>
      <c r="D46" s="151" t="s">
        <v>76</v>
      </c>
      <c r="E46" s="151" t="s">
        <v>3</v>
      </c>
      <c r="F46" s="151">
        <v>4</v>
      </c>
      <c r="G46" s="100">
        <v>3.5000000000000003E-2</v>
      </c>
      <c r="H46" s="101">
        <v>222295</v>
      </c>
      <c r="I46" s="100">
        <v>3</v>
      </c>
      <c r="J46" s="153">
        <f t="shared" si="0"/>
        <v>7780.3250000000007</v>
      </c>
    </row>
    <row r="47" spans="1:10" s="100" customFormat="1" hidden="1">
      <c r="A47" s="151" t="s">
        <v>211</v>
      </c>
      <c r="B47" s="151" t="s">
        <v>212</v>
      </c>
      <c r="C47" s="151" t="s">
        <v>47</v>
      </c>
      <c r="D47" s="151" t="s">
        <v>48</v>
      </c>
      <c r="E47" s="151" t="s">
        <v>2</v>
      </c>
      <c r="F47" s="151">
        <v>4</v>
      </c>
      <c r="G47" s="100">
        <v>0.05</v>
      </c>
      <c r="H47" s="101">
        <v>74193.600000000006</v>
      </c>
      <c r="I47" s="100">
        <v>1</v>
      </c>
      <c r="J47" s="153">
        <f t="shared" si="0"/>
        <v>3709.6800000000003</v>
      </c>
    </row>
    <row r="48" spans="1:10" s="100" customFormat="1" hidden="1">
      <c r="A48" s="151" t="s">
        <v>211</v>
      </c>
      <c r="B48" s="151" t="s">
        <v>212</v>
      </c>
      <c r="C48" s="151" t="s">
        <v>47</v>
      </c>
      <c r="D48" s="151" t="s">
        <v>48</v>
      </c>
      <c r="E48" s="151" t="s">
        <v>2</v>
      </c>
      <c r="F48" s="151">
        <v>5</v>
      </c>
      <c r="G48" s="100">
        <v>0.05</v>
      </c>
      <c r="H48" s="101">
        <v>148387.20000000001</v>
      </c>
      <c r="I48" s="100">
        <v>2</v>
      </c>
      <c r="J48" s="153">
        <f t="shared" si="0"/>
        <v>7419.3600000000006</v>
      </c>
    </row>
    <row r="49" spans="1:10" s="100" customFormat="1" hidden="1">
      <c r="A49" s="151" t="s">
        <v>211</v>
      </c>
      <c r="B49" s="151" t="s">
        <v>212</v>
      </c>
      <c r="C49" s="151" t="s">
        <v>47</v>
      </c>
      <c r="D49" s="151" t="s">
        <v>65</v>
      </c>
      <c r="E49" s="151" t="s">
        <v>2</v>
      </c>
      <c r="F49" s="151">
        <v>5</v>
      </c>
      <c r="G49" s="100">
        <v>0.05</v>
      </c>
      <c r="H49" s="101">
        <v>141169.60000000001</v>
      </c>
      <c r="I49" s="100">
        <v>2</v>
      </c>
      <c r="J49" s="153">
        <f t="shared" si="0"/>
        <v>7058.4800000000005</v>
      </c>
    </row>
    <row r="50" spans="1:10" s="100" customFormat="1" hidden="1">
      <c r="A50" s="151" t="s">
        <v>211</v>
      </c>
      <c r="B50" s="151" t="s">
        <v>212</v>
      </c>
      <c r="C50" s="151" t="s">
        <v>47</v>
      </c>
      <c r="D50" s="151" t="s">
        <v>66</v>
      </c>
      <c r="E50" s="151" t="s">
        <v>2</v>
      </c>
      <c r="F50" s="151">
        <v>5</v>
      </c>
      <c r="G50" s="100">
        <v>0.05</v>
      </c>
      <c r="H50" s="101">
        <v>148387.20000000001</v>
      </c>
      <c r="I50" s="100">
        <v>2</v>
      </c>
      <c r="J50" s="153">
        <f t="shared" si="0"/>
        <v>7419.3600000000006</v>
      </c>
    </row>
    <row r="51" spans="1:10" s="100" customFormat="1" hidden="1">
      <c r="A51" s="151" t="s">
        <v>211</v>
      </c>
      <c r="B51" s="151" t="s">
        <v>212</v>
      </c>
      <c r="C51" s="151" t="s">
        <v>47</v>
      </c>
      <c r="D51" s="151" t="s">
        <v>54</v>
      </c>
      <c r="E51" s="151" t="s">
        <v>4</v>
      </c>
      <c r="F51" s="151">
        <v>4</v>
      </c>
      <c r="G51" s="100">
        <v>3.5000000000000003E-2</v>
      </c>
      <c r="H51" s="101">
        <v>100734.02</v>
      </c>
      <c r="I51" s="100">
        <v>1</v>
      </c>
      <c r="J51" s="153">
        <f t="shared" si="0"/>
        <v>3525.6907000000006</v>
      </c>
    </row>
    <row r="52" spans="1:10" s="100" customFormat="1" hidden="1">
      <c r="A52" s="151" t="s">
        <v>211</v>
      </c>
      <c r="B52" s="151" t="s">
        <v>212</v>
      </c>
      <c r="C52" s="151" t="s">
        <v>47</v>
      </c>
      <c r="D52" s="151" t="s">
        <v>54</v>
      </c>
      <c r="E52" s="151" t="s">
        <v>2</v>
      </c>
      <c r="F52" s="151">
        <v>5</v>
      </c>
      <c r="G52" s="100">
        <v>0.05</v>
      </c>
      <c r="H52" s="101">
        <v>394243.2</v>
      </c>
      <c r="I52" s="100">
        <v>6</v>
      </c>
      <c r="J52" s="153">
        <f t="shared" si="0"/>
        <v>19712.160000000003</v>
      </c>
    </row>
    <row r="53" spans="1:10" s="100" customFormat="1" hidden="1">
      <c r="A53" s="151" t="s">
        <v>211</v>
      </c>
      <c r="B53" s="151" t="s">
        <v>212</v>
      </c>
      <c r="C53" s="151" t="s">
        <v>47</v>
      </c>
      <c r="D53" s="151" t="s">
        <v>54</v>
      </c>
      <c r="E53" s="151" t="s">
        <v>3</v>
      </c>
      <c r="F53" s="151">
        <v>4</v>
      </c>
      <c r="G53" s="100">
        <v>3.5000000000000003E-2</v>
      </c>
      <c r="H53" s="101">
        <v>233127.22</v>
      </c>
      <c r="I53" s="100">
        <v>3</v>
      </c>
      <c r="J53" s="153">
        <f t="shared" si="0"/>
        <v>8159.4527000000007</v>
      </c>
    </row>
    <row r="54" spans="1:10" s="100" customFormat="1" hidden="1">
      <c r="A54" s="151" t="s">
        <v>211</v>
      </c>
      <c r="B54" s="151" t="s">
        <v>212</v>
      </c>
      <c r="C54" s="151" t="s">
        <v>47</v>
      </c>
      <c r="D54" s="151" t="s">
        <v>30</v>
      </c>
      <c r="E54" s="151" t="s">
        <v>4</v>
      </c>
      <c r="F54" s="151">
        <v>4</v>
      </c>
      <c r="G54" s="100">
        <v>3.5000000000000003E-2</v>
      </c>
      <c r="H54" s="101">
        <v>312656.28999999998</v>
      </c>
      <c r="I54" s="100">
        <v>3</v>
      </c>
      <c r="J54" s="153">
        <f t="shared" si="0"/>
        <v>10942.970150000001</v>
      </c>
    </row>
    <row r="55" spans="1:10" s="100" customFormat="1" hidden="1">
      <c r="A55" s="151" t="s">
        <v>211</v>
      </c>
      <c r="B55" s="151" t="s">
        <v>212</v>
      </c>
      <c r="C55" s="151" t="s">
        <v>47</v>
      </c>
      <c r="D55" s="151" t="s">
        <v>74</v>
      </c>
      <c r="E55" s="151" t="s">
        <v>4</v>
      </c>
      <c r="F55" s="151">
        <v>4</v>
      </c>
      <c r="G55" s="100">
        <v>3.5000000000000003E-2</v>
      </c>
      <c r="H55" s="101">
        <v>188575.85</v>
      </c>
      <c r="I55" s="100">
        <v>2</v>
      </c>
      <c r="J55" s="153">
        <f t="shared" si="0"/>
        <v>6600.1547500000006</v>
      </c>
    </row>
    <row r="56" spans="1:10" s="100" customFormat="1" hidden="1">
      <c r="A56" s="151" t="s">
        <v>211</v>
      </c>
      <c r="B56" s="151" t="s">
        <v>212</v>
      </c>
      <c r="C56" s="151" t="s">
        <v>47</v>
      </c>
      <c r="D56" s="151" t="s">
        <v>73</v>
      </c>
      <c r="E56" s="151" t="s">
        <v>4</v>
      </c>
      <c r="F56" s="151">
        <v>4</v>
      </c>
      <c r="G56" s="100">
        <v>3.5000000000000003E-2</v>
      </c>
      <c r="H56" s="101">
        <v>184254</v>
      </c>
      <c r="I56" s="100">
        <v>2</v>
      </c>
      <c r="J56" s="153">
        <f t="shared" si="0"/>
        <v>6448.89</v>
      </c>
    </row>
    <row r="57" spans="1:10" s="100" customFormat="1" hidden="1">
      <c r="A57" s="151" t="s">
        <v>211</v>
      </c>
      <c r="B57" s="151" t="s">
        <v>212</v>
      </c>
      <c r="C57" s="151" t="s">
        <v>47</v>
      </c>
      <c r="D57" s="151" t="s">
        <v>72</v>
      </c>
      <c r="E57" s="151" t="s">
        <v>4</v>
      </c>
      <c r="F57" s="151">
        <v>4</v>
      </c>
      <c r="G57" s="100">
        <v>3.5000000000000003E-2</v>
      </c>
      <c r="H57" s="101">
        <v>218458.31</v>
      </c>
      <c r="I57" s="100">
        <v>2</v>
      </c>
      <c r="J57" s="153">
        <f t="shared" si="0"/>
        <v>7646.0408500000003</v>
      </c>
    </row>
    <row r="58" spans="1:10" s="100" customFormat="1" hidden="1">
      <c r="A58" s="151" t="s">
        <v>211</v>
      </c>
      <c r="B58" s="151" t="s">
        <v>212</v>
      </c>
      <c r="C58" s="151" t="s">
        <v>47</v>
      </c>
      <c r="D58" s="151" t="s">
        <v>60</v>
      </c>
      <c r="E58" s="151" t="s">
        <v>4</v>
      </c>
      <c r="F58" s="151">
        <v>4</v>
      </c>
      <c r="G58" s="100">
        <v>3.5000000000000003E-2</v>
      </c>
      <c r="H58" s="101">
        <v>875373.03</v>
      </c>
      <c r="I58" s="100">
        <v>10</v>
      </c>
      <c r="J58" s="153">
        <f t="shared" si="0"/>
        <v>30638.056050000003</v>
      </c>
    </row>
    <row r="59" spans="1:10" s="100" customFormat="1" hidden="1">
      <c r="A59" s="151" t="s">
        <v>211</v>
      </c>
      <c r="B59" s="151" t="s">
        <v>212</v>
      </c>
      <c r="C59" s="151" t="s">
        <v>47</v>
      </c>
      <c r="D59" s="151" t="s">
        <v>60</v>
      </c>
      <c r="E59" s="151" t="s">
        <v>3</v>
      </c>
      <c r="F59" s="151">
        <v>4</v>
      </c>
      <c r="G59" s="100">
        <v>3.5000000000000003E-2</v>
      </c>
      <c r="H59" s="101">
        <v>100906.89</v>
      </c>
      <c r="I59" s="100">
        <v>2</v>
      </c>
      <c r="J59" s="153">
        <f t="shared" si="0"/>
        <v>3531.7411500000003</v>
      </c>
    </row>
    <row r="60" spans="1:10" s="100" customFormat="1" hidden="1">
      <c r="A60" s="151" t="s">
        <v>211</v>
      </c>
      <c r="B60" s="151" t="s">
        <v>212</v>
      </c>
      <c r="C60" s="151" t="s">
        <v>47</v>
      </c>
      <c r="D60" s="151" t="s">
        <v>59</v>
      </c>
      <c r="E60" s="151" t="s">
        <v>4</v>
      </c>
      <c r="F60" s="151">
        <v>4</v>
      </c>
      <c r="G60" s="100">
        <v>3.5000000000000003E-2</v>
      </c>
      <c r="H60" s="101">
        <v>611182.34</v>
      </c>
      <c r="I60" s="100">
        <v>7</v>
      </c>
      <c r="J60" s="153">
        <f t="shared" si="0"/>
        <v>21391.3819</v>
      </c>
    </row>
    <row r="61" spans="1:10" s="100" customFormat="1" hidden="1">
      <c r="A61" s="151" t="s">
        <v>211</v>
      </c>
      <c r="B61" s="151" t="s">
        <v>212</v>
      </c>
      <c r="C61" s="151" t="s">
        <v>47</v>
      </c>
      <c r="D61" s="151" t="s">
        <v>71</v>
      </c>
      <c r="E61" s="151" t="s">
        <v>3</v>
      </c>
      <c r="F61" s="151">
        <v>4</v>
      </c>
      <c r="G61" s="100">
        <v>3.5000000000000003E-2</v>
      </c>
      <c r="H61" s="101">
        <v>223390.03</v>
      </c>
      <c r="I61" s="100">
        <v>3</v>
      </c>
      <c r="J61" s="153">
        <f t="shared" si="0"/>
        <v>7818.6510500000004</v>
      </c>
    </row>
    <row r="62" spans="1:10" s="100" customFormat="1" hidden="1">
      <c r="A62" s="151" t="s">
        <v>211</v>
      </c>
      <c r="B62" s="151" t="s">
        <v>212</v>
      </c>
      <c r="C62" s="151" t="s">
        <v>40</v>
      </c>
      <c r="D62" s="151" t="s">
        <v>45</v>
      </c>
      <c r="E62" s="151" t="s">
        <v>2</v>
      </c>
      <c r="F62" s="151">
        <v>5</v>
      </c>
      <c r="G62" s="100">
        <v>0.05</v>
      </c>
      <c r="H62" s="101">
        <v>60673.599999999999</v>
      </c>
      <c r="I62" s="100">
        <v>1</v>
      </c>
      <c r="J62" s="153">
        <f t="shared" si="0"/>
        <v>3033.6800000000003</v>
      </c>
    </row>
    <row r="63" spans="1:10" s="100" customFormat="1" hidden="1">
      <c r="A63" s="151" t="s">
        <v>211</v>
      </c>
      <c r="B63" s="151" t="s">
        <v>212</v>
      </c>
      <c r="C63" s="151" t="s">
        <v>40</v>
      </c>
      <c r="D63" s="151" t="s">
        <v>42</v>
      </c>
      <c r="E63" s="151" t="s">
        <v>4</v>
      </c>
      <c r="F63" s="151">
        <v>4</v>
      </c>
      <c r="G63" s="100">
        <v>3.5000000000000003E-2</v>
      </c>
      <c r="H63" s="101">
        <v>1296574.58</v>
      </c>
      <c r="I63" s="100">
        <v>12</v>
      </c>
      <c r="J63" s="153">
        <f t="shared" si="0"/>
        <v>45380.110300000008</v>
      </c>
    </row>
    <row r="64" spans="1:10" s="100" customFormat="1" hidden="1">
      <c r="A64" s="151" t="s">
        <v>211</v>
      </c>
      <c r="B64" s="151" t="s">
        <v>212</v>
      </c>
      <c r="C64" s="151" t="s">
        <v>40</v>
      </c>
      <c r="D64" s="151" t="s">
        <v>42</v>
      </c>
      <c r="E64" s="151" t="s">
        <v>2</v>
      </c>
      <c r="F64" s="151">
        <v>5</v>
      </c>
      <c r="G64" s="100">
        <v>0.05</v>
      </c>
      <c r="H64" s="101">
        <v>1767396.8</v>
      </c>
      <c r="I64" s="100">
        <v>24</v>
      </c>
      <c r="J64" s="153">
        <f t="shared" si="0"/>
        <v>88369.840000000011</v>
      </c>
    </row>
    <row r="65" spans="1:10" s="100" customFormat="1" hidden="1">
      <c r="A65" s="151" t="s">
        <v>211</v>
      </c>
      <c r="B65" s="151" t="s">
        <v>212</v>
      </c>
      <c r="C65" s="151" t="s">
        <v>40</v>
      </c>
      <c r="D65" s="151" t="s">
        <v>42</v>
      </c>
      <c r="E65" s="151" t="s">
        <v>3</v>
      </c>
      <c r="F65" s="151">
        <v>4</v>
      </c>
      <c r="G65" s="100">
        <v>3.5000000000000003E-2</v>
      </c>
      <c r="H65" s="101">
        <v>48481.77</v>
      </c>
      <c r="I65" s="100">
        <v>1</v>
      </c>
      <c r="J65" s="153">
        <f t="shared" si="0"/>
        <v>1696.86195</v>
      </c>
    </row>
    <row r="66" spans="1:10" s="100" customFormat="1" hidden="1">
      <c r="A66" s="151" t="s">
        <v>211</v>
      </c>
      <c r="B66" s="151" t="s">
        <v>212</v>
      </c>
      <c r="C66" s="151" t="s">
        <v>40</v>
      </c>
      <c r="D66" s="151" t="s">
        <v>9</v>
      </c>
      <c r="E66" s="151" t="s">
        <v>4</v>
      </c>
      <c r="F66" s="151">
        <v>4</v>
      </c>
      <c r="G66" s="100">
        <v>3.5000000000000003E-2</v>
      </c>
      <c r="H66" s="101">
        <v>672014.83</v>
      </c>
      <c r="I66" s="100">
        <v>7</v>
      </c>
      <c r="J66" s="153">
        <f t="shared" si="0"/>
        <v>23520.519049999999</v>
      </c>
    </row>
    <row r="67" spans="1:10" s="100" customFormat="1" hidden="1">
      <c r="A67" s="151" t="s">
        <v>211</v>
      </c>
      <c r="B67" s="151" t="s">
        <v>212</v>
      </c>
      <c r="C67" s="151" t="s">
        <v>40</v>
      </c>
      <c r="D67" s="151" t="s">
        <v>41</v>
      </c>
      <c r="E67" s="151" t="s">
        <v>4</v>
      </c>
      <c r="F67" s="151">
        <v>4</v>
      </c>
      <c r="G67" s="100">
        <v>3.5000000000000003E-2</v>
      </c>
      <c r="H67" s="101">
        <v>7433835.0099999998</v>
      </c>
      <c r="I67" s="100">
        <v>71</v>
      </c>
      <c r="J67" s="153">
        <f t="shared" si="0"/>
        <v>260184.22535000002</v>
      </c>
    </row>
    <row r="68" spans="1:10" s="100" customFormat="1" hidden="1">
      <c r="A68" s="151" t="s">
        <v>211</v>
      </c>
      <c r="B68" s="151" t="s">
        <v>212</v>
      </c>
      <c r="C68" s="151" t="s">
        <v>40</v>
      </c>
      <c r="D68" s="151" t="s">
        <v>41</v>
      </c>
      <c r="E68" s="151" t="s">
        <v>2</v>
      </c>
      <c r="F68" s="151">
        <v>6</v>
      </c>
      <c r="G68" s="100">
        <v>0.05</v>
      </c>
      <c r="H68" s="101">
        <v>11770220.800000001</v>
      </c>
      <c r="I68" s="100">
        <v>167</v>
      </c>
      <c r="J68" s="153">
        <f t="shared" si="0"/>
        <v>588511.04</v>
      </c>
    </row>
    <row r="69" spans="1:10">
      <c r="A69" s="209" t="s">
        <v>211</v>
      </c>
      <c r="B69" s="209" t="s">
        <v>212</v>
      </c>
      <c r="C69" s="209" t="s">
        <v>40</v>
      </c>
      <c r="D69" s="209" t="s">
        <v>41</v>
      </c>
      <c r="E69" s="209" t="s">
        <v>3</v>
      </c>
      <c r="F69" s="209">
        <v>4</v>
      </c>
      <c r="G69" s="122">
        <v>3.5000000000000003E-2</v>
      </c>
      <c r="H69" s="123">
        <v>282527.34999999998</v>
      </c>
      <c r="I69" s="122">
        <v>6</v>
      </c>
      <c r="J69" s="220">
        <f t="shared" si="0"/>
        <v>9888.4572499999995</v>
      </c>
    </row>
    <row r="70" spans="1:10" s="100" customFormat="1" hidden="1">
      <c r="A70" s="151" t="s">
        <v>211</v>
      </c>
      <c r="B70" s="151" t="s">
        <v>212</v>
      </c>
      <c r="C70" s="151" t="s">
        <v>40</v>
      </c>
      <c r="D70" s="151" t="s">
        <v>43</v>
      </c>
      <c r="E70" s="151" t="s">
        <v>4</v>
      </c>
      <c r="F70" s="151">
        <v>4</v>
      </c>
      <c r="G70" s="100">
        <v>3.5000000000000003E-2</v>
      </c>
      <c r="H70" s="101">
        <v>375289.36</v>
      </c>
      <c r="I70" s="100">
        <v>3</v>
      </c>
      <c r="J70" s="153">
        <f t="shared" si="0"/>
        <v>13135.127600000002</v>
      </c>
    </row>
    <row r="71" spans="1:10" s="100" customFormat="1" hidden="1">
      <c r="A71" s="151" t="s">
        <v>211</v>
      </c>
      <c r="B71" s="151" t="s">
        <v>212</v>
      </c>
      <c r="C71" s="151" t="s">
        <v>40</v>
      </c>
      <c r="D71" s="151" t="s">
        <v>44</v>
      </c>
      <c r="E71" s="151" t="s">
        <v>4</v>
      </c>
      <c r="F71" s="151">
        <v>4</v>
      </c>
      <c r="G71" s="100">
        <v>3.5000000000000003E-2</v>
      </c>
      <c r="H71" s="101">
        <v>84611.38</v>
      </c>
      <c r="I71" s="100">
        <v>1</v>
      </c>
      <c r="J71" s="153">
        <f t="shared" si="0"/>
        <v>2961.3983000000003</v>
      </c>
    </row>
    <row r="72" spans="1:10" s="100" customFormat="1" hidden="1">
      <c r="A72" s="151" t="s">
        <v>211</v>
      </c>
      <c r="B72" s="151" t="s">
        <v>212</v>
      </c>
      <c r="C72" s="151" t="s">
        <v>40</v>
      </c>
      <c r="D72" s="151" t="s">
        <v>44</v>
      </c>
      <c r="E72" s="151" t="s">
        <v>2</v>
      </c>
      <c r="F72" s="151">
        <v>6</v>
      </c>
      <c r="G72" s="100">
        <v>0.05</v>
      </c>
      <c r="H72" s="101">
        <v>261705.60000000001</v>
      </c>
      <c r="I72" s="100">
        <v>5</v>
      </c>
      <c r="J72" s="153">
        <f t="shared" si="0"/>
        <v>13085.28</v>
      </c>
    </row>
    <row r="73" spans="1:10">
      <c r="A73" s="209" t="s">
        <v>211</v>
      </c>
      <c r="B73" s="209" t="s">
        <v>212</v>
      </c>
      <c r="C73" s="209" t="s">
        <v>40</v>
      </c>
      <c r="D73" s="209" t="s">
        <v>44</v>
      </c>
      <c r="E73" s="209" t="s">
        <v>3</v>
      </c>
      <c r="F73" s="209">
        <v>4</v>
      </c>
      <c r="G73" s="122">
        <v>3.5000000000000003E-2</v>
      </c>
      <c r="H73" s="123">
        <v>65872.56</v>
      </c>
      <c r="I73" s="122">
        <v>1</v>
      </c>
      <c r="J73" s="220">
        <f t="shared" si="0"/>
        <v>2305.5396000000001</v>
      </c>
    </row>
    <row r="74" spans="1:10" s="100" customFormat="1" hidden="1">
      <c r="A74" s="151" t="s">
        <v>211</v>
      </c>
      <c r="B74" s="151" t="s">
        <v>212</v>
      </c>
      <c r="C74" s="151" t="s">
        <v>39</v>
      </c>
      <c r="D74" s="151" t="s">
        <v>8</v>
      </c>
      <c r="E74" s="151" t="s">
        <v>4</v>
      </c>
      <c r="F74" s="151">
        <v>4</v>
      </c>
      <c r="G74" s="100">
        <v>3.5000000000000003E-2</v>
      </c>
      <c r="H74" s="101">
        <v>59999.69</v>
      </c>
      <c r="I74" s="100">
        <v>1</v>
      </c>
      <c r="J74" s="153">
        <f t="shared" si="0"/>
        <v>2099.9891500000003</v>
      </c>
    </row>
  </sheetData>
  <autoFilter ref="A12:I74">
    <filterColumn colId="2">
      <filters>
        <filter val="117"/>
      </filters>
    </filterColumn>
    <filterColumn colId="3">
      <filters>
        <filter val="10642"/>
        <filter val="11386"/>
      </filters>
    </filterColumn>
    <filterColumn colId="4">
      <filters>
        <filter val="11S"/>
      </filters>
    </filterColumn>
  </autoFilter>
  <pageMargins left="0.45" right="0.45" top="0.5" bottom="0.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workbookViewId="0">
      <pane ySplit="6" topLeftCell="A7" activePane="bottomLeft" state="frozen"/>
      <selection activeCell="B50" sqref="B50"/>
      <selection pane="bottomLeft" activeCell="H32" sqref="H32"/>
    </sheetView>
  </sheetViews>
  <sheetFormatPr defaultColWidth="9.140625" defaultRowHeight="12.75"/>
  <cols>
    <col min="1" max="1" width="3.7109375" style="18" customWidth="1"/>
    <col min="2" max="2" width="10.7109375" style="18" customWidth="1"/>
    <col min="3" max="3" width="13.7109375" style="18" customWidth="1"/>
    <col min="4" max="4" width="6.5703125" style="18" customWidth="1"/>
    <col min="5" max="5" width="15.42578125" style="17" bestFit="1" customWidth="1"/>
    <col min="6" max="6" width="15.5703125" style="17" bestFit="1" customWidth="1"/>
    <col min="7" max="7" width="1.7109375" style="18" customWidth="1"/>
    <col min="8" max="8" width="14.7109375" style="17" bestFit="1" customWidth="1"/>
    <col min="9" max="9" width="16.140625" style="17" bestFit="1" customWidth="1"/>
    <col min="10" max="10" width="1.7109375" style="18" customWidth="1"/>
    <col min="11" max="11" width="14" style="17" bestFit="1" customWidth="1"/>
    <col min="12" max="12" width="14.140625" style="17" bestFit="1" customWidth="1"/>
    <col min="13" max="13" width="1.7109375" style="18" customWidth="1"/>
    <col min="14" max="14" width="9.5703125" style="18" hidden="1" customWidth="1"/>
    <col min="15" max="15" width="16" style="17" hidden="1" customWidth="1"/>
    <col min="16" max="16384" width="9.140625" style="18"/>
  </cols>
  <sheetData>
    <row r="1" spans="1:15">
      <c r="A1" s="191" t="s">
        <v>103</v>
      </c>
      <c r="B1" s="191"/>
      <c r="C1" s="191"/>
      <c r="D1" s="191"/>
      <c r="E1" s="191"/>
    </row>
    <row r="2" spans="1:15">
      <c r="A2" s="19" t="s">
        <v>105</v>
      </c>
      <c r="B2" s="19"/>
      <c r="C2" s="19"/>
      <c r="D2" s="19"/>
      <c r="E2" s="20"/>
    </row>
    <row r="3" spans="1:15">
      <c r="A3" s="19" t="s">
        <v>104</v>
      </c>
      <c r="B3" s="19"/>
      <c r="C3" s="19"/>
      <c r="D3" s="19"/>
      <c r="E3" s="20"/>
    </row>
    <row r="5" spans="1:15">
      <c r="A5" s="194"/>
      <c r="B5" s="194"/>
      <c r="C5" s="194"/>
      <c r="D5" s="194"/>
      <c r="E5" s="192" t="s">
        <v>11</v>
      </c>
      <c r="F5" s="192"/>
      <c r="H5" s="192" t="s">
        <v>12</v>
      </c>
      <c r="I5" s="192"/>
      <c r="K5" s="192" t="s">
        <v>13</v>
      </c>
      <c r="L5" s="192"/>
      <c r="N5" s="192"/>
      <c r="O5" s="192"/>
    </row>
    <row r="6" spans="1:15" s="19" customFormat="1">
      <c r="A6" s="194"/>
      <c r="B6" s="194"/>
      <c r="C6" s="194"/>
      <c r="D6" s="194"/>
      <c r="E6" s="192" t="s">
        <v>4</v>
      </c>
      <c r="F6" s="192"/>
      <c r="H6" s="192" t="s">
        <v>2</v>
      </c>
      <c r="I6" s="192"/>
      <c r="K6" s="192" t="s">
        <v>3</v>
      </c>
      <c r="L6" s="192"/>
      <c r="N6" s="193" t="s">
        <v>23</v>
      </c>
      <c r="O6" s="193"/>
    </row>
    <row r="7" spans="1:15" s="19" customFormat="1">
      <c r="A7" s="21" t="s">
        <v>24</v>
      </c>
      <c r="B7" s="20"/>
      <c r="C7" s="22">
        <v>71248.76999999999</v>
      </c>
      <c r="D7" s="23">
        <f>SUM(D13:O13)-C7+C23</f>
        <v>8.1854523159563541E-12</v>
      </c>
      <c r="E7" s="24" t="s">
        <v>22</v>
      </c>
      <c r="F7" s="25"/>
      <c r="H7" s="25"/>
      <c r="I7" s="25"/>
      <c r="K7" s="25"/>
      <c r="L7" s="25"/>
      <c r="N7" s="26" t="s">
        <v>33</v>
      </c>
      <c r="O7" s="27">
        <v>9429.85</v>
      </c>
    </row>
    <row r="8" spans="1:15" s="19" customFormat="1">
      <c r="A8" s="21"/>
      <c r="B8" s="20"/>
      <c r="C8" s="28"/>
      <c r="D8" s="23"/>
      <c r="E8" s="24"/>
      <c r="F8" s="25"/>
      <c r="H8" s="25"/>
      <c r="I8" s="25"/>
      <c r="K8" s="25"/>
      <c r="L8" s="25"/>
      <c r="N8" s="26" t="s">
        <v>38</v>
      </c>
      <c r="O8" s="25">
        <v>0</v>
      </c>
    </row>
    <row r="9" spans="1:15">
      <c r="A9" s="19" t="s">
        <v>19</v>
      </c>
      <c r="D9" s="18" t="s">
        <v>4</v>
      </c>
      <c r="E9" s="17">
        <v>53594.11</v>
      </c>
      <c r="H9" s="17">
        <v>-1.48</v>
      </c>
      <c r="K9" s="17">
        <v>-7.0000000000000007E-2</v>
      </c>
      <c r="N9" s="26" t="s">
        <v>37</v>
      </c>
      <c r="O9" s="17">
        <v>0</v>
      </c>
    </row>
    <row r="10" spans="1:15">
      <c r="B10" s="17"/>
      <c r="D10" s="18" t="s">
        <v>5</v>
      </c>
      <c r="E10" s="29">
        <v>135.75</v>
      </c>
      <c r="N10" s="26" t="s">
        <v>87</v>
      </c>
      <c r="O10" s="17">
        <v>-0.2</v>
      </c>
    </row>
    <row r="11" spans="1:15">
      <c r="B11" s="17"/>
      <c r="D11" s="30" t="s">
        <v>1</v>
      </c>
    </row>
    <row r="12" spans="1:15">
      <c r="B12" s="31" t="s">
        <v>34</v>
      </c>
      <c r="C12" s="17">
        <v>6215.8499999999995</v>
      </c>
      <c r="D12" s="23">
        <f>SUM(E12:K12)-C12</f>
        <v>0</v>
      </c>
      <c r="E12" s="17">
        <f>ROUND(+$C12*E37,2)</f>
        <v>6215.85</v>
      </c>
      <c r="F12" s="18"/>
      <c r="H12" s="17">
        <f>ROUND(+$C12*H37,2)</f>
        <v>0</v>
      </c>
      <c r="I12" s="18"/>
      <c r="K12" s="17">
        <f>ROUND(+$C12*K37,2)</f>
        <v>0</v>
      </c>
    </row>
    <row r="13" spans="1:15">
      <c r="B13" s="21" t="s">
        <v>21</v>
      </c>
      <c r="F13" s="17">
        <f>SUM(E9:E12)</f>
        <v>59945.71</v>
      </c>
      <c r="I13" s="17">
        <f>SUM(H9:H12)</f>
        <v>-1.48</v>
      </c>
      <c r="L13" s="17">
        <f>SUM(K9:K12)</f>
        <v>-7.0000000000000007E-2</v>
      </c>
      <c r="M13" s="17"/>
      <c r="N13" s="23">
        <f>SUM(O7:O12)-O13</f>
        <v>766.68000000000029</v>
      </c>
      <c r="O13" s="17">
        <v>8662.9699999999993</v>
      </c>
    </row>
    <row r="14" spans="1:15">
      <c r="D14" s="32"/>
    </row>
    <row r="15" spans="1:15">
      <c r="A15" s="33"/>
      <c r="B15" s="34"/>
      <c r="C15" s="34"/>
      <c r="D15" s="35"/>
      <c r="E15" s="36"/>
      <c r="F15" s="36"/>
      <c r="G15" s="34"/>
      <c r="H15" s="36"/>
      <c r="I15" s="36"/>
      <c r="J15" s="34"/>
      <c r="K15" s="36"/>
      <c r="L15" s="36"/>
      <c r="M15" s="37"/>
      <c r="N15" s="37"/>
    </row>
    <row r="16" spans="1:15">
      <c r="A16" s="19"/>
      <c r="C16" s="17"/>
      <c r="D16" s="23"/>
      <c r="E16" s="18"/>
      <c r="O16" s="18"/>
    </row>
    <row r="17" spans="1:15">
      <c r="B17" s="23"/>
      <c r="C17" s="17"/>
      <c r="D17" s="24"/>
      <c r="F17" s="38"/>
      <c r="L17" s="38"/>
    </row>
    <row r="18" spans="1:15">
      <c r="B18" s="23"/>
      <c r="C18" s="17"/>
      <c r="D18" s="24"/>
      <c r="F18" s="38"/>
      <c r="I18" s="38"/>
      <c r="L18" s="38"/>
    </row>
    <row r="19" spans="1:15">
      <c r="F19" s="39"/>
      <c r="I19" s="39"/>
      <c r="L19" s="39"/>
      <c r="M19" s="20"/>
      <c r="O19" s="39"/>
    </row>
    <row r="20" spans="1:15" s="20" customFormat="1">
      <c r="C20" s="20">
        <f>SUM(F20:L20)</f>
        <v>59944.159999999996</v>
      </c>
      <c r="D20" s="40" t="s">
        <v>78</v>
      </c>
      <c r="F20" s="20">
        <f>SUM(F13:F19)</f>
        <v>59945.71</v>
      </c>
      <c r="I20" s="20">
        <f>SUM(I13:I19)</f>
        <v>-1.48</v>
      </c>
      <c r="L20" s="20">
        <f>SUM(L13:L19)</f>
        <v>-7.0000000000000007E-2</v>
      </c>
      <c r="N20" s="18"/>
      <c r="O20" s="20">
        <f>SUM(O13:O19)</f>
        <v>8662.9699999999993</v>
      </c>
    </row>
    <row r="21" spans="1:15" s="19" customFormat="1">
      <c r="C21" s="41"/>
      <c r="D21" s="42"/>
      <c r="E21" s="20"/>
      <c r="F21" s="20"/>
      <c r="H21" s="20"/>
      <c r="I21" s="20"/>
      <c r="K21" s="20"/>
      <c r="L21" s="20"/>
      <c r="M21" s="20"/>
      <c r="N21" s="18"/>
      <c r="O21" s="20"/>
    </row>
    <row r="22" spans="1:15" s="51" customFormat="1">
      <c r="C22" s="52"/>
      <c r="D22" s="53"/>
      <c r="E22" s="54"/>
      <c r="F22" s="54"/>
      <c r="H22" s="54"/>
      <c r="I22" s="54"/>
      <c r="K22" s="54"/>
      <c r="L22" s="54"/>
      <c r="N22" s="55"/>
      <c r="O22" s="54"/>
    </row>
    <row r="23" spans="1:15">
      <c r="A23" s="19" t="s">
        <v>25</v>
      </c>
      <c r="C23" s="28">
        <v>1874.96</v>
      </c>
      <c r="D23" s="23">
        <f>SUM(F24:L24)-C23</f>
        <v>0</v>
      </c>
      <c r="E23" s="24"/>
    </row>
    <row r="24" spans="1:15">
      <c r="B24" s="21" t="s">
        <v>21</v>
      </c>
      <c r="D24" s="18" t="s">
        <v>6</v>
      </c>
      <c r="F24" s="17">
        <v>1874.99</v>
      </c>
      <c r="I24" s="17">
        <v>-0.01</v>
      </c>
      <c r="L24" s="17">
        <v>-0.02</v>
      </c>
    </row>
    <row r="26" spans="1:15">
      <c r="A26" s="19"/>
      <c r="E26" s="18"/>
      <c r="O26" s="18"/>
    </row>
    <row r="27" spans="1:15">
      <c r="F27" s="39"/>
      <c r="I27" s="39"/>
      <c r="L27" s="39"/>
    </row>
    <row r="28" spans="1:15" s="20" customFormat="1">
      <c r="C28" s="20">
        <f>SUM(F28:L28)</f>
        <v>1874.96</v>
      </c>
      <c r="D28" s="40" t="s">
        <v>78</v>
      </c>
      <c r="F28" s="20">
        <f>SUM(F24:F27)</f>
        <v>1874.99</v>
      </c>
      <c r="I28" s="20">
        <f>SUM(I24:I27)</f>
        <v>-0.01</v>
      </c>
      <c r="L28" s="20">
        <f>SUM(L24:L27)</f>
        <v>-0.02</v>
      </c>
    </row>
    <row r="29" spans="1:15">
      <c r="C29" s="43"/>
    </row>
    <row r="30" spans="1:15">
      <c r="C30" s="43"/>
    </row>
    <row r="31" spans="1:15">
      <c r="C31" s="43"/>
    </row>
    <row r="32" spans="1:15">
      <c r="A32" s="26"/>
      <c r="E32" s="18"/>
      <c r="F32" s="18"/>
      <c r="H32" s="18"/>
      <c r="I32" s="18"/>
      <c r="K32" s="18"/>
      <c r="L32" s="18"/>
      <c r="O32" s="18"/>
    </row>
    <row r="33" spans="1:15">
      <c r="E33" s="18"/>
      <c r="F33" s="18"/>
      <c r="H33" s="18"/>
      <c r="I33" s="18"/>
      <c r="K33" s="18"/>
      <c r="L33" s="44"/>
      <c r="O33" s="18"/>
    </row>
    <row r="34" spans="1:15">
      <c r="E34" s="18"/>
      <c r="F34" s="18"/>
      <c r="H34" s="18"/>
      <c r="I34" s="18"/>
      <c r="K34" s="18"/>
      <c r="L34" s="18"/>
      <c r="O34" s="18"/>
    </row>
    <row r="35" spans="1:15">
      <c r="A35" s="19" t="s">
        <v>26</v>
      </c>
      <c r="E35" s="18"/>
      <c r="F35" s="18"/>
      <c r="I35" s="18"/>
      <c r="K35" s="18"/>
      <c r="L35" s="18"/>
      <c r="O35" s="18"/>
    </row>
    <row r="36" spans="1:15">
      <c r="C36" s="45">
        <v>5635.14</v>
      </c>
      <c r="D36" s="23">
        <f>SUM(E36:O36)-C36</f>
        <v>0</v>
      </c>
      <c r="E36" s="17">
        <v>5635.14</v>
      </c>
      <c r="F36" s="18"/>
      <c r="I36" s="18"/>
      <c r="L36" s="18"/>
      <c r="O36" s="46"/>
    </row>
    <row r="37" spans="1:15">
      <c r="D37" s="47"/>
      <c r="E37" s="48">
        <f>+E36/SUM($E36:$K36)</f>
        <v>1</v>
      </c>
      <c r="F37" s="18"/>
      <c r="H37" s="48">
        <f>+H36/SUM($E36:$K36)</f>
        <v>0</v>
      </c>
      <c r="I37" s="18"/>
      <c r="K37" s="48">
        <f>+K36/SUM($E36:$K36)</f>
        <v>0</v>
      </c>
      <c r="L37" s="18"/>
      <c r="O37" s="18"/>
    </row>
    <row r="38" spans="1:15">
      <c r="E38" s="18"/>
      <c r="F38" s="18"/>
      <c r="H38" s="18"/>
      <c r="I38" s="18"/>
      <c r="K38" s="18"/>
      <c r="L38" s="18"/>
      <c r="O38" s="18"/>
    </row>
    <row r="39" spans="1:15">
      <c r="C39" s="49"/>
      <c r="E39" s="18"/>
      <c r="F39" s="18"/>
      <c r="H39" s="18"/>
      <c r="I39" s="18"/>
      <c r="K39" s="18"/>
      <c r="L39" s="18"/>
      <c r="O39" s="18"/>
    </row>
    <row r="40" spans="1:15" ht="14.25">
      <c r="A40" s="50"/>
      <c r="B40" s="26"/>
      <c r="E40" s="18"/>
      <c r="F40" s="18"/>
      <c r="H40" s="18"/>
      <c r="I40" s="18"/>
      <c r="K40" s="18"/>
      <c r="L40" s="18"/>
      <c r="O40" s="18"/>
    </row>
    <row r="41" spans="1:15">
      <c r="B41" s="26"/>
      <c r="E41" s="18"/>
      <c r="G41" s="17"/>
      <c r="H41" s="18"/>
      <c r="J41" s="17"/>
      <c r="K41" s="18"/>
    </row>
    <row r="42" spans="1:15">
      <c r="B42" s="26"/>
      <c r="E42" s="18"/>
      <c r="G42" s="17"/>
      <c r="H42" s="18"/>
      <c r="J42" s="17"/>
      <c r="K42" s="18"/>
    </row>
    <row r="43" spans="1:15">
      <c r="B43" s="26"/>
    </row>
  </sheetData>
  <mergeCells count="10">
    <mergeCell ref="A1:E1"/>
    <mergeCell ref="N5:O5"/>
    <mergeCell ref="N6:O6"/>
    <mergeCell ref="H5:I5"/>
    <mergeCell ref="K5:L5"/>
    <mergeCell ref="A5:D6"/>
    <mergeCell ref="E6:F6"/>
    <mergeCell ref="H6:I6"/>
    <mergeCell ref="K6:L6"/>
    <mergeCell ref="E5:F5"/>
  </mergeCells>
  <phoneticPr fontId="4" type="noConversion"/>
  <pageMargins left="0.5" right="0.5" top="0.75" bottom="0.5" header="0.17" footer="0.17"/>
  <pageSetup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1"/>
  <sheetViews>
    <sheetView zoomScaleNormal="100" workbookViewId="0">
      <pane ySplit="7" topLeftCell="A8" activePane="bottomLeft" state="frozen"/>
      <selection activeCell="B50" sqref="B50"/>
      <selection pane="bottomLeft" activeCell="B16" sqref="B16"/>
    </sheetView>
  </sheetViews>
  <sheetFormatPr defaultColWidth="9.140625" defaultRowHeight="12.75"/>
  <cols>
    <col min="1" max="1" width="3.7109375" style="3" customWidth="1"/>
    <col min="2" max="2" width="10.7109375" style="3" customWidth="1"/>
    <col min="3" max="3" width="14.140625" style="3" bestFit="1" customWidth="1"/>
    <col min="4" max="4" width="6.7109375" style="3" customWidth="1"/>
    <col min="5" max="5" width="15.5703125" style="1" bestFit="1" customWidth="1"/>
    <col min="6" max="6" width="19" style="1" bestFit="1" customWidth="1"/>
    <col min="7" max="7" width="1.7109375" style="3" customWidth="1"/>
    <col min="8" max="8" width="15.140625" style="1" bestFit="1" customWidth="1"/>
    <col min="9" max="9" width="19.42578125" style="1" bestFit="1" customWidth="1"/>
    <col min="10" max="10" width="1.7109375" style="3" customWidth="1"/>
    <col min="11" max="11" width="15.42578125" style="1" bestFit="1" customWidth="1"/>
    <col min="12" max="12" width="18.42578125" style="1" bestFit="1" customWidth="1"/>
    <col min="13" max="13" width="1.7109375" style="3" customWidth="1"/>
    <col min="14" max="14" width="10" style="3" hidden="1" customWidth="1"/>
    <col min="15" max="15" width="18.28515625" style="1" hidden="1" customWidth="1"/>
    <col min="16" max="16384" width="9.140625" style="3"/>
  </cols>
  <sheetData>
    <row r="1" spans="1:21">
      <c r="A1" s="195" t="s">
        <v>103</v>
      </c>
      <c r="B1" s="195"/>
      <c r="C1" s="195"/>
      <c r="D1" s="195"/>
      <c r="E1" s="195"/>
    </row>
    <row r="2" spans="1:21">
      <c r="A2" s="6" t="s">
        <v>106</v>
      </c>
      <c r="B2" s="6"/>
      <c r="C2" s="6"/>
      <c r="D2" s="6"/>
      <c r="E2" s="4"/>
    </row>
    <row r="3" spans="1:21">
      <c r="A3" s="6" t="s">
        <v>104</v>
      </c>
      <c r="B3" s="6"/>
      <c r="C3" s="6"/>
      <c r="D3" s="6"/>
      <c r="E3" s="4"/>
    </row>
    <row r="4" spans="1:21">
      <c r="A4" s="6"/>
      <c r="B4" s="6"/>
      <c r="C4" s="6"/>
      <c r="D4" s="6"/>
      <c r="E4" s="4"/>
    </row>
    <row r="5" spans="1:21">
      <c r="A5" s="6"/>
      <c r="B5" s="6"/>
      <c r="C5" s="6"/>
      <c r="D5" s="6"/>
      <c r="E5" s="4"/>
    </row>
    <row r="6" spans="1:21">
      <c r="A6" s="198"/>
      <c r="B6" s="198"/>
      <c r="C6" s="198"/>
      <c r="D6" s="198"/>
      <c r="E6" s="196" t="s">
        <v>11</v>
      </c>
      <c r="F6" s="196"/>
      <c r="H6" s="196" t="s">
        <v>12</v>
      </c>
      <c r="I6" s="196"/>
      <c r="K6" s="196" t="s">
        <v>13</v>
      </c>
      <c r="L6" s="196"/>
      <c r="N6" s="196"/>
      <c r="O6" s="196"/>
    </row>
    <row r="7" spans="1:21" s="6" customFormat="1">
      <c r="A7" s="198"/>
      <c r="B7" s="198"/>
      <c r="C7" s="198"/>
      <c r="D7" s="198"/>
      <c r="E7" s="196" t="s">
        <v>4</v>
      </c>
      <c r="F7" s="196"/>
      <c r="H7" s="196" t="s">
        <v>2</v>
      </c>
      <c r="I7" s="196"/>
      <c r="K7" s="196" t="s">
        <v>3</v>
      </c>
      <c r="L7" s="196"/>
      <c r="N7" s="197" t="s">
        <v>23</v>
      </c>
      <c r="O7" s="197"/>
    </row>
    <row r="8" spans="1:21" s="6" customFormat="1">
      <c r="A8" s="5"/>
      <c r="B8" s="4"/>
      <c r="C8" s="56"/>
      <c r="D8" s="9"/>
      <c r="E8" s="57"/>
      <c r="F8" s="58"/>
      <c r="H8" s="58"/>
      <c r="I8" s="58"/>
      <c r="K8" s="58"/>
      <c r="L8" s="58"/>
      <c r="N8" s="59" t="s">
        <v>33</v>
      </c>
      <c r="O8" s="60">
        <v>3361495.8500000043</v>
      </c>
    </row>
    <row r="9" spans="1:21" s="6" customFormat="1">
      <c r="A9" s="5"/>
      <c r="B9" s="4"/>
      <c r="C9" s="7"/>
      <c r="D9" s="9"/>
      <c r="E9" s="57"/>
      <c r="F9" s="58"/>
      <c r="H9" s="58"/>
      <c r="I9" s="58"/>
      <c r="K9" s="58"/>
      <c r="L9" s="58"/>
      <c r="N9" s="59" t="s">
        <v>38</v>
      </c>
      <c r="O9" s="60">
        <v>312420.52999999991</v>
      </c>
    </row>
    <row r="10" spans="1:21">
      <c r="A10" s="6" t="s">
        <v>19</v>
      </c>
      <c r="D10" s="3" t="s">
        <v>4</v>
      </c>
      <c r="E10" s="1">
        <v>5343326.18</v>
      </c>
      <c r="H10" s="1">
        <v>6144078.8000000054</v>
      </c>
      <c r="K10" s="1">
        <v>3893701.2800000007</v>
      </c>
      <c r="N10" s="59" t="s">
        <v>37</v>
      </c>
      <c r="O10" s="2">
        <v>66935.35000000002</v>
      </c>
    </row>
    <row r="11" spans="1:21">
      <c r="B11" s="1"/>
      <c r="D11" s="3" t="s">
        <v>5</v>
      </c>
      <c r="E11" s="1">
        <v>67574.50999999998</v>
      </c>
      <c r="N11" s="59" t="s">
        <v>87</v>
      </c>
      <c r="O11" s="2">
        <v>315477.9700000002</v>
      </c>
    </row>
    <row r="12" spans="1:21">
      <c r="B12" s="1"/>
      <c r="D12" s="61" t="s">
        <v>1</v>
      </c>
      <c r="O12" s="2"/>
    </row>
    <row r="13" spans="1:21">
      <c r="B13" s="9"/>
      <c r="C13" s="1"/>
      <c r="D13" s="57" t="s">
        <v>20</v>
      </c>
      <c r="E13" s="8">
        <v>1006490.62</v>
      </c>
      <c r="F13" s="3"/>
      <c r="H13" s="8">
        <v>1411187.84</v>
      </c>
      <c r="I13" s="3"/>
      <c r="K13" s="8">
        <v>878148.89</v>
      </c>
      <c r="O13" s="2"/>
    </row>
    <row r="14" spans="1:21">
      <c r="B14" s="5" t="s">
        <v>21</v>
      </c>
      <c r="F14" s="1">
        <f>SUM(E10:E13)</f>
        <v>6417391.3099999996</v>
      </c>
      <c r="I14" s="1">
        <f>SUM(H10:H13)</f>
        <v>7555266.6400000053</v>
      </c>
      <c r="L14" s="1">
        <f>SUM(K10:K13)</f>
        <v>4771850.1700000009</v>
      </c>
      <c r="N14" s="9">
        <f>SUM(O8:O13)-O14</f>
        <v>213107.73000000371</v>
      </c>
      <c r="O14" s="62">
        <v>3843221.9700000007</v>
      </c>
    </row>
    <row r="15" spans="1:21">
      <c r="D15" s="63"/>
    </row>
    <row r="16" spans="1:21">
      <c r="A16" s="64"/>
      <c r="B16" s="65"/>
      <c r="C16" s="65"/>
      <c r="D16" s="66"/>
      <c r="E16" s="67"/>
      <c r="F16" s="67"/>
      <c r="G16" s="65"/>
      <c r="H16" s="67"/>
      <c r="I16" s="67"/>
      <c r="J16" s="65"/>
      <c r="K16" s="67"/>
      <c r="L16" s="67"/>
      <c r="M16" s="68"/>
      <c r="N16" s="68"/>
      <c r="O16" s="67"/>
      <c r="Q16" s="65"/>
      <c r="R16" s="65"/>
      <c r="S16" s="65"/>
      <c r="T16" s="65"/>
      <c r="U16" s="65"/>
    </row>
    <row r="17" spans="1:21">
      <c r="A17" s="64"/>
      <c r="B17" s="65"/>
      <c r="C17" s="67"/>
      <c r="D17" s="69"/>
      <c r="E17" s="65"/>
      <c r="F17" s="67"/>
      <c r="G17" s="65"/>
      <c r="H17" s="67"/>
      <c r="I17" s="67"/>
      <c r="J17" s="65"/>
      <c r="K17" s="67"/>
      <c r="L17" s="67"/>
      <c r="M17" s="65"/>
      <c r="N17" s="68"/>
      <c r="O17" s="67"/>
      <c r="P17" s="65"/>
      <c r="Q17" s="65"/>
      <c r="R17" s="65"/>
      <c r="S17" s="65"/>
      <c r="T17" s="65"/>
      <c r="U17" s="65"/>
    </row>
    <row r="18" spans="1:21">
      <c r="A18" s="65"/>
      <c r="B18" s="69"/>
      <c r="C18" s="67"/>
      <c r="D18" s="70"/>
      <c r="E18" s="67"/>
      <c r="F18" s="71"/>
      <c r="G18" s="65"/>
      <c r="H18" s="67"/>
      <c r="I18" s="71"/>
      <c r="J18" s="65"/>
      <c r="K18" s="67"/>
      <c r="L18" s="71"/>
      <c r="M18" s="65"/>
      <c r="N18" s="68"/>
      <c r="O18" s="67"/>
      <c r="P18" s="65"/>
      <c r="Q18" s="65"/>
      <c r="R18" s="65"/>
      <c r="S18" s="65"/>
      <c r="T18" s="65"/>
      <c r="U18" s="65"/>
    </row>
    <row r="19" spans="1:21">
      <c r="F19" s="8"/>
      <c r="I19" s="8"/>
      <c r="L19" s="8"/>
      <c r="M19" s="4"/>
      <c r="N19" s="68"/>
      <c r="O19" s="8"/>
    </row>
    <row r="20" spans="1:21" s="4" customFormat="1">
      <c r="C20" s="4">
        <f>SUM(F20:L20)</f>
        <v>18744508.120000005</v>
      </c>
      <c r="D20" s="72" t="s">
        <v>78</v>
      </c>
      <c r="F20" s="4">
        <f>SUM(F14:F19)</f>
        <v>6417391.3099999996</v>
      </c>
      <c r="I20" s="4">
        <f>SUM(I14:I19)</f>
        <v>7555266.6400000053</v>
      </c>
      <c r="L20" s="4">
        <f>SUM(L14:L19)</f>
        <v>4771850.1700000009</v>
      </c>
      <c r="N20" s="68"/>
      <c r="O20" s="4">
        <f>SUM(O14:O19)</f>
        <v>3843221.9700000007</v>
      </c>
    </row>
    <row r="21" spans="1:21" s="6" customFormat="1">
      <c r="C21" s="73"/>
      <c r="D21" s="74"/>
      <c r="E21" s="4"/>
      <c r="F21" s="4"/>
      <c r="H21" s="4"/>
      <c r="I21" s="4"/>
      <c r="K21" s="4"/>
      <c r="L21" s="4"/>
      <c r="M21" s="4"/>
      <c r="N21" s="68"/>
      <c r="O21" s="4"/>
    </row>
    <row r="22" spans="1:21" s="6" customFormat="1">
      <c r="C22" s="73"/>
      <c r="D22" s="74"/>
      <c r="E22" s="4"/>
      <c r="F22" s="4"/>
      <c r="H22" s="4"/>
      <c r="I22" s="4"/>
      <c r="K22" s="4"/>
      <c r="L22" s="4"/>
      <c r="N22" s="68"/>
      <c r="O22" s="4"/>
    </row>
    <row r="23" spans="1:21" s="79" customFormat="1">
      <c r="E23" s="80"/>
      <c r="F23" s="80"/>
      <c r="H23" s="80"/>
      <c r="I23" s="80"/>
      <c r="K23" s="80"/>
      <c r="L23" s="80"/>
      <c r="N23" s="81"/>
      <c r="O23" s="80"/>
    </row>
    <row r="24" spans="1:21">
      <c r="A24" s="6" t="s">
        <v>25</v>
      </c>
      <c r="C24" s="7">
        <v>2942549.9600000032</v>
      </c>
      <c r="D24" s="9">
        <f>SUM(F25:L25)-C24</f>
        <v>0</v>
      </c>
      <c r="E24" s="57"/>
    </row>
    <row r="25" spans="1:21">
      <c r="B25" s="5" t="s">
        <v>21</v>
      </c>
      <c r="D25" s="3" t="s">
        <v>6</v>
      </c>
      <c r="F25" s="75">
        <v>127325.58999999995</v>
      </c>
      <c r="I25" s="75">
        <v>2062000.2200000007</v>
      </c>
      <c r="L25" s="1">
        <v>753224.15000000014</v>
      </c>
    </row>
    <row r="27" spans="1:21">
      <c r="A27" s="6"/>
      <c r="E27" s="3"/>
      <c r="O27" s="3"/>
    </row>
    <row r="28" spans="1:21">
      <c r="F28" s="8"/>
      <c r="I28" s="8"/>
      <c r="L28" s="8"/>
    </row>
    <row r="29" spans="1:21" s="4" customFormat="1">
      <c r="C29" s="4">
        <f>SUM(F29:L29)</f>
        <v>2942549.9600000009</v>
      </c>
      <c r="D29" s="72" t="s">
        <v>78</v>
      </c>
      <c r="F29" s="4">
        <f>SUM(F25:F28)</f>
        <v>127325.58999999995</v>
      </c>
      <c r="I29" s="4">
        <f>SUM(I25:I28)</f>
        <v>2062000.2200000007</v>
      </c>
      <c r="L29" s="4">
        <f>SUM(L25:L28)</f>
        <v>753224.15000000014</v>
      </c>
    </row>
    <row r="30" spans="1:21">
      <c r="C30" s="76"/>
    </row>
    <row r="31" spans="1:21">
      <c r="C31" s="76"/>
    </row>
    <row r="32" spans="1:21">
      <c r="C32" s="76"/>
    </row>
    <row r="33" spans="1:15">
      <c r="E33" s="3"/>
      <c r="F33" s="3"/>
      <c r="H33" s="3"/>
      <c r="I33" s="3"/>
      <c r="K33" s="3"/>
      <c r="L33" s="3"/>
      <c r="O33" s="3"/>
    </row>
    <row r="34" spans="1:15">
      <c r="E34" s="3"/>
      <c r="F34" s="3"/>
      <c r="H34" s="3"/>
      <c r="I34" s="3"/>
      <c r="K34" s="3"/>
      <c r="L34" s="77"/>
      <c r="O34" s="3"/>
    </row>
    <row r="35" spans="1:15">
      <c r="E35" s="3"/>
      <c r="F35" s="3"/>
      <c r="H35" s="3"/>
      <c r="I35" s="3"/>
      <c r="K35" s="3"/>
      <c r="L35" s="3"/>
      <c r="O35" s="3"/>
    </row>
    <row r="36" spans="1:15">
      <c r="E36" s="3"/>
      <c r="G36" s="1"/>
      <c r="H36" s="3"/>
      <c r="J36" s="1"/>
      <c r="K36" s="3"/>
    </row>
    <row r="37" spans="1:15">
      <c r="E37" s="3"/>
      <c r="G37" s="1"/>
      <c r="H37" s="3"/>
      <c r="J37" s="1"/>
      <c r="K37" s="3"/>
    </row>
    <row r="38" spans="1:15" ht="14.25">
      <c r="A38" s="78"/>
      <c r="B38" s="59"/>
    </row>
    <row r="39" spans="1:15">
      <c r="B39" s="59"/>
    </row>
    <row r="40" spans="1:15">
      <c r="B40" s="59"/>
    </row>
    <row r="41" spans="1:15">
      <c r="B41" s="59"/>
    </row>
  </sheetData>
  <mergeCells count="10">
    <mergeCell ref="A1:E1"/>
    <mergeCell ref="N6:O6"/>
    <mergeCell ref="N7:O7"/>
    <mergeCell ref="H6:I6"/>
    <mergeCell ref="K6:L6"/>
    <mergeCell ref="A6:D7"/>
    <mergeCell ref="E7:F7"/>
    <mergeCell ref="H7:I7"/>
    <mergeCell ref="K7:L7"/>
    <mergeCell ref="E6:F6"/>
  </mergeCells>
  <phoneticPr fontId="4" type="noConversion"/>
  <pageMargins left="0.5" right="0.5" top="0.75" bottom="0.5" header="0.17" footer="0.17"/>
  <pageSetup scale="9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zoomScaleNormal="100" workbookViewId="0">
      <pane ySplit="6" topLeftCell="A7" activePane="bottomLeft" state="frozen"/>
      <selection activeCell="A30" sqref="A30"/>
      <selection pane="bottomLeft" activeCell="I35" sqref="I35"/>
    </sheetView>
  </sheetViews>
  <sheetFormatPr defaultColWidth="9.140625" defaultRowHeight="12.75"/>
  <cols>
    <col min="1" max="1" width="3.7109375" style="3" customWidth="1"/>
    <col min="2" max="2" width="10.7109375" style="3" customWidth="1"/>
    <col min="3" max="3" width="14.140625" style="3" bestFit="1" customWidth="1"/>
    <col min="4" max="4" width="6.5703125" style="3" customWidth="1"/>
    <col min="5" max="6" width="14.140625" style="1" bestFit="1" customWidth="1"/>
    <col min="7" max="7" width="1.28515625" style="3" customWidth="1"/>
    <col min="8" max="9" width="14.140625" style="1" bestFit="1" customWidth="1"/>
    <col min="10" max="10" width="1.28515625" style="3" customWidth="1"/>
    <col min="11" max="11" width="13.140625" style="1" bestFit="1" customWidth="1"/>
    <col min="12" max="12" width="11.42578125" style="1" bestFit="1" customWidth="1"/>
    <col min="13" max="13" width="4.7109375" style="3" hidden="1" customWidth="1"/>
    <col min="14" max="14" width="11.140625" style="3" hidden="1" customWidth="1"/>
    <col min="15" max="15" width="13.140625" style="1" hidden="1" customWidth="1"/>
    <col min="16" max="16" width="13.140625" style="3" hidden="1" customWidth="1"/>
    <col min="17" max="16384" width="9.140625" style="3"/>
  </cols>
  <sheetData>
    <row r="1" spans="1:16">
      <c r="A1" s="195" t="s">
        <v>103</v>
      </c>
      <c r="B1" s="195"/>
      <c r="C1" s="195"/>
      <c r="D1" s="195"/>
      <c r="E1" s="195"/>
      <c r="N1" s="1"/>
      <c r="O1" s="3"/>
    </row>
    <row r="2" spans="1:16">
      <c r="A2" s="6" t="s">
        <v>106</v>
      </c>
      <c r="B2" s="6"/>
      <c r="C2" s="6"/>
      <c r="D2" s="6"/>
      <c r="E2" s="4"/>
      <c r="N2" s="1"/>
      <c r="O2" s="3"/>
    </row>
    <row r="3" spans="1:16">
      <c r="A3" s="6" t="s">
        <v>104</v>
      </c>
      <c r="B3" s="6"/>
      <c r="C3" s="6"/>
      <c r="D3" s="6"/>
      <c r="E3" s="4"/>
      <c r="N3" s="1"/>
      <c r="O3" s="3"/>
    </row>
    <row r="4" spans="1:16">
      <c r="A4" s="6"/>
      <c r="B4" s="6"/>
      <c r="C4" s="6"/>
      <c r="D4" s="6"/>
      <c r="E4" s="4"/>
      <c r="N4" s="1"/>
      <c r="O4" s="3"/>
    </row>
    <row r="5" spans="1:16">
      <c r="A5" s="198"/>
      <c r="B5" s="198"/>
      <c r="C5" s="198"/>
      <c r="D5" s="198"/>
      <c r="E5" s="196" t="s">
        <v>11</v>
      </c>
      <c r="F5" s="196"/>
      <c r="H5" s="196" t="s">
        <v>12</v>
      </c>
      <c r="I5" s="196"/>
      <c r="K5" s="196" t="s">
        <v>13</v>
      </c>
      <c r="L5" s="196"/>
      <c r="N5" s="196"/>
      <c r="O5" s="196"/>
    </row>
    <row r="6" spans="1:16" s="6" customFormat="1">
      <c r="A6" s="198"/>
      <c r="B6" s="198"/>
      <c r="C6" s="198"/>
      <c r="D6" s="198"/>
      <c r="E6" s="196" t="s">
        <v>4</v>
      </c>
      <c r="F6" s="196"/>
      <c r="H6" s="196" t="s">
        <v>2</v>
      </c>
      <c r="I6" s="196"/>
      <c r="K6" s="196" t="s">
        <v>3</v>
      </c>
      <c r="L6" s="196"/>
      <c r="N6" s="197" t="s">
        <v>23</v>
      </c>
      <c r="O6" s="197"/>
    </row>
    <row r="7" spans="1:16" s="6" customFormat="1">
      <c r="A7" s="5"/>
      <c r="B7" s="4"/>
      <c r="C7" s="7"/>
      <c r="D7" s="9"/>
      <c r="E7" s="201"/>
      <c r="F7" s="201"/>
      <c r="H7" s="58"/>
      <c r="I7" s="58"/>
      <c r="K7" s="58"/>
      <c r="L7" s="58"/>
      <c r="M7" s="59" t="s">
        <v>33</v>
      </c>
      <c r="N7" s="59" t="s">
        <v>86</v>
      </c>
      <c r="O7" s="60">
        <v>1387238.9659999991</v>
      </c>
      <c r="P7" s="82"/>
    </row>
    <row r="8" spans="1:16" s="6" customFormat="1">
      <c r="A8" s="5"/>
      <c r="B8" s="4"/>
      <c r="C8" s="7"/>
      <c r="D8" s="9"/>
      <c r="E8" s="57"/>
      <c r="F8" s="58"/>
      <c r="H8" s="58"/>
      <c r="I8" s="58"/>
      <c r="K8" s="58"/>
      <c r="L8" s="58"/>
      <c r="M8" s="59" t="s">
        <v>33</v>
      </c>
      <c r="N8" s="59" t="s">
        <v>88</v>
      </c>
      <c r="O8" s="2">
        <v>653210.94000000029</v>
      </c>
      <c r="P8" s="83">
        <f>+O7+O8-O41</f>
        <v>2001545.4059999995</v>
      </c>
    </row>
    <row r="9" spans="1:16" ht="14.25">
      <c r="A9" s="6" t="s">
        <v>27</v>
      </c>
      <c r="C9" s="77"/>
      <c r="D9" s="3" t="s">
        <v>4</v>
      </c>
      <c r="E9" s="1">
        <v>4330471.1999999993</v>
      </c>
      <c r="H9" s="1">
        <v>7489632.2199999988</v>
      </c>
      <c r="K9" s="1">
        <v>289425.30999999994</v>
      </c>
      <c r="M9" s="3" t="s">
        <v>38</v>
      </c>
      <c r="N9" s="59" t="s">
        <v>86</v>
      </c>
      <c r="O9" s="1">
        <v>39128.201999999976</v>
      </c>
      <c r="P9" s="59"/>
    </row>
    <row r="10" spans="1:16">
      <c r="B10" s="1"/>
      <c r="D10" s="3" t="s">
        <v>5</v>
      </c>
      <c r="E10" s="1">
        <v>693757.45000000054</v>
      </c>
      <c r="M10" s="59" t="s">
        <v>38</v>
      </c>
      <c r="N10" s="59" t="s">
        <v>88</v>
      </c>
      <c r="O10" s="2">
        <v>18451.810000000005</v>
      </c>
      <c r="P10" s="83">
        <f>+O9+O10-O42</f>
        <v>56362.871999999981</v>
      </c>
    </row>
    <row r="11" spans="1:16">
      <c r="B11" s="1"/>
      <c r="D11" s="61"/>
      <c r="M11" s="59" t="s">
        <v>37</v>
      </c>
      <c r="N11" s="59" t="s">
        <v>86</v>
      </c>
      <c r="O11" s="2">
        <v>8462.5300000000025</v>
      </c>
      <c r="P11" s="59"/>
    </row>
    <row r="12" spans="1:16">
      <c r="B12" s="1"/>
      <c r="D12" s="199" t="s">
        <v>96</v>
      </c>
      <c r="M12" s="59" t="s">
        <v>37</v>
      </c>
      <c r="N12" s="59" t="s">
        <v>88</v>
      </c>
      <c r="O12" s="2">
        <v>4139.1899999999996</v>
      </c>
      <c r="P12" s="83">
        <f>+O11+O12-O43</f>
        <v>12335.380000000001</v>
      </c>
    </row>
    <row r="13" spans="1:16">
      <c r="B13" s="9"/>
      <c r="C13" s="1"/>
      <c r="D13" s="199"/>
      <c r="E13" s="8">
        <v>1268149.3</v>
      </c>
      <c r="F13" s="3"/>
      <c r="H13" s="8">
        <v>1510260.45</v>
      </c>
      <c r="I13" s="3"/>
      <c r="K13" s="8">
        <v>39839.47</v>
      </c>
      <c r="M13" s="200" t="s">
        <v>89</v>
      </c>
      <c r="N13" s="200"/>
      <c r="O13" s="2">
        <v>17143.16999999998</v>
      </c>
      <c r="P13" s="83">
        <f>+O13</f>
        <v>17143.16999999998</v>
      </c>
    </row>
    <row r="14" spans="1:16">
      <c r="B14" s="5" t="s">
        <v>21</v>
      </c>
      <c r="F14" s="1">
        <f>SUM(E9:E13)</f>
        <v>6292377.9499999993</v>
      </c>
      <c r="I14" s="1">
        <f>SUM(H9:H13)</f>
        <v>8999892.6699999981</v>
      </c>
      <c r="L14" s="1">
        <f>SUM(K9:K13)</f>
        <v>329264.77999999991</v>
      </c>
      <c r="M14" s="59"/>
      <c r="N14" s="9">
        <f>SUM(O7:O13)-O14</f>
        <v>0</v>
      </c>
      <c r="O14" s="62">
        <v>2127774.8080000025</v>
      </c>
      <c r="P14" s="59"/>
    </row>
    <row r="15" spans="1:16">
      <c r="F15" s="67"/>
      <c r="G15" s="65"/>
      <c r="H15" s="67"/>
      <c r="I15" s="67"/>
      <c r="J15" s="65"/>
      <c r="K15" s="67"/>
      <c r="L15" s="67"/>
      <c r="M15" s="85"/>
      <c r="N15" s="85"/>
      <c r="O15" s="67"/>
      <c r="P15" s="59"/>
    </row>
    <row r="16" spans="1:16">
      <c r="B16" s="3" t="s">
        <v>97</v>
      </c>
      <c r="F16" s="67">
        <f>-SUM(E42:E44)</f>
        <v>-389181.09</v>
      </c>
      <c r="G16" s="65"/>
      <c r="H16" s="67"/>
      <c r="I16" s="67"/>
      <c r="J16" s="65"/>
      <c r="K16" s="67"/>
      <c r="L16" s="67"/>
      <c r="M16" s="85"/>
      <c r="N16" s="85" t="s">
        <v>77</v>
      </c>
      <c r="O16" s="67">
        <f>-SUM(O41:O43)</f>
        <v>-40387.980000000003</v>
      </c>
      <c r="P16" s="59"/>
    </row>
    <row r="17" spans="1:16">
      <c r="F17" s="67"/>
      <c r="I17" s="67"/>
      <c r="L17" s="67"/>
      <c r="M17" s="57" t="s">
        <v>99</v>
      </c>
      <c r="N17" s="59"/>
      <c r="O17" s="67"/>
      <c r="P17" s="59"/>
    </row>
    <row r="18" spans="1:16" s="4" customFormat="1">
      <c r="C18" s="4">
        <f>SUM(F18:L18)</f>
        <v>15232354.309999997</v>
      </c>
      <c r="D18" s="72" t="s">
        <v>78</v>
      </c>
      <c r="F18" s="13">
        <f>SUM(F14:F17)</f>
        <v>5903196.8599999994</v>
      </c>
      <c r="I18" s="13">
        <f>SUM(I14:I15)</f>
        <v>8999892.6699999981</v>
      </c>
      <c r="L18" s="13">
        <f>SUM(L14:L15)</f>
        <v>329264.77999999991</v>
      </c>
      <c r="M18" s="59"/>
      <c r="N18" s="9">
        <f>ROUND(P18-O18,2)</f>
        <v>0</v>
      </c>
      <c r="O18" s="13">
        <f>SUM(O14:O17)</f>
        <v>2087386.8280000025</v>
      </c>
      <c r="P18" s="4">
        <f>SUM(P8:P13)</f>
        <v>2087386.8279999993</v>
      </c>
    </row>
    <row r="19" spans="1:16" s="4" customFormat="1">
      <c r="D19" s="72"/>
      <c r="F19" s="84"/>
      <c r="I19" s="84"/>
      <c r="L19" s="84"/>
      <c r="M19" s="59"/>
      <c r="N19" s="9"/>
      <c r="O19" s="84"/>
    </row>
    <row r="20" spans="1:16" s="88" customFormat="1">
      <c r="C20" s="89"/>
      <c r="D20" s="90"/>
      <c r="E20" s="91"/>
      <c r="F20" s="91"/>
      <c r="H20" s="91"/>
      <c r="I20" s="91"/>
      <c r="K20" s="91"/>
      <c r="L20" s="91"/>
      <c r="M20" s="92"/>
      <c r="N20" s="79"/>
      <c r="O20" s="91"/>
    </row>
    <row r="21" spans="1:16" ht="15">
      <c r="A21" s="6" t="s">
        <v>28</v>
      </c>
      <c r="C21" s="7"/>
      <c r="D21" s="9"/>
      <c r="E21" s="9"/>
    </row>
    <row r="22" spans="1:16">
      <c r="B22" s="5" t="s">
        <v>21</v>
      </c>
      <c r="D22" s="3" t="s">
        <v>6</v>
      </c>
      <c r="F22" s="86">
        <f>208694+202572+3939.05</f>
        <v>415205.05</v>
      </c>
      <c r="I22" s="1">
        <f>690170+1317321</f>
        <v>2007491</v>
      </c>
      <c r="L22" s="1">
        <f>26681+13943</f>
        <v>40624</v>
      </c>
    </row>
    <row r="23" spans="1:16">
      <c r="B23" s="5"/>
      <c r="F23" s="86"/>
    </row>
    <row r="24" spans="1:16">
      <c r="B24" s="3" t="s">
        <v>97</v>
      </c>
      <c r="F24" s="8">
        <f>-E47</f>
        <v>-3939.05</v>
      </c>
      <c r="G24" s="65"/>
      <c r="H24" s="67"/>
      <c r="I24" s="8"/>
      <c r="J24" s="65"/>
      <c r="K24" s="67"/>
      <c r="L24" s="8"/>
      <c r="M24" s="67"/>
      <c r="N24" s="67"/>
      <c r="O24" s="67"/>
      <c r="P24" s="67"/>
    </row>
    <row r="26" spans="1:16">
      <c r="B26" s="3" t="s">
        <v>100</v>
      </c>
      <c r="F26" s="1">
        <f>+F22+F24</f>
        <v>411266</v>
      </c>
      <c r="I26" s="1">
        <f>+I22+I24</f>
        <v>2007491</v>
      </c>
      <c r="L26" s="1">
        <f>+L22+L24</f>
        <v>40624</v>
      </c>
    </row>
    <row r="28" spans="1:16">
      <c r="B28" s="3" t="s">
        <v>101</v>
      </c>
      <c r="D28" s="77"/>
      <c r="F28" s="1">
        <v>202573</v>
      </c>
      <c r="I28" s="1">
        <v>1317322</v>
      </c>
      <c r="L28" s="1">
        <v>13943</v>
      </c>
    </row>
    <row r="29" spans="1:16">
      <c r="B29" s="3" t="s">
        <v>102</v>
      </c>
      <c r="D29" s="77"/>
      <c r="F29" s="1">
        <v>208694.19</v>
      </c>
      <c r="I29" s="1">
        <v>690170.22</v>
      </c>
      <c r="L29" s="1">
        <v>26680.880000000001</v>
      </c>
    </row>
    <row r="31" spans="1:16" s="6" customFormat="1">
      <c r="F31" s="4"/>
      <c r="G31" s="4"/>
      <c r="I31" s="4"/>
      <c r="J31" s="4"/>
      <c r="L31" s="4"/>
      <c r="O31" s="4"/>
    </row>
    <row r="32" spans="1:16">
      <c r="E32" s="3"/>
      <c r="G32" s="1"/>
      <c r="H32" s="3"/>
      <c r="J32" s="1"/>
      <c r="K32" s="3"/>
    </row>
    <row r="33" spans="1:15" s="4" customFormat="1">
      <c r="C33" s="4">
        <f>SUM(F33:L33)</f>
        <v>2459383.29</v>
      </c>
      <c r="D33" s="72" t="s">
        <v>78</v>
      </c>
      <c r="F33" s="4">
        <f>SUM(F28:F29)</f>
        <v>411267.19</v>
      </c>
      <c r="I33" s="4">
        <f>SUM(I28:I29)</f>
        <v>2007492.22</v>
      </c>
      <c r="L33" s="4">
        <f>SUM(L28:L29)</f>
        <v>40623.880000000005</v>
      </c>
    </row>
    <row r="34" spans="1:15">
      <c r="C34" s="76"/>
    </row>
    <row r="35" spans="1:15">
      <c r="A35" s="6" t="s">
        <v>26</v>
      </c>
      <c r="E35" s="3"/>
      <c r="F35" s="3"/>
      <c r="I35" s="3"/>
      <c r="K35" s="3"/>
      <c r="L35" s="3"/>
      <c r="O35" s="3"/>
    </row>
    <row r="36" spans="1:15">
      <c r="A36" s="6"/>
      <c r="C36" s="15"/>
      <c r="D36" s="9"/>
      <c r="E36" s="1">
        <v>1825192.7899999998</v>
      </c>
      <c r="F36" s="3"/>
      <c r="H36" s="1">
        <v>2296605.3000000003</v>
      </c>
      <c r="I36" s="3"/>
      <c r="K36" s="1">
        <v>60911.700000000026</v>
      </c>
      <c r="L36" s="3"/>
      <c r="O36" s="3"/>
    </row>
    <row r="37" spans="1:15">
      <c r="A37" s="6"/>
      <c r="B37" s="3" t="s">
        <v>97</v>
      </c>
      <c r="E37" s="16">
        <v>84053.019999999975</v>
      </c>
      <c r="F37" s="3"/>
      <c r="H37" s="1">
        <v>0</v>
      </c>
      <c r="I37" s="3"/>
      <c r="K37" s="3">
        <v>0</v>
      </c>
      <c r="L37" s="3"/>
      <c r="O37" s="3"/>
    </row>
    <row r="38" spans="1:15">
      <c r="C38" s="15"/>
      <c r="D38" s="9"/>
      <c r="E38" s="62">
        <f>+E36+E37</f>
        <v>1909245.8099999998</v>
      </c>
      <c r="F38" s="3"/>
      <c r="H38" s="62">
        <v>2273753.12</v>
      </c>
      <c r="I38" s="3"/>
      <c r="K38" s="62">
        <v>59979.8</v>
      </c>
      <c r="L38" s="3"/>
      <c r="O38" s="15">
        <v>0</v>
      </c>
    </row>
    <row r="40" spans="1:15">
      <c r="A40" s="6" t="s">
        <v>81</v>
      </c>
      <c r="C40" s="3" t="s">
        <v>95</v>
      </c>
    </row>
    <row r="41" spans="1:15" s="10" customFormat="1">
      <c r="D41" s="87"/>
      <c r="M41" s="10" t="s">
        <v>33</v>
      </c>
      <c r="O41" s="10">
        <v>38904.500000000007</v>
      </c>
    </row>
    <row r="42" spans="1:15" s="10" customFormat="1">
      <c r="D42" s="3" t="s">
        <v>4</v>
      </c>
      <c r="E42" s="10">
        <v>244765.75000000003</v>
      </c>
      <c r="M42" s="59" t="s">
        <v>38</v>
      </c>
      <c r="O42" s="10">
        <v>1217.1399999999999</v>
      </c>
    </row>
    <row r="43" spans="1:15" s="10" customFormat="1">
      <c r="D43" s="3" t="s">
        <v>5</v>
      </c>
      <c r="E43" s="10">
        <v>45520.55</v>
      </c>
      <c r="M43" s="59" t="s">
        <v>37</v>
      </c>
      <c r="O43" s="10">
        <v>266.34000000000003</v>
      </c>
    </row>
    <row r="44" spans="1:15" s="10" customFormat="1" ht="12.75" customHeight="1">
      <c r="D44" s="149" t="s">
        <v>96</v>
      </c>
      <c r="E44" s="150">
        <v>98894.79</v>
      </c>
    </row>
    <row r="45" spans="1:15" s="10" customFormat="1" ht="12.75" customHeight="1">
      <c r="C45" s="10" t="s">
        <v>194</v>
      </c>
      <c r="D45" s="149"/>
      <c r="E45" s="10">
        <f>SUM(E42:E44)</f>
        <v>389181.09</v>
      </c>
    </row>
    <row r="46" spans="1:15" s="10" customFormat="1">
      <c r="D46" s="149"/>
    </row>
    <row r="47" spans="1:15">
      <c r="C47" s="3" t="s">
        <v>195</v>
      </c>
      <c r="D47" s="3" t="s">
        <v>6</v>
      </c>
      <c r="E47" s="1">
        <v>3939.05</v>
      </c>
    </row>
    <row r="49" spans="1:3" ht="14.25">
      <c r="A49" s="14" t="s">
        <v>29</v>
      </c>
      <c r="B49" s="6" t="s">
        <v>94</v>
      </c>
      <c r="C49" s="6"/>
    </row>
  </sheetData>
  <mergeCells count="13">
    <mergeCell ref="K6:L6"/>
    <mergeCell ref="E5:F5"/>
    <mergeCell ref="N5:O5"/>
    <mergeCell ref="N6:O6"/>
    <mergeCell ref="M13:N13"/>
    <mergeCell ref="E7:F7"/>
    <mergeCell ref="H5:I5"/>
    <mergeCell ref="K5:L5"/>
    <mergeCell ref="A1:E1"/>
    <mergeCell ref="D12:D13"/>
    <mergeCell ref="A5:D6"/>
    <mergeCell ref="E6:F6"/>
    <mergeCell ref="H6:I6"/>
  </mergeCells>
  <phoneticPr fontId="4" type="noConversion"/>
  <pageMargins left="0.35" right="0.35" top="0.75" bottom="0.5" header="0.17" footer="0.17"/>
  <pageSetup scale="8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54"/>
  <sheetViews>
    <sheetView zoomScale="86" zoomScaleNormal="86" workbookViewId="0">
      <pane xSplit="8" ySplit="6" topLeftCell="AO7" activePane="bottomRight" state="frozen"/>
      <selection activeCell="J44" sqref="J44"/>
      <selection pane="topRight" activeCell="J44" sqref="J44"/>
      <selection pane="bottomLeft" activeCell="J44" sqref="J44"/>
      <selection pane="bottomRight" activeCell="E16" sqref="E16"/>
    </sheetView>
  </sheetViews>
  <sheetFormatPr defaultColWidth="9.140625" defaultRowHeight="12.75" outlineLevelCol="1"/>
  <cols>
    <col min="1" max="1" width="8.5703125" style="102" bestFit="1" customWidth="1"/>
    <col min="2" max="2" width="27.5703125" style="102" bestFit="1" customWidth="1"/>
    <col min="3" max="3" width="6.42578125" style="103" customWidth="1"/>
    <col min="4" max="4" width="10.5703125" style="103" bestFit="1" customWidth="1"/>
    <col min="5" max="5" width="20.85546875" style="103" customWidth="1"/>
    <col min="6" max="6" width="13" style="103" customWidth="1"/>
    <col min="7" max="7" width="10.28515625" style="103" customWidth="1"/>
    <col min="8" max="8" width="11.7109375" style="103" customWidth="1"/>
    <col min="9" max="9" width="11.140625" style="102" hidden="1" customWidth="1" outlineLevel="1"/>
    <col min="10" max="10" width="11.5703125" style="102" hidden="1" customWidth="1" outlineLevel="1"/>
    <col min="11" max="11" width="10.5703125" style="102" hidden="1" customWidth="1" outlineLevel="1"/>
    <col min="12" max="12" width="11.42578125" style="102" hidden="1" customWidth="1" outlineLevel="1"/>
    <col min="13" max="15" width="10.5703125" style="102" hidden="1" customWidth="1" outlineLevel="1"/>
    <col min="16" max="16" width="12.42578125" style="102" hidden="1" customWidth="1" outlineLevel="1"/>
    <col min="17" max="17" width="10.5703125" style="102" hidden="1" customWidth="1" outlineLevel="1"/>
    <col min="18" max="18" width="11.42578125" style="102" hidden="1" customWidth="1" outlineLevel="1"/>
    <col min="19" max="19" width="10.5703125" style="102" hidden="1" customWidth="1" outlineLevel="1"/>
    <col min="20" max="20" width="11.42578125" style="102" hidden="1" customWidth="1" outlineLevel="1"/>
    <col min="21" max="22" width="10.5703125" style="102" hidden="1" customWidth="1" outlineLevel="1"/>
    <col min="23" max="23" width="11.140625" style="102" hidden="1" customWidth="1" outlineLevel="1"/>
    <col min="24" max="24" width="10.5703125" style="102" hidden="1" customWidth="1" outlineLevel="1"/>
    <col min="25" max="25" width="11.140625" style="102" hidden="1" customWidth="1" outlineLevel="1"/>
    <col min="26" max="27" width="10.5703125" style="102" hidden="1" customWidth="1" outlineLevel="1"/>
    <col min="28" max="28" width="11.5703125" style="102" hidden="1" customWidth="1" outlineLevel="1"/>
    <col min="29" max="31" width="10.5703125" style="102" hidden="1" customWidth="1" outlineLevel="1"/>
    <col min="32" max="32" width="11.7109375" style="102" hidden="1" customWidth="1" outlineLevel="1"/>
    <col min="33" max="35" width="10.5703125" style="102" hidden="1" customWidth="1" outlineLevel="1"/>
    <col min="36" max="36" width="11.28515625" style="102" hidden="1" customWidth="1" outlineLevel="1"/>
    <col min="37" max="40" width="10.5703125" style="102" hidden="1" customWidth="1" outlineLevel="1"/>
    <col min="41" max="41" width="10.28515625" style="102" customWidth="1" collapsed="1"/>
    <col min="42" max="16384" width="9.140625" style="102"/>
  </cols>
  <sheetData>
    <row r="1" spans="1:43">
      <c r="A1" s="99" t="s">
        <v>103</v>
      </c>
    </row>
    <row r="2" spans="1:43">
      <c r="A2" s="99" t="s">
        <v>153</v>
      </c>
    </row>
    <row r="3" spans="1:43">
      <c r="A3" s="99" t="s">
        <v>111</v>
      </c>
    </row>
    <row r="4" spans="1:43" s="104" customFormat="1" ht="20.25">
      <c r="A4" s="187"/>
      <c r="B4" s="187"/>
      <c r="C4" s="188"/>
      <c r="D4" s="188"/>
      <c r="E4" s="188"/>
      <c r="F4" s="188"/>
      <c r="I4" s="105"/>
      <c r="J4" s="105"/>
      <c r="K4" s="105"/>
      <c r="L4" s="106">
        <v>64.13</v>
      </c>
      <c r="M4" s="105"/>
      <c r="N4" s="105"/>
      <c r="O4" s="105"/>
      <c r="P4" s="106">
        <v>66.849999999999994</v>
      </c>
      <c r="Q4" s="105"/>
      <c r="R4" s="105"/>
      <c r="S4" s="105"/>
      <c r="T4" s="106">
        <v>63.71</v>
      </c>
      <c r="U4" s="105"/>
      <c r="V4" s="105"/>
      <c r="W4" s="105"/>
      <c r="X4" s="106">
        <v>60.99</v>
      </c>
      <c r="Y4" s="105"/>
      <c r="Z4" s="105"/>
      <c r="AA4" s="105"/>
      <c r="AB4" s="106"/>
      <c r="AC4" s="105"/>
      <c r="AD4" s="105"/>
      <c r="AE4" s="105"/>
      <c r="AF4" s="106"/>
      <c r="AG4" s="105"/>
      <c r="AH4" s="105"/>
      <c r="AI4" s="105"/>
      <c r="AJ4" s="106"/>
      <c r="AK4" s="105"/>
      <c r="AL4" s="105"/>
      <c r="AM4" s="105"/>
      <c r="AN4" s="106"/>
      <c r="AO4" s="105"/>
    </row>
    <row r="5" spans="1:43" s="105" customFormat="1" ht="15.75">
      <c r="C5" s="205" t="s">
        <v>154</v>
      </c>
      <c r="D5" s="205"/>
      <c r="E5" s="205"/>
      <c r="F5" s="205"/>
      <c r="G5" s="205"/>
      <c r="H5" s="107"/>
      <c r="I5" s="189">
        <v>2016</v>
      </c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90">
        <v>2017</v>
      </c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206">
        <v>2017</v>
      </c>
    </row>
    <row r="6" spans="1:43" ht="38.25">
      <c r="A6" s="108" t="s">
        <v>155</v>
      </c>
      <c r="B6" s="109" t="s">
        <v>156</v>
      </c>
      <c r="C6" s="110" t="s">
        <v>0</v>
      </c>
      <c r="D6" s="111" t="s">
        <v>157</v>
      </c>
      <c r="E6" s="112" t="s">
        <v>158</v>
      </c>
      <c r="F6" s="112" t="s">
        <v>159</v>
      </c>
      <c r="G6" s="111" t="s">
        <v>160</v>
      </c>
      <c r="H6" s="113" t="s">
        <v>161</v>
      </c>
      <c r="I6" s="114" t="s">
        <v>162</v>
      </c>
      <c r="J6" s="115" t="s">
        <v>163</v>
      </c>
      <c r="K6" s="115" t="s">
        <v>164</v>
      </c>
      <c r="L6" s="116" t="s">
        <v>165</v>
      </c>
      <c r="M6" s="115" t="s">
        <v>166</v>
      </c>
      <c r="N6" s="115" t="s">
        <v>167</v>
      </c>
      <c r="O6" s="115" t="s">
        <v>168</v>
      </c>
      <c r="P6" s="116" t="s">
        <v>169</v>
      </c>
      <c r="Q6" s="115" t="s">
        <v>170</v>
      </c>
      <c r="R6" s="115" t="s">
        <v>171</v>
      </c>
      <c r="S6" s="115" t="s">
        <v>172</v>
      </c>
      <c r="T6" s="116" t="s">
        <v>173</v>
      </c>
      <c r="U6" s="115" t="s">
        <v>174</v>
      </c>
      <c r="V6" s="115" t="s">
        <v>175</v>
      </c>
      <c r="W6" s="115" t="s">
        <v>176</v>
      </c>
      <c r="X6" s="116" t="s">
        <v>177</v>
      </c>
      <c r="Y6" s="114" t="s">
        <v>162</v>
      </c>
      <c r="Z6" s="115" t="s">
        <v>163</v>
      </c>
      <c r="AA6" s="115" t="s">
        <v>164</v>
      </c>
      <c r="AB6" s="116" t="s">
        <v>165</v>
      </c>
      <c r="AC6" s="115" t="s">
        <v>166</v>
      </c>
      <c r="AD6" s="115" t="s">
        <v>167</v>
      </c>
      <c r="AE6" s="115" t="s">
        <v>168</v>
      </c>
      <c r="AF6" s="116" t="s">
        <v>169</v>
      </c>
      <c r="AG6" s="115" t="s">
        <v>170</v>
      </c>
      <c r="AH6" s="115" t="s">
        <v>171</v>
      </c>
      <c r="AI6" s="115" t="s">
        <v>172</v>
      </c>
      <c r="AJ6" s="116" t="s">
        <v>173</v>
      </c>
      <c r="AK6" s="115" t="s">
        <v>174</v>
      </c>
      <c r="AL6" s="115" t="s">
        <v>175</v>
      </c>
      <c r="AM6" s="115" t="s">
        <v>176</v>
      </c>
      <c r="AN6" s="116" t="s">
        <v>177</v>
      </c>
      <c r="AO6" s="207" t="s">
        <v>178</v>
      </c>
    </row>
    <row r="7" spans="1:43">
      <c r="A7" s="139" t="s">
        <v>179</v>
      </c>
      <c r="B7" s="139" t="s">
        <v>121</v>
      </c>
      <c r="C7" s="139">
        <v>2013</v>
      </c>
      <c r="D7" s="141">
        <v>41618</v>
      </c>
      <c r="E7" s="142" t="s">
        <v>180</v>
      </c>
      <c r="F7" s="143">
        <v>46.16</v>
      </c>
      <c r="G7" s="136">
        <v>637</v>
      </c>
      <c r="H7" s="144">
        <v>42712</v>
      </c>
      <c r="I7" s="134">
        <v>735.09799999999996</v>
      </c>
      <c r="J7" s="134">
        <v>735.09799999999996</v>
      </c>
      <c r="K7" s="134">
        <v>735.09799999999996</v>
      </c>
      <c r="L7" s="134">
        <v>257.16000000000003</v>
      </c>
      <c r="M7" s="134">
        <v>735.09799999999996</v>
      </c>
      <c r="N7" s="134">
        <v>735.09799999999996</v>
      </c>
      <c r="O7" s="134">
        <v>735.09799999999996</v>
      </c>
      <c r="P7" s="134">
        <v>129.69</v>
      </c>
      <c r="Q7" s="134">
        <v>735.09799999999996</v>
      </c>
      <c r="R7" s="134">
        <v>735.09799999999996</v>
      </c>
      <c r="S7" s="134">
        <v>735.09799999999996</v>
      </c>
      <c r="T7" s="134">
        <v>131.24</v>
      </c>
      <c r="U7" s="140">
        <v>735.09799999999996</v>
      </c>
      <c r="V7" s="134">
        <v>735.09799999999996</v>
      </c>
      <c r="W7" s="134">
        <v>-185.79399999997986</v>
      </c>
      <c r="X7" s="134">
        <v>0</v>
      </c>
      <c r="Y7" s="134"/>
      <c r="Z7" s="139"/>
      <c r="AA7" s="134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4"/>
      <c r="AN7" s="134"/>
      <c r="AO7" s="134">
        <v>0</v>
      </c>
      <c r="AP7" s="139"/>
      <c r="AQ7" s="139"/>
    </row>
    <row r="8" spans="1:43">
      <c r="A8" s="139" t="s">
        <v>179</v>
      </c>
      <c r="B8" s="139" t="s">
        <v>133</v>
      </c>
      <c r="C8" s="139">
        <v>2013</v>
      </c>
      <c r="D8" s="141">
        <v>41618</v>
      </c>
      <c r="E8" s="142" t="s">
        <v>180</v>
      </c>
      <c r="F8" s="143">
        <v>46.16</v>
      </c>
      <c r="G8" s="136">
        <v>172</v>
      </c>
      <c r="H8" s="144"/>
      <c r="I8" s="134">
        <v>198.488</v>
      </c>
      <c r="J8" s="134">
        <v>198.488</v>
      </c>
      <c r="K8" s="134">
        <v>198.488</v>
      </c>
      <c r="L8" s="134">
        <v>69.260000000000005</v>
      </c>
      <c r="M8" s="134">
        <v>198.488</v>
      </c>
      <c r="N8" s="134">
        <v>198.488</v>
      </c>
      <c r="O8" s="134">
        <v>198.488</v>
      </c>
      <c r="P8" s="134">
        <v>35.43</v>
      </c>
      <c r="Q8" s="134">
        <v>198.488</v>
      </c>
      <c r="R8" s="134">
        <v>198.488</v>
      </c>
      <c r="S8" s="134">
        <v>198.488</v>
      </c>
      <c r="T8" s="134">
        <v>35.68</v>
      </c>
      <c r="U8" s="134">
        <v>198.488</v>
      </c>
      <c r="V8" s="134">
        <v>198.488</v>
      </c>
      <c r="W8" s="134">
        <v>198.488</v>
      </c>
      <c r="X8" s="134">
        <v>37.81</v>
      </c>
      <c r="Y8" s="134">
        <v>198.488</v>
      </c>
      <c r="Z8" s="134">
        <v>198.488</v>
      </c>
      <c r="AA8" s="134">
        <v>198.488</v>
      </c>
      <c r="AB8" s="134"/>
      <c r="AC8" s="134">
        <v>198.488</v>
      </c>
      <c r="AD8" s="139"/>
      <c r="AE8" s="134"/>
      <c r="AF8" s="134"/>
      <c r="AG8" s="134"/>
      <c r="AH8" s="139"/>
      <c r="AI8" s="134"/>
      <c r="AJ8" s="134"/>
      <c r="AK8" s="134"/>
      <c r="AL8" s="139"/>
      <c r="AM8" s="134"/>
      <c r="AN8" s="134"/>
      <c r="AO8" s="134">
        <v>793.952</v>
      </c>
      <c r="AP8" s="139"/>
      <c r="AQ8" s="139"/>
    </row>
    <row r="9" spans="1:43">
      <c r="A9" s="139" t="s">
        <v>179</v>
      </c>
      <c r="B9" s="139" t="s">
        <v>121</v>
      </c>
      <c r="C9" s="139">
        <v>2013</v>
      </c>
      <c r="D9" s="141">
        <v>41618</v>
      </c>
      <c r="E9" s="142" t="s">
        <v>180</v>
      </c>
      <c r="F9" s="143">
        <v>46.16</v>
      </c>
      <c r="G9" s="136">
        <v>75</v>
      </c>
      <c r="H9" s="144"/>
      <c r="I9" s="134">
        <v>86.549999999999983</v>
      </c>
      <c r="J9" s="134">
        <v>86.549999999999983</v>
      </c>
      <c r="K9" s="134">
        <v>86.549999999999983</v>
      </c>
      <c r="L9" s="134">
        <v>30.14</v>
      </c>
      <c r="M9" s="134">
        <v>86.549999999999983</v>
      </c>
      <c r="N9" s="134">
        <v>86.549999999999983</v>
      </c>
      <c r="O9" s="134">
        <v>86.549999999999983</v>
      </c>
      <c r="P9" s="134">
        <v>15.38</v>
      </c>
      <c r="Q9" s="134">
        <v>86.549999999999983</v>
      </c>
      <c r="R9" s="134">
        <v>86.549999999999983</v>
      </c>
      <c r="S9" s="134">
        <v>86.549999999999983</v>
      </c>
      <c r="T9" s="134">
        <v>15.29</v>
      </c>
      <c r="U9" s="134">
        <v>86.549999999999983</v>
      </c>
      <c r="V9" s="134">
        <v>86.549999999999983</v>
      </c>
      <c r="W9" s="134">
        <v>86.549999999999983</v>
      </c>
      <c r="X9" s="134">
        <v>16.47</v>
      </c>
      <c r="Y9" s="134">
        <v>86.549999999999983</v>
      </c>
      <c r="Z9" s="134">
        <v>86.549999999999983</v>
      </c>
      <c r="AA9" s="134">
        <v>86.549999999999983</v>
      </c>
      <c r="AB9" s="139"/>
      <c r="AC9" s="134">
        <v>86.549999999999983</v>
      </c>
      <c r="AD9" s="139"/>
      <c r="AE9" s="139"/>
      <c r="AF9" s="139"/>
      <c r="AG9" s="139"/>
      <c r="AH9" s="139"/>
      <c r="AI9" s="139"/>
      <c r="AJ9" s="139"/>
      <c r="AK9" s="139"/>
      <c r="AL9" s="139"/>
      <c r="AM9" s="134"/>
      <c r="AN9" s="134"/>
      <c r="AO9" s="134">
        <v>346.19999999999993</v>
      </c>
      <c r="AP9" s="139"/>
      <c r="AQ9" s="139"/>
    </row>
    <row r="10" spans="1:43">
      <c r="A10" s="139" t="s">
        <v>179</v>
      </c>
      <c r="B10" s="139" t="s">
        <v>130</v>
      </c>
      <c r="C10" s="139">
        <v>2013</v>
      </c>
      <c r="D10" s="141">
        <v>41618</v>
      </c>
      <c r="E10" s="142" t="s">
        <v>180</v>
      </c>
      <c r="F10" s="143">
        <v>46.16</v>
      </c>
      <c r="G10" s="136">
        <v>257</v>
      </c>
      <c r="H10" s="144"/>
      <c r="I10" s="134">
        <v>296.57799999999997</v>
      </c>
      <c r="J10" s="134">
        <v>296.57799999999997</v>
      </c>
      <c r="K10" s="134">
        <v>296.57799999999997</v>
      </c>
      <c r="L10" s="134">
        <v>103.89</v>
      </c>
      <c r="M10" s="134">
        <v>296.57799999999997</v>
      </c>
      <c r="N10" s="134">
        <v>296.57799999999997</v>
      </c>
      <c r="O10" s="134">
        <v>296.57799999999997</v>
      </c>
      <c r="P10" s="134">
        <v>52.14</v>
      </c>
      <c r="Q10" s="134">
        <v>296.57799999999997</v>
      </c>
      <c r="R10" s="134">
        <v>296.57799999999997</v>
      </c>
      <c r="S10" s="134">
        <v>296.57799999999997</v>
      </c>
      <c r="T10" s="134">
        <v>52.88</v>
      </c>
      <c r="U10" s="134">
        <v>296.57799999999997</v>
      </c>
      <c r="V10" s="134">
        <v>296.57799999999997</v>
      </c>
      <c r="W10" s="134">
        <v>296.57799999999997</v>
      </c>
      <c r="X10" s="134">
        <v>56.11</v>
      </c>
      <c r="Y10" s="134">
        <v>296.57799999999997</v>
      </c>
      <c r="Z10" s="134">
        <v>296.57799999999997</v>
      </c>
      <c r="AA10" s="134">
        <v>296.57799999999997</v>
      </c>
      <c r="AB10" s="139"/>
      <c r="AC10" s="134">
        <v>296.57799999999997</v>
      </c>
      <c r="AD10" s="139"/>
      <c r="AE10" s="139"/>
      <c r="AF10" s="139"/>
      <c r="AG10" s="139"/>
      <c r="AH10" s="139"/>
      <c r="AI10" s="139"/>
      <c r="AJ10" s="139"/>
      <c r="AK10" s="139"/>
      <c r="AL10" s="139"/>
      <c r="AM10" s="134"/>
      <c r="AN10" s="134"/>
      <c r="AO10" s="134">
        <v>1186.3119999999999</v>
      </c>
      <c r="AP10" s="139"/>
      <c r="AQ10" s="139"/>
    </row>
    <row r="11" spans="1:43">
      <c r="A11" s="139" t="s">
        <v>179</v>
      </c>
      <c r="B11" s="139" t="s">
        <v>133</v>
      </c>
      <c r="C11" s="139">
        <v>2015</v>
      </c>
      <c r="D11" s="144">
        <v>42059</v>
      </c>
      <c r="E11" s="141" t="s">
        <v>181</v>
      </c>
      <c r="F11" s="143">
        <v>59.28</v>
      </c>
      <c r="G11" s="136">
        <v>32</v>
      </c>
      <c r="H11" s="145"/>
      <c r="I11" s="134">
        <v>49.92</v>
      </c>
      <c r="J11" s="134">
        <v>49.92</v>
      </c>
      <c r="K11" s="134">
        <v>49.92</v>
      </c>
      <c r="L11" s="134">
        <v>18.600000000000001</v>
      </c>
      <c r="M11" s="134">
        <v>49.92</v>
      </c>
      <c r="N11" s="134">
        <v>49.92</v>
      </c>
      <c r="O11" s="134">
        <v>49.92</v>
      </c>
      <c r="P11" s="134">
        <v>12.7</v>
      </c>
      <c r="Q11" s="134">
        <v>49.92</v>
      </c>
      <c r="R11" s="134">
        <v>49.92</v>
      </c>
      <c r="S11" s="134">
        <v>49.92</v>
      </c>
      <c r="T11" s="134">
        <v>12.74</v>
      </c>
      <c r="U11" s="134">
        <v>49.92</v>
      </c>
      <c r="V11" s="134">
        <v>49.92</v>
      </c>
      <c r="W11" s="134">
        <v>49.92</v>
      </c>
      <c r="X11" s="134">
        <v>14.03</v>
      </c>
      <c r="Y11" s="134">
        <v>49.92</v>
      </c>
      <c r="Z11" s="134">
        <v>49.92</v>
      </c>
      <c r="AA11" s="134">
        <v>49.92</v>
      </c>
      <c r="AB11" s="134"/>
      <c r="AC11" s="134">
        <v>49.92</v>
      </c>
      <c r="AD11" s="134">
        <v>49.92</v>
      </c>
      <c r="AE11" s="134">
        <v>49.92</v>
      </c>
      <c r="AF11" s="134"/>
      <c r="AG11" s="134">
        <v>49.92</v>
      </c>
      <c r="AH11" s="134">
        <v>49.92</v>
      </c>
      <c r="AI11" s="134">
        <v>49.92</v>
      </c>
      <c r="AJ11" s="134"/>
      <c r="AK11" s="134">
        <v>49.92</v>
      </c>
      <c r="AL11" s="134">
        <v>49.92</v>
      </c>
      <c r="AM11" s="134">
        <v>49.92</v>
      </c>
      <c r="AN11" s="134"/>
      <c r="AO11" s="134">
        <v>599.04000000000008</v>
      </c>
      <c r="AP11" s="139"/>
      <c r="AQ11" s="139"/>
    </row>
    <row r="12" spans="1:43">
      <c r="A12" s="139" t="s">
        <v>179</v>
      </c>
      <c r="B12" s="139" t="s">
        <v>146</v>
      </c>
      <c r="C12" s="139">
        <v>2015</v>
      </c>
      <c r="D12" s="144">
        <v>42059</v>
      </c>
      <c r="E12" s="141" t="s">
        <v>181</v>
      </c>
      <c r="F12" s="143">
        <v>59.28</v>
      </c>
      <c r="G12" s="136">
        <v>83</v>
      </c>
      <c r="H12" s="145"/>
      <c r="I12" s="134">
        <v>129.47999999999999</v>
      </c>
      <c r="J12" s="134">
        <v>129.47999999999999</v>
      </c>
      <c r="K12" s="134">
        <v>129.47999999999999</v>
      </c>
      <c r="L12" s="134">
        <v>48.1</v>
      </c>
      <c r="M12" s="134">
        <v>129.47999999999999</v>
      </c>
      <c r="N12" s="134">
        <v>129.47999999999999</v>
      </c>
      <c r="O12" s="134">
        <v>129.47999999999999</v>
      </c>
      <c r="P12" s="134">
        <v>32.76</v>
      </c>
      <c r="Q12" s="134">
        <v>129.47999999999999</v>
      </c>
      <c r="R12" s="134">
        <v>129.47999999999999</v>
      </c>
      <c r="S12" s="134">
        <v>129.47999999999999</v>
      </c>
      <c r="T12" s="134">
        <v>33.130000000000003</v>
      </c>
      <c r="U12" s="134">
        <v>129.47999999999999</v>
      </c>
      <c r="V12" s="134">
        <v>129.47999999999999</v>
      </c>
      <c r="W12" s="134">
        <v>129.47999999999999</v>
      </c>
      <c r="X12" s="134">
        <v>35.369999999999997</v>
      </c>
      <c r="Y12" s="134">
        <v>129.47999999999999</v>
      </c>
      <c r="Z12" s="134">
        <v>129.47999999999999</v>
      </c>
      <c r="AA12" s="134">
        <v>129.47999999999999</v>
      </c>
      <c r="AB12" s="134"/>
      <c r="AC12" s="134">
        <v>129.47999999999999</v>
      </c>
      <c r="AD12" s="134">
        <v>129.47999999999999</v>
      </c>
      <c r="AE12" s="134">
        <v>129.47999999999999</v>
      </c>
      <c r="AF12" s="134"/>
      <c r="AG12" s="134">
        <v>129.47999999999999</v>
      </c>
      <c r="AH12" s="134">
        <v>129.47999999999999</v>
      </c>
      <c r="AI12" s="134">
        <v>129.47999999999999</v>
      </c>
      <c r="AJ12" s="134"/>
      <c r="AK12" s="134">
        <v>129.47999999999999</v>
      </c>
      <c r="AL12" s="134">
        <v>129.47999999999999</v>
      </c>
      <c r="AM12" s="134">
        <v>129.47999999999999</v>
      </c>
      <c r="AN12" s="134"/>
      <c r="AO12" s="134">
        <v>1553.76</v>
      </c>
      <c r="AP12" s="139"/>
      <c r="AQ12" s="139"/>
    </row>
    <row r="13" spans="1:43">
      <c r="A13" s="139" t="s">
        <v>179</v>
      </c>
      <c r="B13" s="139" t="s">
        <v>121</v>
      </c>
      <c r="C13" s="139">
        <v>2015</v>
      </c>
      <c r="D13" s="144">
        <v>42059</v>
      </c>
      <c r="E13" s="141" t="s">
        <v>181</v>
      </c>
      <c r="F13" s="143">
        <v>59.28</v>
      </c>
      <c r="G13" s="136">
        <v>742</v>
      </c>
      <c r="H13" s="144">
        <v>42712</v>
      </c>
      <c r="I13" s="134">
        <v>1157.52</v>
      </c>
      <c r="J13" s="134">
        <v>1157.52</v>
      </c>
      <c r="K13" s="134">
        <v>1157.52</v>
      </c>
      <c r="L13" s="134">
        <v>432.24</v>
      </c>
      <c r="M13" s="134">
        <v>1157.52</v>
      </c>
      <c r="N13" s="134">
        <v>1157.52</v>
      </c>
      <c r="O13" s="134">
        <v>1157.52</v>
      </c>
      <c r="P13" s="134">
        <v>290.8</v>
      </c>
      <c r="Q13" s="134">
        <v>1157.52</v>
      </c>
      <c r="R13" s="134">
        <v>1157.52</v>
      </c>
      <c r="S13" s="134">
        <v>1157.52</v>
      </c>
      <c r="T13" s="134">
        <v>293.07</v>
      </c>
      <c r="U13" s="140">
        <v>1157.52</v>
      </c>
      <c r="V13" s="134">
        <v>1157.52</v>
      </c>
      <c r="W13" s="134">
        <v>918.68399999999383</v>
      </c>
      <c r="X13" s="134">
        <v>0</v>
      </c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>
        <v>0</v>
      </c>
      <c r="AP13" s="139"/>
      <c r="AQ13" s="139"/>
    </row>
    <row r="14" spans="1:43">
      <c r="A14" s="139" t="s">
        <v>179</v>
      </c>
      <c r="B14" s="139" t="s">
        <v>133</v>
      </c>
      <c r="C14" s="139">
        <v>2015</v>
      </c>
      <c r="D14" s="144">
        <v>42059</v>
      </c>
      <c r="E14" s="141" t="s">
        <v>181</v>
      </c>
      <c r="F14" s="143">
        <v>59.28</v>
      </c>
      <c r="G14" s="136">
        <v>243</v>
      </c>
      <c r="H14" s="145"/>
      <c r="I14" s="134">
        <v>379.08000000000004</v>
      </c>
      <c r="J14" s="134">
        <v>379.08000000000004</v>
      </c>
      <c r="K14" s="134">
        <v>379.08000000000004</v>
      </c>
      <c r="L14" s="134">
        <v>141.72999999999999</v>
      </c>
      <c r="M14" s="134">
        <v>379.08000000000004</v>
      </c>
      <c r="N14" s="134">
        <v>379.08000000000004</v>
      </c>
      <c r="O14" s="134">
        <v>379.08000000000004</v>
      </c>
      <c r="P14" s="134">
        <v>94.93</v>
      </c>
      <c r="Q14" s="134">
        <v>379.08000000000004</v>
      </c>
      <c r="R14" s="134">
        <v>379.08000000000004</v>
      </c>
      <c r="S14" s="134">
        <v>379.08000000000004</v>
      </c>
      <c r="T14" s="134">
        <v>96.2</v>
      </c>
      <c r="U14" s="134">
        <v>379.08000000000004</v>
      </c>
      <c r="V14" s="134">
        <v>379.08000000000004</v>
      </c>
      <c r="W14" s="134">
        <v>379.08000000000004</v>
      </c>
      <c r="X14" s="134">
        <v>101.85</v>
      </c>
      <c r="Y14" s="134">
        <v>379.08000000000004</v>
      </c>
      <c r="Z14" s="134">
        <v>379.08000000000004</v>
      </c>
      <c r="AA14" s="134">
        <v>379.08000000000004</v>
      </c>
      <c r="AB14" s="134"/>
      <c r="AC14" s="134">
        <v>379.08000000000004</v>
      </c>
      <c r="AD14" s="134">
        <v>379.08000000000004</v>
      </c>
      <c r="AE14" s="134">
        <v>379.08000000000004</v>
      </c>
      <c r="AF14" s="134"/>
      <c r="AG14" s="134">
        <v>379.08000000000004</v>
      </c>
      <c r="AH14" s="134">
        <v>379.08000000000004</v>
      </c>
      <c r="AI14" s="134">
        <v>379.08000000000004</v>
      </c>
      <c r="AJ14" s="134"/>
      <c r="AK14" s="134">
        <v>379.08000000000004</v>
      </c>
      <c r="AL14" s="134">
        <v>379.08000000000004</v>
      </c>
      <c r="AM14" s="134">
        <v>379.08000000000004</v>
      </c>
      <c r="AN14" s="134"/>
      <c r="AO14" s="134">
        <v>4548.96</v>
      </c>
      <c r="AP14" s="139"/>
      <c r="AQ14" s="139"/>
    </row>
    <row r="15" spans="1:43">
      <c r="A15" s="139" t="s">
        <v>179</v>
      </c>
      <c r="B15" s="139" t="s">
        <v>125</v>
      </c>
      <c r="C15" s="139">
        <v>2015</v>
      </c>
      <c r="D15" s="144">
        <v>42059</v>
      </c>
      <c r="E15" s="141" t="s">
        <v>181</v>
      </c>
      <c r="F15" s="143">
        <v>59.28</v>
      </c>
      <c r="G15" s="136">
        <v>65</v>
      </c>
      <c r="H15" s="145"/>
      <c r="I15" s="134">
        <v>101.4</v>
      </c>
      <c r="J15" s="134">
        <v>101.4</v>
      </c>
      <c r="K15" s="134">
        <v>101.4</v>
      </c>
      <c r="L15" s="134">
        <v>37.840000000000003</v>
      </c>
      <c r="M15" s="134">
        <v>101.4</v>
      </c>
      <c r="N15" s="134">
        <v>101.4</v>
      </c>
      <c r="O15" s="134">
        <v>101.4</v>
      </c>
      <c r="P15" s="134">
        <v>26.07</v>
      </c>
      <c r="Q15" s="134">
        <v>101.4</v>
      </c>
      <c r="R15" s="134">
        <v>101.4</v>
      </c>
      <c r="S15" s="134">
        <v>101.4</v>
      </c>
      <c r="T15" s="134">
        <v>26.12</v>
      </c>
      <c r="U15" s="134">
        <v>101.4</v>
      </c>
      <c r="V15" s="134">
        <v>101.4</v>
      </c>
      <c r="W15" s="134">
        <v>101.4</v>
      </c>
      <c r="X15" s="134">
        <v>27.45</v>
      </c>
      <c r="Y15" s="134">
        <v>101.4</v>
      </c>
      <c r="Z15" s="134">
        <v>101.4</v>
      </c>
      <c r="AA15" s="134">
        <v>101.4</v>
      </c>
      <c r="AB15" s="134"/>
      <c r="AC15" s="134">
        <v>101.4</v>
      </c>
      <c r="AD15" s="134">
        <v>101.4</v>
      </c>
      <c r="AE15" s="134">
        <v>101.4</v>
      </c>
      <c r="AF15" s="134"/>
      <c r="AG15" s="134">
        <v>101.4</v>
      </c>
      <c r="AH15" s="134">
        <v>101.4</v>
      </c>
      <c r="AI15" s="134">
        <v>101.4</v>
      </c>
      <c r="AJ15" s="134"/>
      <c r="AK15" s="134">
        <v>101.4</v>
      </c>
      <c r="AL15" s="134">
        <v>101.4</v>
      </c>
      <c r="AM15" s="134">
        <v>101.4</v>
      </c>
      <c r="AN15" s="134"/>
      <c r="AO15" s="134">
        <v>1216.8</v>
      </c>
      <c r="AP15" s="139"/>
      <c r="AQ15" s="139"/>
    </row>
    <row r="16" spans="1:43">
      <c r="A16" s="139" t="s">
        <v>179</v>
      </c>
      <c r="B16" s="139" t="s">
        <v>121</v>
      </c>
      <c r="C16" s="139">
        <v>2015</v>
      </c>
      <c r="D16" s="144">
        <v>42059</v>
      </c>
      <c r="E16" s="141" t="s">
        <v>181</v>
      </c>
      <c r="F16" s="143">
        <v>59.28</v>
      </c>
      <c r="G16" s="136">
        <v>125</v>
      </c>
      <c r="H16" s="145"/>
      <c r="I16" s="134">
        <v>195</v>
      </c>
      <c r="J16" s="134">
        <v>195</v>
      </c>
      <c r="K16" s="134">
        <v>195</v>
      </c>
      <c r="L16" s="134">
        <v>73.11</v>
      </c>
      <c r="M16" s="134">
        <v>195</v>
      </c>
      <c r="N16" s="134">
        <v>195</v>
      </c>
      <c r="O16" s="134">
        <v>195</v>
      </c>
      <c r="P16" s="134">
        <v>49.47</v>
      </c>
      <c r="Q16" s="134">
        <v>195</v>
      </c>
      <c r="R16" s="134">
        <v>195</v>
      </c>
      <c r="S16" s="134">
        <v>195</v>
      </c>
      <c r="T16" s="134">
        <v>49.69</v>
      </c>
      <c r="U16" s="134">
        <v>195</v>
      </c>
      <c r="V16" s="134">
        <v>195</v>
      </c>
      <c r="W16" s="134">
        <v>195</v>
      </c>
      <c r="X16" s="134">
        <v>53.06</v>
      </c>
      <c r="Y16" s="134">
        <v>195</v>
      </c>
      <c r="Z16" s="134">
        <v>195</v>
      </c>
      <c r="AA16" s="134">
        <v>195</v>
      </c>
      <c r="AB16" s="134"/>
      <c r="AC16" s="134">
        <v>195</v>
      </c>
      <c r="AD16" s="134">
        <v>195</v>
      </c>
      <c r="AE16" s="134">
        <v>195</v>
      </c>
      <c r="AF16" s="134"/>
      <c r="AG16" s="134">
        <v>195</v>
      </c>
      <c r="AH16" s="134">
        <v>195</v>
      </c>
      <c r="AI16" s="134">
        <v>195</v>
      </c>
      <c r="AJ16" s="134"/>
      <c r="AK16" s="134">
        <v>195</v>
      </c>
      <c r="AL16" s="134">
        <v>195</v>
      </c>
      <c r="AM16" s="134">
        <v>195</v>
      </c>
      <c r="AN16" s="134"/>
      <c r="AO16" s="134">
        <v>2340</v>
      </c>
      <c r="AP16" s="139"/>
      <c r="AQ16" s="139"/>
    </row>
    <row r="17" spans="1:43">
      <c r="A17" s="139" t="s">
        <v>179</v>
      </c>
      <c r="B17" s="139" t="s">
        <v>130</v>
      </c>
      <c r="C17" s="139">
        <v>2015</v>
      </c>
      <c r="D17" s="144">
        <v>42059</v>
      </c>
      <c r="E17" s="141" t="s">
        <v>181</v>
      </c>
      <c r="F17" s="143">
        <v>59.28</v>
      </c>
      <c r="G17" s="136">
        <v>243</v>
      </c>
      <c r="H17" s="145"/>
      <c r="I17" s="134">
        <v>379.08000000000004</v>
      </c>
      <c r="J17" s="134">
        <v>379.08000000000004</v>
      </c>
      <c r="K17" s="134">
        <v>379.08000000000004</v>
      </c>
      <c r="L17" s="134">
        <v>141.72999999999999</v>
      </c>
      <c r="M17" s="134">
        <v>379.08000000000004</v>
      </c>
      <c r="N17" s="134">
        <v>379.08000000000004</v>
      </c>
      <c r="O17" s="134">
        <v>379.08000000000004</v>
      </c>
      <c r="P17" s="134">
        <v>94.93</v>
      </c>
      <c r="Q17" s="134">
        <v>379.08000000000004</v>
      </c>
      <c r="R17" s="134">
        <v>379.08000000000004</v>
      </c>
      <c r="S17" s="134">
        <v>379.08000000000004</v>
      </c>
      <c r="T17" s="134">
        <v>96.2</v>
      </c>
      <c r="U17" s="134">
        <v>379.08000000000004</v>
      </c>
      <c r="V17" s="134">
        <v>379.08000000000004</v>
      </c>
      <c r="W17" s="134">
        <v>379.08000000000004</v>
      </c>
      <c r="X17" s="134">
        <v>101.85</v>
      </c>
      <c r="Y17" s="134">
        <v>379.08000000000004</v>
      </c>
      <c r="Z17" s="134">
        <v>379.08000000000004</v>
      </c>
      <c r="AA17" s="134">
        <v>379.08000000000004</v>
      </c>
      <c r="AB17" s="134"/>
      <c r="AC17" s="134">
        <v>379.08000000000004</v>
      </c>
      <c r="AD17" s="134">
        <v>379.08000000000004</v>
      </c>
      <c r="AE17" s="134">
        <v>379.08000000000004</v>
      </c>
      <c r="AF17" s="134"/>
      <c r="AG17" s="134">
        <v>379.08000000000004</v>
      </c>
      <c r="AH17" s="134">
        <v>379.08000000000004</v>
      </c>
      <c r="AI17" s="134">
        <v>379.08000000000004</v>
      </c>
      <c r="AJ17" s="134"/>
      <c r="AK17" s="134">
        <v>379.08000000000004</v>
      </c>
      <c r="AL17" s="134">
        <v>379.08000000000004</v>
      </c>
      <c r="AM17" s="134">
        <v>379.08000000000004</v>
      </c>
      <c r="AN17" s="134"/>
      <c r="AO17" s="134">
        <v>4548.96</v>
      </c>
      <c r="AP17" s="139"/>
      <c r="AQ17" s="139"/>
    </row>
    <row r="18" spans="1:43">
      <c r="A18" s="139" t="s">
        <v>179</v>
      </c>
      <c r="B18" s="139" t="s">
        <v>182</v>
      </c>
      <c r="C18" s="139">
        <v>2015</v>
      </c>
      <c r="D18" s="144">
        <v>42095</v>
      </c>
      <c r="E18" s="141" t="s">
        <v>181</v>
      </c>
      <c r="F18" s="143">
        <v>56.38</v>
      </c>
      <c r="G18" s="136">
        <v>34</v>
      </c>
      <c r="H18" s="145"/>
      <c r="I18" s="134">
        <v>51.808648648648649</v>
      </c>
      <c r="J18" s="134">
        <v>51.808648648648649</v>
      </c>
      <c r="K18" s="134">
        <v>51.808648648648649</v>
      </c>
      <c r="L18" s="134">
        <v>19.88</v>
      </c>
      <c r="M18" s="134">
        <v>51.808648648648649</v>
      </c>
      <c r="N18" s="134">
        <v>51.808648648648649</v>
      </c>
      <c r="O18" s="134">
        <v>51.808648648648649</v>
      </c>
      <c r="P18" s="134">
        <v>13.37</v>
      </c>
      <c r="Q18" s="134">
        <v>51.808648648648649</v>
      </c>
      <c r="R18" s="134">
        <v>51.808648648648649</v>
      </c>
      <c r="S18" s="134">
        <v>51.808648648648649</v>
      </c>
      <c r="T18" s="134">
        <v>13.38</v>
      </c>
      <c r="U18" s="134">
        <v>51.808648648648649</v>
      </c>
      <c r="V18" s="134">
        <v>51.808648648648649</v>
      </c>
      <c r="W18" s="134">
        <v>51.808648648648649</v>
      </c>
      <c r="X18" s="134">
        <v>14.64</v>
      </c>
      <c r="Y18" s="134">
        <v>51.808648648648649</v>
      </c>
      <c r="Z18" s="134">
        <v>51.808648648648649</v>
      </c>
      <c r="AA18" s="134">
        <v>51.808648648648649</v>
      </c>
      <c r="AB18" s="134"/>
      <c r="AC18" s="134">
        <v>51.808648648648649</v>
      </c>
      <c r="AD18" s="134">
        <v>51.808648648648649</v>
      </c>
      <c r="AE18" s="134">
        <v>51.808648648648649</v>
      </c>
      <c r="AF18" s="134"/>
      <c r="AG18" s="134">
        <v>51.808648648648649</v>
      </c>
      <c r="AH18" s="134">
        <v>51.808648648648649</v>
      </c>
      <c r="AI18" s="134">
        <v>51.808648648648649</v>
      </c>
      <c r="AJ18" s="134"/>
      <c r="AK18" s="134">
        <v>51.808648648648649</v>
      </c>
      <c r="AL18" s="134">
        <v>51.808648648648649</v>
      </c>
      <c r="AM18" s="134">
        <v>51.808648648648649</v>
      </c>
      <c r="AN18" s="134"/>
      <c r="AO18" s="134">
        <v>621.70378378378382</v>
      </c>
      <c r="AP18" s="139"/>
      <c r="AQ18" s="139"/>
    </row>
    <row r="19" spans="1:43">
      <c r="A19" s="139" t="s">
        <v>179</v>
      </c>
      <c r="B19" s="139" t="s">
        <v>133</v>
      </c>
      <c r="C19" s="139">
        <v>2016</v>
      </c>
      <c r="D19" s="144">
        <v>42423</v>
      </c>
      <c r="E19" s="141" t="s">
        <v>183</v>
      </c>
      <c r="F19" s="143">
        <v>62.76</v>
      </c>
      <c r="G19" s="136">
        <v>28</v>
      </c>
      <c r="H19" s="145"/>
      <c r="I19" s="134"/>
      <c r="J19" s="134"/>
      <c r="K19" s="134">
        <v>46.24421052631579</v>
      </c>
      <c r="L19" s="134">
        <v>15.39</v>
      </c>
      <c r="M19" s="134">
        <v>46.24421052631579</v>
      </c>
      <c r="N19" s="134">
        <v>46.24421052631579</v>
      </c>
      <c r="O19" s="134">
        <v>46.24421052631579</v>
      </c>
      <c r="P19" s="134">
        <v>16.04</v>
      </c>
      <c r="Q19" s="134">
        <v>46.24421052631579</v>
      </c>
      <c r="R19" s="134">
        <v>46.24421052631579</v>
      </c>
      <c r="S19" s="134">
        <v>46.24421052631579</v>
      </c>
      <c r="T19" s="134">
        <v>15.93</v>
      </c>
      <c r="U19" s="134">
        <v>46.24421052631579</v>
      </c>
      <c r="V19" s="134">
        <v>46.24421052631579</v>
      </c>
      <c r="W19" s="134">
        <v>46.24421052631579</v>
      </c>
      <c r="X19" s="134">
        <v>17.079999999999998</v>
      </c>
      <c r="Y19" s="134">
        <v>46.24421052631579</v>
      </c>
      <c r="Z19" s="134">
        <v>46.24421052631579</v>
      </c>
      <c r="AA19" s="134">
        <v>46.24421052631579</v>
      </c>
      <c r="AB19" s="134"/>
      <c r="AC19" s="134">
        <v>46.24421052631579</v>
      </c>
      <c r="AD19" s="134">
        <v>46.24421052631579</v>
      </c>
      <c r="AE19" s="134">
        <v>46.24421052631579</v>
      </c>
      <c r="AF19" s="134"/>
      <c r="AG19" s="134">
        <v>46.24421052631579</v>
      </c>
      <c r="AH19" s="134">
        <v>46.24421052631579</v>
      </c>
      <c r="AI19" s="134">
        <v>46.24421052631579</v>
      </c>
      <c r="AJ19" s="134"/>
      <c r="AK19" s="134">
        <v>46.24421052631579</v>
      </c>
      <c r="AL19" s="134">
        <v>46.24421052631579</v>
      </c>
      <c r="AM19" s="134">
        <v>46.24421052631579</v>
      </c>
      <c r="AN19" s="134"/>
      <c r="AO19" s="134">
        <v>554.93052631578951</v>
      </c>
      <c r="AP19" s="139"/>
      <c r="AQ19" s="139"/>
    </row>
    <row r="20" spans="1:43">
      <c r="A20" s="139" t="s">
        <v>179</v>
      </c>
      <c r="B20" s="139" t="s">
        <v>182</v>
      </c>
      <c r="C20" s="139">
        <v>2016</v>
      </c>
      <c r="D20" s="144">
        <v>42423</v>
      </c>
      <c r="E20" s="141" t="s">
        <v>183</v>
      </c>
      <c r="F20" s="143">
        <v>62.76</v>
      </c>
      <c r="G20" s="136">
        <v>28</v>
      </c>
      <c r="H20" s="145"/>
      <c r="I20" s="134"/>
      <c r="J20" s="134"/>
      <c r="K20" s="134">
        <v>46.24421052631579</v>
      </c>
      <c r="L20" s="134">
        <v>15.39</v>
      </c>
      <c r="M20" s="134">
        <v>46.24421052631579</v>
      </c>
      <c r="N20" s="134">
        <v>46.24421052631579</v>
      </c>
      <c r="O20" s="134">
        <v>46.24421052631579</v>
      </c>
      <c r="P20" s="134">
        <v>16.04</v>
      </c>
      <c r="Q20" s="134">
        <v>46.24421052631579</v>
      </c>
      <c r="R20" s="134">
        <v>46.24421052631579</v>
      </c>
      <c r="S20" s="134">
        <v>46.24421052631579</v>
      </c>
      <c r="T20" s="134">
        <v>15.93</v>
      </c>
      <c r="U20" s="134">
        <v>46.24421052631579</v>
      </c>
      <c r="V20" s="134">
        <v>46.24421052631579</v>
      </c>
      <c r="W20" s="134">
        <v>46.24421052631579</v>
      </c>
      <c r="X20" s="134">
        <v>17.079999999999998</v>
      </c>
      <c r="Y20" s="134">
        <v>46.24421052631579</v>
      </c>
      <c r="Z20" s="134">
        <v>46.24421052631579</v>
      </c>
      <c r="AA20" s="134">
        <v>46.24421052631579</v>
      </c>
      <c r="AB20" s="134"/>
      <c r="AC20" s="134">
        <v>46.24421052631579</v>
      </c>
      <c r="AD20" s="134">
        <v>46.24421052631579</v>
      </c>
      <c r="AE20" s="134">
        <v>46.24421052631579</v>
      </c>
      <c r="AF20" s="134"/>
      <c r="AG20" s="134">
        <v>46.24421052631579</v>
      </c>
      <c r="AH20" s="134">
        <v>46.24421052631579</v>
      </c>
      <c r="AI20" s="134">
        <v>46.24421052631579</v>
      </c>
      <c r="AJ20" s="134"/>
      <c r="AK20" s="134">
        <v>46.24421052631579</v>
      </c>
      <c r="AL20" s="134">
        <v>46.24421052631579</v>
      </c>
      <c r="AM20" s="134">
        <v>46.24421052631579</v>
      </c>
      <c r="AN20" s="134"/>
      <c r="AO20" s="134">
        <v>554.93052631578951</v>
      </c>
      <c r="AP20" s="139"/>
      <c r="AQ20" s="139"/>
    </row>
    <row r="21" spans="1:43">
      <c r="A21" s="139" t="s">
        <v>179</v>
      </c>
      <c r="B21" s="139" t="s">
        <v>121</v>
      </c>
      <c r="C21" s="139">
        <v>2016</v>
      </c>
      <c r="D21" s="144">
        <v>42423</v>
      </c>
      <c r="E21" s="141" t="s">
        <v>183</v>
      </c>
      <c r="F21" s="143">
        <v>62.76</v>
      </c>
      <c r="G21" s="136">
        <v>955</v>
      </c>
      <c r="H21" s="144">
        <v>42712</v>
      </c>
      <c r="I21" s="134"/>
      <c r="J21" s="134"/>
      <c r="K21" s="134">
        <v>1577.257894736842</v>
      </c>
      <c r="L21" s="134">
        <v>534.84</v>
      </c>
      <c r="M21" s="134">
        <v>1577.257894736842</v>
      </c>
      <c r="N21" s="134">
        <v>1577.257894736842</v>
      </c>
      <c r="O21" s="134">
        <v>1577.257894736842</v>
      </c>
      <c r="P21" s="134">
        <v>539.48</v>
      </c>
      <c r="Q21" s="134">
        <v>1577.257894736842</v>
      </c>
      <c r="R21" s="134">
        <v>1577.257894736842</v>
      </c>
      <c r="S21" s="134">
        <v>1577.257894736842</v>
      </c>
      <c r="T21" s="134">
        <v>544.08000000000004</v>
      </c>
      <c r="U21" s="140">
        <v>1577.257894736842</v>
      </c>
      <c r="V21" s="134">
        <v>1577.257894736842</v>
      </c>
      <c r="W21" s="134">
        <v>2287.3377473684195</v>
      </c>
      <c r="X21" s="134">
        <v>0</v>
      </c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>
        <v>0</v>
      </c>
      <c r="AP21" s="139"/>
      <c r="AQ21" s="139"/>
    </row>
    <row r="22" spans="1:43">
      <c r="A22" s="139" t="s">
        <v>179</v>
      </c>
      <c r="B22" s="139" t="s">
        <v>133</v>
      </c>
      <c r="C22" s="139">
        <v>2016</v>
      </c>
      <c r="D22" s="144">
        <v>42423</v>
      </c>
      <c r="E22" s="141" t="s">
        <v>183</v>
      </c>
      <c r="F22" s="143">
        <v>62.76</v>
      </c>
      <c r="G22" s="136">
        <v>192</v>
      </c>
      <c r="H22" s="145"/>
      <c r="I22" s="134"/>
      <c r="J22" s="134"/>
      <c r="K22" s="134">
        <v>317.10315789473685</v>
      </c>
      <c r="L22" s="134">
        <v>107.74</v>
      </c>
      <c r="M22" s="134">
        <v>317.10315789473685</v>
      </c>
      <c r="N22" s="134">
        <v>317.10315789473685</v>
      </c>
      <c r="O22" s="134">
        <v>317.10315789473685</v>
      </c>
      <c r="P22" s="134">
        <v>108.3</v>
      </c>
      <c r="Q22" s="134">
        <v>317.10315789473685</v>
      </c>
      <c r="R22" s="134">
        <v>317.10315789473685</v>
      </c>
      <c r="S22" s="134">
        <v>317.10315789473685</v>
      </c>
      <c r="T22" s="134">
        <v>109.58</v>
      </c>
      <c r="U22" s="134">
        <v>317.10315789473685</v>
      </c>
      <c r="V22" s="134">
        <v>317.10315789473685</v>
      </c>
      <c r="W22" s="134">
        <v>317.10315789473685</v>
      </c>
      <c r="X22" s="134">
        <v>116.49</v>
      </c>
      <c r="Y22" s="134">
        <v>317.10315789473685</v>
      </c>
      <c r="Z22" s="134">
        <v>317.10315789473685</v>
      </c>
      <c r="AA22" s="134">
        <v>317.10315789473685</v>
      </c>
      <c r="AB22" s="134"/>
      <c r="AC22" s="134">
        <v>317.10315789473685</v>
      </c>
      <c r="AD22" s="134">
        <v>317.10315789473685</v>
      </c>
      <c r="AE22" s="134">
        <v>317.10315789473685</v>
      </c>
      <c r="AF22" s="134"/>
      <c r="AG22" s="134">
        <v>317.10315789473685</v>
      </c>
      <c r="AH22" s="134">
        <v>317.10315789473685</v>
      </c>
      <c r="AI22" s="134">
        <v>317.10315789473685</v>
      </c>
      <c r="AJ22" s="134"/>
      <c r="AK22" s="134">
        <v>317.10315789473685</v>
      </c>
      <c r="AL22" s="134">
        <v>317.10315789473685</v>
      </c>
      <c r="AM22" s="134">
        <v>317.10315789473685</v>
      </c>
      <c r="AN22" s="134"/>
      <c r="AO22" s="134">
        <v>3805.237894736842</v>
      </c>
      <c r="AP22" s="139"/>
      <c r="AQ22" s="139"/>
    </row>
    <row r="23" spans="1:43">
      <c r="A23" s="139" t="s">
        <v>179</v>
      </c>
      <c r="B23" s="139" t="s">
        <v>125</v>
      </c>
      <c r="C23" s="139">
        <v>2016</v>
      </c>
      <c r="D23" s="144">
        <v>42423</v>
      </c>
      <c r="E23" s="141" t="s">
        <v>183</v>
      </c>
      <c r="F23" s="143">
        <v>62.76</v>
      </c>
      <c r="G23" s="136">
        <v>98</v>
      </c>
      <c r="H23" s="145"/>
      <c r="I23" s="134"/>
      <c r="J23" s="134"/>
      <c r="K23" s="134">
        <v>161.85473684210524</v>
      </c>
      <c r="L23" s="134">
        <v>55.15</v>
      </c>
      <c r="M23" s="134">
        <v>161.85473684210524</v>
      </c>
      <c r="N23" s="134">
        <v>161.85473684210524</v>
      </c>
      <c r="O23" s="134">
        <v>161.85473684210524</v>
      </c>
      <c r="P23" s="134">
        <v>55.49</v>
      </c>
      <c r="Q23" s="134">
        <v>161.85473684210524</v>
      </c>
      <c r="R23" s="134">
        <v>161.85473684210524</v>
      </c>
      <c r="S23" s="134">
        <v>161.85473684210524</v>
      </c>
      <c r="T23" s="134">
        <v>56.06</v>
      </c>
      <c r="U23" s="134">
        <v>161.85473684210524</v>
      </c>
      <c r="V23" s="134">
        <v>161.85473684210524</v>
      </c>
      <c r="W23" s="134">
        <v>161.85473684210524</v>
      </c>
      <c r="X23" s="134">
        <v>59.16</v>
      </c>
      <c r="Y23" s="134">
        <v>161.85473684210524</v>
      </c>
      <c r="Z23" s="134">
        <v>161.85473684210524</v>
      </c>
      <c r="AA23" s="134">
        <v>161.85473684210524</v>
      </c>
      <c r="AB23" s="134"/>
      <c r="AC23" s="134">
        <v>161.85473684210524</v>
      </c>
      <c r="AD23" s="134">
        <v>161.85473684210524</v>
      </c>
      <c r="AE23" s="134">
        <v>161.85473684210524</v>
      </c>
      <c r="AF23" s="134"/>
      <c r="AG23" s="134">
        <v>161.85473684210524</v>
      </c>
      <c r="AH23" s="134">
        <v>161.85473684210524</v>
      </c>
      <c r="AI23" s="134">
        <v>161.85473684210524</v>
      </c>
      <c r="AJ23" s="134"/>
      <c r="AK23" s="134">
        <v>161.85473684210524</v>
      </c>
      <c r="AL23" s="134">
        <v>161.85473684210524</v>
      </c>
      <c r="AM23" s="134">
        <v>161.85473684210524</v>
      </c>
      <c r="AN23" s="134"/>
      <c r="AO23" s="134">
        <v>1942.2568421052629</v>
      </c>
      <c r="AP23" s="139"/>
      <c r="AQ23" s="139"/>
    </row>
    <row r="24" spans="1:43">
      <c r="A24" s="139" t="s">
        <v>179</v>
      </c>
      <c r="B24" s="139" t="s">
        <v>121</v>
      </c>
      <c r="C24" s="139">
        <v>2016</v>
      </c>
      <c r="D24" s="144">
        <v>42423</v>
      </c>
      <c r="E24" s="141" t="s">
        <v>183</v>
      </c>
      <c r="F24" s="143">
        <v>62.76</v>
      </c>
      <c r="G24" s="136">
        <v>98</v>
      </c>
      <c r="H24" s="145"/>
      <c r="I24" s="134"/>
      <c r="J24" s="134"/>
      <c r="K24" s="134">
        <v>161.85473684210524</v>
      </c>
      <c r="L24" s="134">
        <v>55.15</v>
      </c>
      <c r="M24" s="134">
        <v>161.85473684210524</v>
      </c>
      <c r="N24" s="134">
        <v>161.85473684210524</v>
      </c>
      <c r="O24" s="134">
        <v>161.85473684210524</v>
      </c>
      <c r="P24" s="134">
        <v>55.49</v>
      </c>
      <c r="Q24" s="134">
        <v>161.85473684210524</v>
      </c>
      <c r="R24" s="134">
        <v>161.85473684210524</v>
      </c>
      <c r="S24" s="134">
        <v>161.85473684210524</v>
      </c>
      <c r="T24" s="134">
        <v>56.06</v>
      </c>
      <c r="U24" s="134">
        <v>161.85473684210524</v>
      </c>
      <c r="V24" s="134">
        <v>161.85473684210524</v>
      </c>
      <c r="W24" s="134">
        <v>161.85473684210524</v>
      </c>
      <c r="X24" s="134">
        <v>59.16</v>
      </c>
      <c r="Y24" s="134">
        <v>161.85473684210524</v>
      </c>
      <c r="Z24" s="134">
        <v>161.85473684210524</v>
      </c>
      <c r="AA24" s="134">
        <v>161.85473684210524</v>
      </c>
      <c r="AB24" s="134"/>
      <c r="AC24" s="134">
        <v>161.85473684210524</v>
      </c>
      <c r="AD24" s="134">
        <v>161.85473684210524</v>
      </c>
      <c r="AE24" s="134">
        <v>161.85473684210524</v>
      </c>
      <c r="AF24" s="134"/>
      <c r="AG24" s="134">
        <v>161.85473684210524</v>
      </c>
      <c r="AH24" s="134">
        <v>161.85473684210524</v>
      </c>
      <c r="AI24" s="134">
        <v>161.85473684210524</v>
      </c>
      <c r="AJ24" s="134"/>
      <c r="AK24" s="134">
        <v>161.85473684210524</v>
      </c>
      <c r="AL24" s="134">
        <v>161.85473684210524</v>
      </c>
      <c r="AM24" s="134">
        <v>161.85473684210524</v>
      </c>
      <c r="AN24" s="134"/>
      <c r="AO24" s="134">
        <v>1942.2568421052629</v>
      </c>
      <c r="AP24" s="139"/>
      <c r="AQ24" s="139"/>
    </row>
    <row r="25" spans="1:43">
      <c r="A25" s="139" t="s">
        <v>179</v>
      </c>
      <c r="B25" s="139" t="s">
        <v>130</v>
      </c>
      <c r="C25" s="139">
        <v>2016</v>
      </c>
      <c r="D25" s="144">
        <v>42423</v>
      </c>
      <c r="E25" s="141" t="s">
        <v>183</v>
      </c>
      <c r="F25" s="143">
        <v>62.76</v>
      </c>
      <c r="G25" s="136">
        <v>192</v>
      </c>
      <c r="H25" s="145"/>
      <c r="I25" s="134"/>
      <c r="J25" s="134"/>
      <c r="K25" s="134">
        <v>317.10315789473685</v>
      </c>
      <c r="L25" s="134">
        <v>107.74</v>
      </c>
      <c r="M25" s="134">
        <v>317.10315789473685</v>
      </c>
      <c r="N25" s="134">
        <v>317.10315789473685</v>
      </c>
      <c r="O25" s="134">
        <v>317.10315789473685</v>
      </c>
      <c r="P25" s="134">
        <v>108.3</v>
      </c>
      <c r="Q25" s="134">
        <v>317.10315789473685</v>
      </c>
      <c r="R25" s="134">
        <v>317.10315789473685</v>
      </c>
      <c r="S25" s="134">
        <v>317.10315789473685</v>
      </c>
      <c r="T25" s="134">
        <v>109.58</v>
      </c>
      <c r="U25" s="134">
        <v>317.10315789473685</v>
      </c>
      <c r="V25" s="134">
        <v>317.10315789473685</v>
      </c>
      <c r="W25" s="134">
        <v>317.10315789473685</v>
      </c>
      <c r="X25" s="134">
        <v>116.49</v>
      </c>
      <c r="Y25" s="134">
        <v>317.10315789473685</v>
      </c>
      <c r="Z25" s="134">
        <v>317.10315789473685</v>
      </c>
      <c r="AA25" s="134">
        <v>317.10315789473685</v>
      </c>
      <c r="AB25" s="134"/>
      <c r="AC25" s="134">
        <v>317.10315789473685</v>
      </c>
      <c r="AD25" s="134">
        <v>317.10315789473685</v>
      </c>
      <c r="AE25" s="134">
        <v>317.10315789473685</v>
      </c>
      <c r="AF25" s="134"/>
      <c r="AG25" s="134">
        <v>317.10315789473685</v>
      </c>
      <c r="AH25" s="134">
        <v>317.10315789473685</v>
      </c>
      <c r="AI25" s="134">
        <v>317.10315789473685</v>
      </c>
      <c r="AJ25" s="134"/>
      <c r="AK25" s="134">
        <v>317.10315789473685</v>
      </c>
      <c r="AL25" s="134">
        <v>317.10315789473685</v>
      </c>
      <c r="AM25" s="134">
        <v>317.10315789473685</v>
      </c>
      <c r="AN25" s="134"/>
      <c r="AO25" s="134">
        <v>3805.237894736842</v>
      </c>
      <c r="AP25" s="139"/>
      <c r="AQ25" s="139"/>
    </row>
    <row r="26" spans="1:43">
      <c r="A26" s="139" t="s">
        <v>179</v>
      </c>
      <c r="B26" s="139" t="s">
        <v>121</v>
      </c>
      <c r="C26" s="139">
        <v>2016</v>
      </c>
      <c r="D26" s="144">
        <v>42473</v>
      </c>
      <c r="E26" s="141" t="s">
        <v>183</v>
      </c>
      <c r="F26" s="143">
        <v>65.790000000000006</v>
      </c>
      <c r="G26" s="136">
        <v>304</v>
      </c>
      <c r="H26" s="145"/>
      <c r="I26" s="134"/>
      <c r="J26" s="134"/>
      <c r="K26" s="134"/>
      <c r="L26" s="134"/>
      <c r="M26" s="134">
        <v>540.54486486486496</v>
      </c>
      <c r="N26" s="134">
        <v>540.54486486486496</v>
      </c>
      <c r="O26" s="134">
        <v>540.54486486486496</v>
      </c>
      <c r="P26" s="134">
        <v>170.47</v>
      </c>
      <c r="Q26" s="134">
        <v>540.54486486486496</v>
      </c>
      <c r="R26" s="134">
        <v>540.54486486486496</v>
      </c>
      <c r="S26" s="134">
        <v>540.54486486486496</v>
      </c>
      <c r="T26" s="134">
        <v>171.38</v>
      </c>
      <c r="U26" s="134">
        <v>540.54486486486496</v>
      </c>
      <c r="V26" s="134">
        <v>540.54486486486496</v>
      </c>
      <c r="W26" s="134">
        <v>540.54486486486496</v>
      </c>
      <c r="X26" s="134">
        <v>182.36</v>
      </c>
      <c r="Y26" s="134">
        <v>540.54486486486496</v>
      </c>
      <c r="Z26" s="134">
        <v>540.54486486486496</v>
      </c>
      <c r="AA26" s="134">
        <v>540.54486486486496</v>
      </c>
      <c r="AB26" s="134"/>
      <c r="AC26" s="134">
        <v>540.54486486486496</v>
      </c>
      <c r="AD26" s="134">
        <v>540.54486486486496</v>
      </c>
      <c r="AE26" s="134">
        <v>540.54486486486496</v>
      </c>
      <c r="AF26" s="134"/>
      <c r="AG26" s="134">
        <v>540.54486486486496</v>
      </c>
      <c r="AH26" s="134">
        <v>540.54486486486496</v>
      </c>
      <c r="AI26" s="134">
        <v>540.54486486486496</v>
      </c>
      <c r="AJ26" s="134"/>
      <c r="AK26" s="134">
        <v>540.54486486486496</v>
      </c>
      <c r="AL26" s="134">
        <v>540.54486486486496</v>
      </c>
      <c r="AM26" s="134">
        <v>540.54486486486496</v>
      </c>
      <c r="AN26" s="134"/>
      <c r="AO26" s="134">
        <v>6486.5383783783809</v>
      </c>
      <c r="AP26" s="139"/>
      <c r="AQ26" s="139"/>
    </row>
    <row r="27" spans="1:43">
      <c r="A27" s="139" t="s">
        <v>179</v>
      </c>
      <c r="B27" s="139" t="s">
        <v>121</v>
      </c>
      <c r="C27" s="139">
        <v>2017</v>
      </c>
      <c r="D27" s="144">
        <v>42786</v>
      </c>
      <c r="E27" s="141" t="s">
        <v>184</v>
      </c>
      <c r="F27" s="143">
        <v>64.11</v>
      </c>
      <c r="G27" s="136">
        <v>572</v>
      </c>
      <c r="H27" s="145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>
        <v>965.02421052631576</v>
      </c>
      <c r="AB27" s="134"/>
      <c r="AC27" s="134">
        <v>965.02421052631576</v>
      </c>
      <c r="AD27" s="134">
        <v>965.02421052631576</v>
      </c>
      <c r="AE27" s="134">
        <v>965.02421052631576</v>
      </c>
      <c r="AF27" s="134"/>
      <c r="AG27" s="134">
        <v>965.02421052631576</v>
      </c>
      <c r="AH27" s="134">
        <v>965.02421052631576</v>
      </c>
      <c r="AI27" s="134">
        <v>965.02421052631576</v>
      </c>
      <c r="AJ27" s="134"/>
      <c r="AK27" s="134">
        <v>965.02421052631576</v>
      </c>
      <c r="AL27" s="134">
        <v>965.02421052631576</v>
      </c>
      <c r="AM27" s="134">
        <v>965.02421052631576</v>
      </c>
      <c r="AN27" s="134"/>
      <c r="AO27" s="134">
        <v>9650.242105263158</v>
      </c>
      <c r="AP27" s="139"/>
      <c r="AQ27" s="139"/>
    </row>
    <row r="28" spans="1:43">
      <c r="A28" s="139" t="s">
        <v>179</v>
      </c>
      <c r="B28" s="139" t="s">
        <v>133</v>
      </c>
      <c r="C28" s="139">
        <v>2017</v>
      </c>
      <c r="D28" s="144">
        <v>42786</v>
      </c>
      <c r="E28" s="141" t="s">
        <v>184</v>
      </c>
      <c r="F28" s="143">
        <v>64.11</v>
      </c>
      <c r="G28" s="136">
        <v>193</v>
      </c>
      <c r="H28" s="145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>
        <v>325.61131578947368</v>
      </c>
      <c r="AB28" s="134"/>
      <c r="AC28" s="134">
        <v>325.61131578947368</v>
      </c>
      <c r="AD28" s="134">
        <v>325.61131578947368</v>
      </c>
      <c r="AE28" s="134">
        <v>325.61131578947368</v>
      </c>
      <c r="AF28" s="134"/>
      <c r="AG28" s="134">
        <v>325.61131578947368</v>
      </c>
      <c r="AH28" s="134">
        <v>325.61131578947368</v>
      </c>
      <c r="AI28" s="134">
        <v>325.61131578947368</v>
      </c>
      <c r="AJ28" s="134"/>
      <c r="AK28" s="134">
        <v>325.61131578947368</v>
      </c>
      <c r="AL28" s="134">
        <v>325.61131578947368</v>
      </c>
      <c r="AM28" s="134">
        <v>325.61131578947368</v>
      </c>
      <c r="AN28" s="134"/>
      <c r="AO28" s="134">
        <v>3256.1131578947375</v>
      </c>
      <c r="AP28" s="139"/>
      <c r="AQ28" s="139"/>
    </row>
    <row r="29" spans="1:43">
      <c r="A29" s="139" t="s">
        <v>179</v>
      </c>
      <c r="B29" s="139" t="s">
        <v>130</v>
      </c>
      <c r="C29" s="139">
        <v>2017</v>
      </c>
      <c r="D29" s="144">
        <v>42786</v>
      </c>
      <c r="E29" s="141" t="s">
        <v>184</v>
      </c>
      <c r="F29" s="143">
        <v>64.11</v>
      </c>
      <c r="G29" s="136">
        <v>193</v>
      </c>
      <c r="H29" s="145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>
        <v>325.61131578947368</v>
      </c>
      <c r="AB29" s="134"/>
      <c r="AC29" s="134">
        <v>325.61131578947368</v>
      </c>
      <c r="AD29" s="134">
        <v>325.61131578947368</v>
      </c>
      <c r="AE29" s="134">
        <v>325.61131578947368</v>
      </c>
      <c r="AF29" s="134"/>
      <c r="AG29" s="134">
        <v>325.61131578947368</v>
      </c>
      <c r="AH29" s="134">
        <v>325.61131578947368</v>
      </c>
      <c r="AI29" s="134">
        <v>325.61131578947368</v>
      </c>
      <c r="AJ29" s="134"/>
      <c r="AK29" s="134">
        <v>325.61131578947368</v>
      </c>
      <c r="AL29" s="134">
        <v>325.61131578947368</v>
      </c>
      <c r="AM29" s="134">
        <v>325.61131578947368</v>
      </c>
      <c r="AN29" s="134"/>
      <c r="AO29" s="134">
        <v>3256.1131578947375</v>
      </c>
      <c r="AP29" s="139"/>
      <c r="AQ29" s="139"/>
    </row>
    <row r="30" spans="1:43">
      <c r="A30" s="139" t="s">
        <v>179</v>
      </c>
      <c r="B30" s="139" t="s">
        <v>125</v>
      </c>
      <c r="C30" s="139">
        <v>2017</v>
      </c>
      <c r="D30" s="144">
        <v>42786</v>
      </c>
      <c r="E30" s="141" t="s">
        <v>184</v>
      </c>
      <c r="F30" s="143">
        <v>64.11</v>
      </c>
      <c r="G30" s="136">
        <v>86</v>
      </c>
      <c r="H30" s="145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>
        <v>145.09105263157895</v>
      </c>
      <c r="AB30" s="134"/>
      <c r="AC30" s="134">
        <v>145.09105263157895</v>
      </c>
      <c r="AD30" s="134">
        <v>145.09105263157895</v>
      </c>
      <c r="AE30" s="134">
        <v>145.09105263157895</v>
      </c>
      <c r="AF30" s="134"/>
      <c r="AG30" s="134">
        <v>145.09105263157895</v>
      </c>
      <c r="AH30" s="134">
        <v>145.09105263157895</v>
      </c>
      <c r="AI30" s="134">
        <v>145.09105263157895</v>
      </c>
      <c r="AJ30" s="134"/>
      <c r="AK30" s="134">
        <v>145.09105263157895</v>
      </c>
      <c r="AL30" s="134">
        <v>145.09105263157895</v>
      </c>
      <c r="AM30" s="134">
        <v>145.09105263157895</v>
      </c>
      <c r="AN30" s="134"/>
      <c r="AO30" s="134">
        <v>1450.9105263157896</v>
      </c>
      <c r="AP30" s="139"/>
      <c r="AQ30" s="139"/>
    </row>
    <row r="31" spans="1:43">
      <c r="A31" s="139" t="s">
        <v>179</v>
      </c>
      <c r="B31" s="139" t="s">
        <v>133</v>
      </c>
      <c r="C31" s="139">
        <v>2017</v>
      </c>
      <c r="D31" s="144">
        <v>42786</v>
      </c>
      <c r="E31" s="141" t="s">
        <v>184</v>
      </c>
      <c r="F31" s="143">
        <v>64.11</v>
      </c>
      <c r="G31" s="136">
        <v>27</v>
      </c>
      <c r="H31" s="145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>
        <v>45.551842105263155</v>
      </c>
      <c r="AB31" s="134"/>
      <c r="AC31" s="134">
        <v>45.551842105263155</v>
      </c>
      <c r="AD31" s="134">
        <v>45.551842105263155</v>
      </c>
      <c r="AE31" s="134">
        <v>45.551842105263155</v>
      </c>
      <c r="AF31" s="134"/>
      <c r="AG31" s="134">
        <v>45.551842105263155</v>
      </c>
      <c r="AH31" s="134">
        <v>45.551842105263155</v>
      </c>
      <c r="AI31" s="134">
        <v>45.551842105263155</v>
      </c>
      <c r="AJ31" s="134"/>
      <c r="AK31" s="134">
        <v>45.551842105263155</v>
      </c>
      <c r="AL31" s="134">
        <v>45.551842105263155</v>
      </c>
      <c r="AM31" s="134">
        <v>45.551842105263155</v>
      </c>
      <c r="AN31" s="134"/>
      <c r="AO31" s="134">
        <v>455.51842105263165</v>
      </c>
      <c r="AP31" s="139"/>
      <c r="AQ31" s="139"/>
    </row>
    <row r="32" spans="1:43">
      <c r="A32" s="139" t="s">
        <v>179</v>
      </c>
      <c r="B32" s="139" t="s">
        <v>130</v>
      </c>
      <c r="C32" s="139">
        <v>2017</v>
      </c>
      <c r="D32" s="144">
        <v>42786</v>
      </c>
      <c r="E32" s="141" t="s">
        <v>184</v>
      </c>
      <c r="F32" s="143">
        <v>64.11</v>
      </c>
      <c r="G32" s="136">
        <v>25</v>
      </c>
      <c r="H32" s="145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>
        <v>42.17763157894737</v>
      </c>
      <c r="AB32" s="134"/>
      <c r="AC32" s="134">
        <v>42.17763157894737</v>
      </c>
      <c r="AD32" s="134">
        <v>42.17763157894737</v>
      </c>
      <c r="AE32" s="134">
        <v>42.17763157894737</v>
      </c>
      <c r="AF32" s="134"/>
      <c r="AG32" s="134">
        <v>42.17763157894737</v>
      </c>
      <c r="AH32" s="134">
        <v>42.17763157894737</v>
      </c>
      <c r="AI32" s="134">
        <v>42.17763157894737</v>
      </c>
      <c r="AJ32" s="134"/>
      <c r="AK32" s="134">
        <v>42.17763157894737</v>
      </c>
      <c r="AL32" s="134">
        <v>42.17763157894737</v>
      </c>
      <c r="AM32" s="134">
        <v>42.17763157894737</v>
      </c>
      <c r="AN32" s="134"/>
      <c r="AO32" s="134">
        <v>421.77631578947376</v>
      </c>
      <c r="AP32" s="137">
        <f>SUM(AO7:AO32)</f>
        <v>55337.75037268849</v>
      </c>
      <c r="AQ32" s="146" t="s">
        <v>93</v>
      </c>
    </row>
    <row r="33" spans="1:43">
      <c r="A33" s="139" t="s">
        <v>185</v>
      </c>
      <c r="B33" s="139" t="s">
        <v>35</v>
      </c>
      <c r="C33" s="139">
        <v>2013</v>
      </c>
      <c r="D33" s="141">
        <v>41618</v>
      </c>
      <c r="E33" s="142" t="s">
        <v>180</v>
      </c>
      <c r="F33" s="143">
        <v>46.16</v>
      </c>
      <c r="G33" s="136">
        <v>232</v>
      </c>
      <c r="H33" s="144"/>
      <c r="I33" s="134">
        <v>267.72799999999995</v>
      </c>
      <c r="J33" s="134">
        <v>267.72799999999995</v>
      </c>
      <c r="K33" s="134">
        <v>267.72799999999995</v>
      </c>
      <c r="L33" s="134">
        <v>93.63</v>
      </c>
      <c r="M33" s="134">
        <v>267.72799999999995</v>
      </c>
      <c r="N33" s="134">
        <v>267.72799999999995</v>
      </c>
      <c r="O33" s="134">
        <v>267.72799999999995</v>
      </c>
      <c r="P33" s="134">
        <v>47.46</v>
      </c>
      <c r="Q33" s="134">
        <v>267.72799999999995</v>
      </c>
      <c r="R33" s="134">
        <v>267.72799999999995</v>
      </c>
      <c r="S33" s="134">
        <v>267.72799999999995</v>
      </c>
      <c r="T33" s="134">
        <v>47.78</v>
      </c>
      <c r="U33" s="134">
        <v>267.72799999999995</v>
      </c>
      <c r="V33" s="134">
        <v>267.72799999999995</v>
      </c>
      <c r="W33" s="134">
        <v>267.72799999999995</v>
      </c>
      <c r="X33" s="134">
        <v>51.23</v>
      </c>
      <c r="Y33" s="134">
        <v>267.72799999999995</v>
      </c>
      <c r="Z33" s="134">
        <v>267.72799999999995</v>
      </c>
      <c r="AA33" s="134">
        <v>267.72799999999995</v>
      </c>
      <c r="AB33" s="139"/>
      <c r="AC33" s="134">
        <v>267.72799999999995</v>
      </c>
      <c r="AD33" s="139"/>
      <c r="AE33" s="139"/>
      <c r="AF33" s="139"/>
      <c r="AG33" s="139"/>
      <c r="AH33" s="139"/>
      <c r="AI33" s="139"/>
      <c r="AJ33" s="139"/>
      <c r="AK33" s="139"/>
      <c r="AL33" s="139"/>
      <c r="AM33" s="134"/>
      <c r="AN33" s="134"/>
      <c r="AO33" s="134">
        <v>1070.9119999999998</v>
      </c>
      <c r="AP33" s="139"/>
      <c r="AQ33" s="139"/>
    </row>
    <row r="34" spans="1:43">
      <c r="A34" s="139" t="s">
        <v>185</v>
      </c>
      <c r="B34" s="139" t="s">
        <v>150</v>
      </c>
      <c r="C34" s="139">
        <v>2013</v>
      </c>
      <c r="D34" s="141">
        <v>41618</v>
      </c>
      <c r="E34" s="142" t="s">
        <v>180</v>
      </c>
      <c r="F34" s="143">
        <v>46.16</v>
      </c>
      <c r="G34" s="136">
        <v>85</v>
      </c>
      <c r="H34" s="144"/>
      <c r="I34" s="134">
        <v>98.09</v>
      </c>
      <c r="J34" s="134">
        <v>98.09</v>
      </c>
      <c r="K34" s="134">
        <v>98.09</v>
      </c>
      <c r="L34" s="134">
        <v>34.630000000000003</v>
      </c>
      <c r="M34" s="134">
        <v>98.09</v>
      </c>
      <c r="N34" s="134">
        <v>98.09</v>
      </c>
      <c r="O34" s="134">
        <v>98.09</v>
      </c>
      <c r="P34" s="134">
        <v>17.38</v>
      </c>
      <c r="Q34" s="134">
        <v>98.09</v>
      </c>
      <c r="R34" s="134">
        <v>98.09</v>
      </c>
      <c r="S34" s="134">
        <v>98.09</v>
      </c>
      <c r="T34" s="134">
        <v>17.84</v>
      </c>
      <c r="U34" s="134">
        <v>98.09</v>
      </c>
      <c r="V34" s="134">
        <v>98.09</v>
      </c>
      <c r="W34" s="134">
        <v>98.09</v>
      </c>
      <c r="X34" s="134">
        <v>18.91</v>
      </c>
      <c r="Y34" s="134">
        <v>98.09</v>
      </c>
      <c r="Z34" s="134">
        <v>98.09</v>
      </c>
      <c r="AA34" s="134">
        <v>98.09</v>
      </c>
      <c r="AB34" s="139"/>
      <c r="AC34" s="134">
        <v>98.09</v>
      </c>
      <c r="AD34" s="139"/>
      <c r="AE34" s="139"/>
      <c r="AF34" s="139"/>
      <c r="AG34" s="139"/>
      <c r="AH34" s="139"/>
      <c r="AI34" s="139"/>
      <c r="AJ34" s="139"/>
      <c r="AK34" s="139"/>
      <c r="AL34" s="139"/>
      <c r="AM34" s="134"/>
      <c r="AN34" s="134"/>
      <c r="AO34" s="134">
        <v>392.36</v>
      </c>
      <c r="AP34" s="139"/>
      <c r="AQ34" s="139"/>
    </row>
    <row r="35" spans="1:43">
      <c r="A35" s="139" t="s">
        <v>185</v>
      </c>
      <c r="B35" s="139" t="s">
        <v>35</v>
      </c>
      <c r="C35" s="139">
        <v>2015</v>
      </c>
      <c r="D35" s="144">
        <v>42059</v>
      </c>
      <c r="E35" s="141" t="s">
        <v>181</v>
      </c>
      <c r="F35" s="143">
        <v>59.28</v>
      </c>
      <c r="G35" s="136">
        <v>36</v>
      </c>
      <c r="H35" s="145"/>
      <c r="I35" s="134">
        <v>56.16</v>
      </c>
      <c r="J35" s="134">
        <v>56.16</v>
      </c>
      <c r="K35" s="134">
        <v>56.16</v>
      </c>
      <c r="L35" s="134">
        <v>21.16</v>
      </c>
      <c r="M35" s="134">
        <v>56.16</v>
      </c>
      <c r="N35" s="134">
        <v>56.16</v>
      </c>
      <c r="O35" s="134">
        <v>56.16</v>
      </c>
      <c r="P35" s="134">
        <v>14.04</v>
      </c>
      <c r="Q35" s="134">
        <v>56.16</v>
      </c>
      <c r="R35" s="134">
        <v>56.16</v>
      </c>
      <c r="S35" s="134">
        <v>56.16</v>
      </c>
      <c r="T35" s="134">
        <v>14.02</v>
      </c>
      <c r="U35" s="134">
        <v>56.16</v>
      </c>
      <c r="V35" s="134">
        <v>56.16</v>
      </c>
      <c r="W35" s="134">
        <v>56.16</v>
      </c>
      <c r="X35" s="134">
        <v>15.25</v>
      </c>
      <c r="Y35" s="134">
        <v>56.16</v>
      </c>
      <c r="Z35" s="134">
        <v>56.16</v>
      </c>
      <c r="AA35" s="134">
        <v>56.16</v>
      </c>
      <c r="AB35" s="134"/>
      <c r="AC35" s="134">
        <v>56.16</v>
      </c>
      <c r="AD35" s="134">
        <v>56.16</v>
      </c>
      <c r="AE35" s="134">
        <v>56.16</v>
      </c>
      <c r="AF35" s="134"/>
      <c r="AG35" s="134">
        <v>56.16</v>
      </c>
      <c r="AH35" s="134">
        <v>56.16</v>
      </c>
      <c r="AI35" s="134">
        <v>56.16</v>
      </c>
      <c r="AJ35" s="134"/>
      <c r="AK35" s="134">
        <v>56.16</v>
      </c>
      <c r="AL35" s="134">
        <v>56.16</v>
      </c>
      <c r="AM35" s="134">
        <v>56.16</v>
      </c>
      <c r="AN35" s="134"/>
      <c r="AO35" s="134">
        <v>673.91999999999973</v>
      </c>
      <c r="AP35" s="139"/>
      <c r="AQ35" s="139"/>
    </row>
    <row r="36" spans="1:43">
      <c r="A36" s="139" t="s">
        <v>185</v>
      </c>
      <c r="B36" s="139" t="s">
        <v>35</v>
      </c>
      <c r="C36" s="139">
        <v>2015</v>
      </c>
      <c r="D36" s="144">
        <v>42059</v>
      </c>
      <c r="E36" s="141" t="s">
        <v>181</v>
      </c>
      <c r="F36" s="143">
        <v>59.28</v>
      </c>
      <c r="G36" s="136">
        <v>36</v>
      </c>
      <c r="H36" s="145"/>
      <c r="I36" s="134">
        <v>56.16</v>
      </c>
      <c r="J36" s="134">
        <v>56.16</v>
      </c>
      <c r="K36" s="134">
        <v>56.16</v>
      </c>
      <c r="L36" s="134">
        <v>21.16</v>
      </c>
      <c r="M36" s="134">
        <v>56.16</v>
      </c>
      <c r="N36" s="134">
        <v>56.16</v>
      </c>
      <c r="O36" s="134">
        <v>56.16</v>
      </c>
      <c r="P36" s="134">
        <v>14.04</v>
      </c>
      <c r="Q36" s="134">
        <v>56.16</v>
      </c>
      <c r="R36" s="134">
        <v>56.16</v>
      </c>
      <c r="S36" s="134">
        <v>56.16</v>
      </c>
      <c r="T36" s="134">
        <v>14.02</v>
      </c>
      <c r="U36" s="134">
        <v>56.16</v>
      </c>
      <c r="V36" s="134">
        <v>56.16</v>
      </c>
      <c r="W36" s="134">
        <v>56.16</v>
      </c>
      <c r="X36" s="134">
        <v>15.25</v>
      </c>
      <c r="Y36" s="134">
        <v>56.16</v>
      </c>
      <c r="Z36" s="134">
        <v>56.16</v>
      </c>
      <c r="AA36" s="134">
        <v>56.16</v>
      </c>
      <c r="AB36" s="134"/>
      <c r="AC36" s="134">
        <v>56.16</v>
      </c>
      <c r="AD36" s="134">
        <v>56.16</v>
      </c>
      <c r="AE36" s="134">
        <v>56.16</v>
      </c>
      <c r="AF36" s="134"/>
      <c r="AG36" s="134">
        <v>56.16</v>
      </c>
      <c r="AH36" s="134">
        <v>56.16</v>
      </c>
      <c r="AI36" s="134">
        <v>56.16</v>
      </c>
      <c r="AJ36" s="134"/>
      <c r="AK36" s="134">
        <v>56.16</v>
      </c>
      <c r="AL36" s="134">
        <v>56.16</v>
      </c>
      <c r="AM36" s="134">
        <v>56.16</v>
      </c>
      <c r="AN36" s="134"/>
      <c r="AO36" s="134">
        <v>673.91999999999973</v>
      </c>
      <c r="AP36" s="139"/>
      <c r="AQ36" s="139"/>
    </row>
    <row r="37" spans="1:43">
      <c r="A37" s="139" t="s">
        <v>185</v>
      </c>
      <c r="B37" s="139" t="s">
        <v>35</v>
      </c>
      <c r="C37" s="139">
        <v>2015</v>
      </c>
      <c r="D37" s="144">
        <v>42059</v>
      </c>
      <c r="E37" s="141" t="s">
        <v>181</v>
      </c>
      <c r="F37" s="143">
        <v>59.28</v>
      </c>
      <c r="G37" s="136">
        <v>220</v>
      </c>
      <c r="H37" s="145"/>
      <c r="I37" s="134">
        <v>343.2</v>
      </c>
      <c r="J37" s="134">
        <v>343.2</v>
      </c>
      <c r="K37" s="134">
        <v>343.2</v>
      </c>
      <c r="L37" s="134">
        <v>128.26</v>
      </c>
      <c r="M37" s="134">
        <v>343.2</v>
      </c>
      <c r="N37" s="134">
        <v>343.2</v>
      </c>
      <c r="O37" s="134">
        <v>343.2</v>
      </c>
      <c r="P37" s="134">
        <v>86.24</v>
      </c>
      <c r="Q37" s="134">
        <v>343.2</v>
      </c>
      <c r="R37" s="134">
        <v>343.2</v>
      </c>
      <c r="S37" s="134">
        <v>343.2</v>
      </c>
      <c r="T37" s="134">
        <v>87.28</v>
      </c>
      <c r="U37" s="134">
        <v>343.2</v>
      </c>
      <c r="V37" s="134">
        <v>343.2</v>
      </c>
      <c r="W37" s="134">
        <v>343.2</v>
      </c>
      <c r="X37" s="134">
        <v>92.7</v>
      </c>
      <c r="Y37" s="134">
        <v>343.2</v>
      </c>
      <c r="Z37" s="134">
        <v>343.2</v>
      </c>
      <c r="AA37" s="134">
        <v>343.2</v>
      </c>
      <c r="AB37" s="134"/>
      <c r="AC37" s="134">
        <v>343.2</v>
      </c>
      <c r="AD37" s="134">
        <v>343.2</v>
      </c>
      <c r="AE37" s="134">
        <v>343.2</v>
      </c>
      <c r="AF37" s="134"/>
      <c r="AG37" s="134">
        <v>343.2</v>
      </c>
      <c r="AH37" s="134">
        <v>343.2</v>
      </c>
      <c r="AI37" s="134">
        <v>343.2</v>
      </c>
      <c r="AJ37" s="134"/>
      <c r="AK37" s="134">
        <v>343.2</v>
      </c>
      <c r="AL37" s="134">
        <v>343.2</v>
      </c>
      <c r="AM37" s="134">
        <v>343.2</v>
      </c>
      <c r="AN37" s="134"/>
      <c r="AO37" s="134">
        <v>4118.3999999999987</v>
      </c>
      <c r="AP37" s="139"/>
      <c r="AQ37" s="139"/>
    </row>
    <row r="38" spans="1:43">
      <c r="A38" s="139" t="s">
        <v>185</v>
      </c>
      <c r="B38" s="139" t="s">
        <v>150</v>
      </c>
      <c r="C38" s="139">
        <v>2015</v>
      </c>
      <c r="D38" s="144">
        <v>42059</v>
      </c>
      <c r="E38" s="141" t="s">
        <v>181</v>
      </c>
      <c r="F38" s="143">
        <v>59.28</v>
      </c>
      <c r="G38" s="136">
        <v>146</v>
      </c>
      <c r="H38" s="145"/>
      <c r="I38" s="134">
        <v>227.76000000000002</v>
      </c>
      <c r="J38" s="134">
        <v>227.76000000000002</v>
      </c>
      <c r="K38" s="134">
        <v>227.76000000000002</v>
      </c>
      <c r="L38" s="134">
        <v>85.29</v>
      </c>
      <c r="M38" s="134">
        <v>227.76000000000002</v>
      </c>
      <c r="N38" s="134">
        <v>227.76000000000002</v>
      </c>
      <c r="O38" s="134">
        <v>227.76000000000002</v>
      </c>
      <c r="P38" s="134">
        <v>57.49</v>
      </c>
      <c r="Q38" s="134">
        <v>227.76000000000002</v>
      </c>
      <c r="R38" s="134">
        <v>227.76000000000002</v>
      </c>
      <c r="S38" s="134">
        <v>227.76000000000002</v>
      </c>
      <c r="T38" s="134">
        <v>57.98</v>
      </c>
      <c r="U38" s="134">
        <v>227.76000000000002</v>
      </c>
      <c r="V38" s="134">
        <v>227.76000000000002</v>
      </c>
      <c r="W38" s="134">
        <v>227.76000000000002</v>
      </c>
      <c r="X38" s="134">
        <v>61.6</v>
      </c>
      <c r="Y38" s="134">
        <v>227.76000000000002</v>
      </c>
      <c r="Z38" s="134">
        <v>227.76000000000002</v>
      </c>
      <c r="AA38" s="134">
        <v>227.76000000000002</v>
      </c>
      <c r="AB38" s="134"/>
      <c r="AC38" s="134">
        <v>227.76000000000002</v>
      </c>
      <c r="AD38" s="134">
        <v>227.76000000000002</v>
      </c>
      <c r="AE38" s="134">
        <v>227.76000000000002</v>
      </c>
      <c r="AF38" s="134"/>
      <c r="AG38" s="134">
        <v>227.76000000000002</v>
      </c>
      <c r="AH38" s="134">
        <v>227.76000000000002</v>
      </c>
      <c r="AI38" s="134">
        <v>227.76000000000002</v>
      </c>
      <c r="AJ38" s="134"/>
      <c r="AK38" s="134">
        <v>227.76000000000002</v>
      </c>
      <c r="AL38" s="134">
        <v>227.76000000000002</v>
      </c>
      <c r="AM38" s="134">
        <v>227.76000000000002</v>
      </c>
      <c r="AN38" s="134"/>
      <c r="AO38" s="134">
        <v>2733.1200000000008</v>
      </c>
      <c r="AP38" s="139"/>
      <c r="AQ38" s="139"/>
    </row>
    <row r="39" spans="1:43">
      <c r="A39" s="139" t="s">
        <v>185</v>
      </c>
      <c r="B39" s="139" t="s">
        <v>35</v>
      </c>
      <c r="C39" s="139">
        <v>2016</v>
      </c>
      <c r="D39" s="144">
        <v>42423</v>
      </c>
      <c r="E39" s="141" t="s">
        <v>183</v>
      </c>
      <c r="F39" s="143">
        <v>62.76</v>
      </c>
      <c r="G39" s="136">
        <v>29</v>
      </c>
      <c r="H39" s="145"/>
      <c r="I39" s="134"/>
      <c r="J39" s="134"/>
      <c r="K39" s="134">
        <v>47.895789473684211</v>
      </c>
      <c r="L39" s="134">
        <v>16.03</v>
      </c>
      <c r="M39" s="134">
        <v>47.895789473684211</v>
      </c>
      <c r="N39" s="134">
        <v>47.895789473684211</v>
      </c>
      <c r="O39" s="134">
        <v>47.895789473684211</v>
      </c>
      <c r="P39" s="134">
        <v>16.71</v>
      </c>
      <c r="Q39" s="134">
        <v>47.895789473684211</v>
      </c>
      <c r="R39" s="134">
        <v>47.895789473684211</v>
      </c>
      <c r="S39" s="134">
        <v>47.895789473684211</v>
      </c>
      <c r="T39" s="134">
        <v>16.559999999999999</v>
      </c>
      <c r="U39" s="134">
        <v>47.895789473684211</v>
      </c>
      <c r="V39" s="134">
        <v>47.895789473684211</v>
      </c>
      <c r="W39" s="134">
        <v>47.895789473684211</v>
      </c>
      <c r="X39" s="134">
        <v>17.690000000000001</v>
      </c>
      <c r="Y39" s="134">
        <v>47.895789473684211</v>
      </c>
      <c r="Z39" s="134">
        <v>47.895789473684211</v>
      </c>
      <c r="AA39" s="134">
        <v>47.895789473684211</v>
      </c>
      <c r="AB39" s="134"/>
      <c r="AC39" s="134">
        <v>47.895789473684211</v>
      </c>
      <c r="AD39" s="134">
        <v>47.895789473684211</v>
      </c>
      <c r="AE39" s="134">
        <v>47.895789473684211</v>
      </c>
      <c r="AF39" s="134"/>
      <c r="AG39" s="134">
        <v>47.895789473684211</v>
      </c>
      <c r="AH39" s="134">
        <v>47.895789473684211</v>
      </c>
      <c r="AI39" s="134">
        <v>47.895789473684211</v>
      </c>
      <c r="AJ39" s="134"/>
      <c r="AK39" s="134">
        <v>47.895789473684211</v>
      </c>
      <c r="AL39" s="134">
        <v>47.895789473684211</v>
      </c>
      <c r="AM39" s="134">
        <v>47.895789473684211</v>
      </c>
      <c r="AN39" s="134"/>
      <c r="AO39" s="134">
        <v>574.74947368421056</v>
      </c>
      <c r="AP39" s="139"/>
      <c r="AQ39" s="139"/>
    </row>
    <row r="40" spans="1:43">
      <c r="A40" s="139" t="s">
        <v>185</v>
      </c>
      <c r="B40" s="139" t="s">
        <v>35</v>
      </c>
      <c r="C40" s="139">
        <v>2016</v>
      </c>
      <c r="D40" s="144">
        <v>42423</v>
      </c>
      <c r="E40" s="141" t="s">
        <v>183</v>
      </c>
      <c r="F40" s="143">
        <v>62.76</v>
      </c>
      <c r="G40" s="136">
        <v>30</v>
      </c>
      <c r="H40" s="145"/>
      <c r="I40" s="134"/>
      <c r="J40" s="134"/>
      <c r="K40" s="134">
        <v>49.547368421052632</v>
      </c>
      <c r="L40" s="134">
        <v>16.670000000000002</v>
      </c>
      <c r="M40" s="134">
        <v>49.547368421052632</v>
      </c>
      <c r="N40" s="134">
        <v>49.547368421052632</v>
      </c>
      <c r="O40" s="134">
        <v>49.547368421052632</v>
      </c>
      <c r="P40" s="134">
        <v>16.71</v>
      </c>
      <c r="Q40" s="134">
        <v>49.547368421052632</v>
      </c>
      <c r="R40" s="134">
        <v>49.547368421052632</v>
      </c>
      <c r="S40" s="134">
        <v>49.547368421052632</v>
      </c>
      <c r="T40" s="134">
        <v>17.2</v>
      </c>
      <c r="U40" s="134">
        <v>49.547368421052632</v>
      </c>
      <c r="V40" s="134">
        <v>49.547368421052632</v>
      </c>
      <c r="W40" s="134">
        <v>49.547368421052632</v>
      </c>
      <c r="X40" s="134">
        <v>18.3</v>
      </c>
      <c r="Y40" s="134">
        <v>49.547368421052632</v>
      </c>
      <c r="Z40" s="134">
        <v>49.547368421052632</v>
      </c>
      <c r="AA40" s="134">
        <v>49.547368421052632</v>
      </c>
      <c r="AB40" s="134"/>
      <c r="AC40" s="134">
        <v>49.547368421052632</v>
      </c>
      <c r="AD40" s="134">
        <v>49.547368421052632</v>
      </c>
      <c r="AE40" s="134">
        <v>49.547368421052632</v>
      </c>
      <c r="AF40" s="134"/>
      <c r="AG40" s="134">
        <v>49.547368421052632</v>
      </c>
      <c r="AH40" s="134">
        <v>49.547368421052632</v>
      </c>
      <c r="AI40" s="134">
        <v>49.547368421052632</v>
      </c>
      <c r="AJ40" s="134"/>
      <c r="AK40" s="134">
        <v>49.547368421052632</v>
      </c>
      <c r="AL40" s="134">
        <v>49.547368421052632</v>
      </c>
      <c r="AM40" s="134">
        <v>49.547368421052632</v>
      </c>
      <c r="AN40" s="134"/>
      <c r="AO40" s="134">
        <v>594.56842105263161</v>
      </c>
      <c r="AP40" s="139"/>
      <c r="AQ40" s="139"/>
    </row>
    <row r="41" spans="1:43">
      <c r="A41" s="139" t="s">
        <v>185</v>
      </c>
      <c r="B41" s="139" t="s">
        <v>35</v>
      </c>
      <c r="C41" s="139">
        <v>2016</v>
      </c>
      <c r="D41" s="144">
        <v>42423</v>
      </c>
      <c r="E41" s="141" t="s">
        <v>183</v>
      </c>
      <c r="F41" s="143">
        <v>62.76</v>
      </c>
      <c r="G41" s="136">
        <v>188</v>
      </c>
      <c r="H41" s="145"/>
      <c r="I41" s="134"/>
      <c r="J41" s="134"/>
      <c r="K41" s="134">
        <v>310.49684210526311</v>
      </c>
      <c r="L41" s="134">
        <v>105.17</v>
      </c>
      <c r="M41" s="134">
        <v>310.49684210526311</v>
      </c>
      <c r="N41" s="134">
        <v>310.49684210526311</v>
      </c>
      <c r="O41" s="134">
        <v>310.49684210526311</v>
      </c>
      <c r="P41" s="134">
        <v>106.29</v>
      </c>
      <c r="Q41" s="134">
        <v>310.49684210526311</v>
      </c>
      <c r="R41" s="134">
        <v>310.49684210526311</v>
      </c>
      <c r="S41" s="134">
        <v>310.49684210526311</v>
      </c>
      <c r="T41" s="134">
        <v>107.03</v>
      </c>
      <c r="U41" s="134">
        <v>310.49684210526311</v>
      </c>
      <c r="V41" s="134">
        <v>310.49684210526311</v>
      </c>
      <c r="W41" s="134">
        <v>310.49684210526311</v>
      </c>
      <c r="X41" s="134">
        <v>114.05</v>
      </c>
      <c r="Y41" s="134">
        <v>310.49684210526311</v>
      </c>
      <c r="Z41" s="134">
        <v>310.49684210526311</v>
      </c>
      <c r="AA41" s="134">
        <v>310.49684210526311</v>
      </c>
      <c r="AB41" s="134"/>
      <c r="AC41" s="134">
        <v>310.49684210526311</v>
      </c>
      <c r="AD41" s="134">
        <v>310.49684210526311</v>
      </c>
      <c r="AE41" s="134">
        <v>310.49684210526311</v>
      </c>
      <c r="AF41" s="134"/>
      <c r="AG41" s="134">
        <v>310.49684210526311</v>
      </c>
      <c r="AH41" s="134">
        <v>310.49684210526311</v>
      </c>
      <c r="AI41" s="134">
        <v>310.49684210526311</v>
      </c>
      <c r="AJ41" s="134"/>
      <c r="AK41" s="134">
        <v>310.49684210526311</v>
      </c>
      <c r="AL41" s="134">
        <v>310.49684210526311</v>
      </c>
      <c r="AM41" s="134">
        <v>310.49684210526311</v>
      </c>
      <c r="AN41" s="134"/>
      <c r="AO41" s="134">
        <v>3725.9621052631574</v>
      </c>
      <c r="AP41" s="139"/>
      <c r="AQ41" s="139"/>
    </row>
    <row r="42" spans="1:43">
      <c r="A42" s="139" t="s">
        <v>185</v>
      </c>
      <c r="B42" s="139" t="s">
        <v>150</v>
      </c>
      <c r="C42" s="139">
        <v>2016</v>
      </c>
      <c r="D42" s="144">
        <v>42423</v>
      </c>
      <c r="E42" s="141" t="s">
        <v>183</v>
      </c>
      <c r="F42" s="143">
        <v>62.76</v>
      </c>
      <c r="G42" s="136">
        <v>106</v>
      </c>
      <c r="H42" s="145"/>
      <c r="I42" s="134"/>
      <c r="J42" s="134"/>
      <c r="K42" s="134">
        <v>175.06736842105261</v>
      </c>
      <c r="L42" s="134">
        <v>59.64</v>
      </c>
      <c r="M42" s="134">
        <v>175.06736842105261</v>
      </c>
      <c r="N42" s="134">
        <v>175.06736842105261</v>
      </c>
      <c r="O42" s="134">
        <v>175.06736842105261</v>
      </c>
      <c r="P42" s="134">
        <v>60.17</v>
      </c>
      <c r="Q42" s="134">
        <v>175.06736842105261</v>
      </c>
      <c r="R42" s="134">
        <v>175.06736842105261</v>
      </c>
      <c r="S42" s="134">
        <v>175.06736842105261</v>
      </c>
      <c r="T42" s="134">
        <v>60.52</v>
      </c>
      <c r="U42" s="134">
        <v>175.06736842105261</v>
      </c>
      <c r="V42" s="134">
        <v>175.06736842105261</v>
      </c>
      <c r="W42" s="134">
        <v>175.06736842105261</v>
      </c>
      <c r="X42" s="134">
        <v>64.040000000000006</v>
      </c>
      <c r="Y42" s="134">
        <v>175.06736842105261</v>
      </c>
      <c r="Z42" s="134">
        <v>175.06736842105261</v>
      </c>
      <c r="AA42" s="134">
        <v>175.06736842105261</v>
      </c>
      <c r="AB42" s="134"/>
      <c r="AC42" s="134">
        <v>175.06736842105261</v>
      </c>
      <c r="AD42" s="134">
        <v>175.06736842105261</v>
      </c>
      <c r="AE42" s="134">
        <v>175.06736842105261</v>
      </c>
      <c r="AF42" s="134"/>
      <c r="AG42" s="134">
        <v>175.06736842105261</v>
      </c>
      <c r="AH42" s="134">
        <v>175.06736842105261</v>
      </c>
      <c r="AI42" s="134">
        <v>175.06736842105261</v>
      </c>
      <c r="AJ42" s="134"/>
      <c r="AK42" s="134">
        <v>175.06736842105261</v>
      </c>
      <c r="AL42" s="134">
        <v>175.06736842105261</v>
      </c>
      <c r="AM42" s="134">
        <v>175.06736842105261</v>
      </c>
      <c r="AN42" s="134"/>
      <c r="AO42" s="134">
        <v>2100.8084210526313</v>
      </c>
      <c r="AP42" s="139"/>
      <c r="AQ42" s="139"/>
    </row>
    <row r="43" spans="1:43">
      <c r="A43" s="139" t="s">
        <v>185</v>
      </c>
      <c r="B43" s="139" t="s">
        <v>35</v>
      </c>
      <c r="C43" s="139">
        <v>2017</v>
      </c>
      <c r="D43" s="144">
        <v>42786</v>
      </c>
      <c r="E43" s="141" t="s">
        <v>184</v>
      </c>
      <c r="F43" s="143">
        <v>64.11</v>
      </c>
      <c r="G43" s="136">
        <v>188</v>
      </c>
      <c r="H43" s="145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>
        <v>317.17578947368423</v>
      </c>
      <c r="AB43" s="134"/>
      <c r="AC43" s="134">
        <v>317.17578947368423</v>
      </c>
      <c r="AD43" s="134">
        <v>317.17578947368423</v>
      </c>
      <c r="AE43" s="134">
        <v>317.17578947368423</v>
      </c>
      <c r="AF43" s="134"/>
      <c r="AG43" s="134">
        <v>317.17578947368423</v>
      </c>
      <c r="AH43" s="134">
        <v>317.17578947368423</v>
      </c>
      <c r="AI43" s="134">
        <v>317.17578947368423</v>
      </c>
      <c r="AJ43" s="134"/>
      <c r="AK43" s="134">
        <v>317.17578947368423</v>
      </c>
      <c r="AL43" s="134">
        <v>317.17578947368423</v>
      </c>
      <c r="AM43" s="134">
        <v>317.17578947368423</v>
      </c>
      <c r="AN43" s="134"/>
      <c r="AO43" s="134">
        <v>3171.7578947368424</v>
      </c>
      <c r="AP43" s="139"/>
      <c r="AQ43" s="139"/>
    </row>
    <row r="44" spans="1:43">
      <c r="A44" s="139" t="s">
        <v>185</v>
      </c>
      <c r="B44" s="139" t="s">
        <v>150</v>
      </c>
      <c r="C44" s="139">
        <v>2017</v>
      </c>
      <c r="D44" s="144">
        <v>42786</v>
      </c>
      <c r="E44" s="141" t="s">
        <v>184</v>
      </c>
      <c r="F44" s="143">
        <v>64.11</v>
      </c>
      <c r="G44" s="136">
        <v>114</v>
      </c>
      <c r="H44" s="145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>
        <v>192.33</v>
      </c>
      <c r="AB44" s="134"/>
      <c r="AC44" s="134">
        <v>192.33</v>
      </c>
      <c r="AD44" s="134">
        <v>192.33</v>
      </c>
      <c r="AE44" s="134">
        <v>192.33</v>
      </c>
      <c r="AF44" s="134"/>
      <c r="AG44" s="134">
        <v>192.33</v>
      </c>
      <c r="AH44" s="134">
        <v>192.33</v>
      </c>
      <c r="AI44" s="134">
        <v>192.33</v>
      </c>
      <c r="AJ44" s="134"/>
      <c r="AK44" s="134">
        <v>192.33</v>
      </c>
      <c r="AL44" s="134">
        <v>192.33</v>
      </c>
      <c r="AM44" s="134">
        <v>192.33</v>
      </c>
      <c r="AN44" s="134"/>
      <c r="AO44" s="134">
        <v>1923.2999999999997</v>
      </c>
      <c r="AP44" s="139"/>
      <c r="AQ44" s="139"/>
    </row>
    <row r="45" spans="1:43">
      <c r="A45" s="139" t="s">
        <v>185</v>
      </c>
      <c r="B45" s="139" t="s">
        <v>35</v>
      </c>
      <c r="C45" s="139">
        <v>2017</v>
      </c>
      <c r="D45" s="144">
        <v>42786</v>
      </c>
      <c r="E45" s="141" t="s">
        <v>184</v>
      </c>
      <c r="F45" s="143">
        <v>64.11</v>
      </c>
      <c r="G45" s="136">
        <v>29</v>
      </c>
      <c r="H45" s="145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>
        <v>48.926052631578948</v>
      </c>
      <c r="AB45" s="134"/>
      <c r="AC45" s="134">
        <v>48.926052631578948</v>
      </c>
      <c r="AD45" s="134">
        <v>48.926052631578948</v>
      </c>
      <c r="AE45" s="134">
        <v>48.926052631578948</v>
      </c>
      <c r="AF45" s="134"/>
      <c r="AG45" s="134">
        <v>48.926052631578948</v>
      </c>
      <c r="AH45" s="134">
        <v>48.926052631578948</v>
      </c>
      <c r="AI45" s="134">
        <v>48.926052631578948</v>
      </c>
      <c r="AJ45" s="134"/>
      <c r="AK45" s="134">
        <v>48.926052631578948</v>
      </c>
      <c r="AL45" s="134">
        <v>48.926052631578948</v>
      </c>
      <c r="AM45" s="134">
        <v>48.926052631578948</v>
      </c>
      <c r="AN45" s="134"/>
      <c r="AO45" s="134">
        <v>489.26052631578949</v>
      </c>
      <c r="AP45" s="139"/>
      <c r="AQ45" s="139"/>
    </row>
    <row r="46" spans="1:43">
      <c r="A46" s="139" t="s">
        <v>185</v>
      </c>
      <c r="B46" s="139" t="s">
        <v>35</v>
      </c>
      <c r="C46" s="139">
        <v>2017</v>
      </c>
      <c r="D46" s="144">
        <v>42786</v>
      </c>
      <c r="E46" s="141" t="s">
        <v>184</v>
      </c>
      <c r="F46" s="143">
        <v>64.11</v>
      </c>
      <c r="G46" s="136">
        <v>28</v>
      </c>
      <c r="H46" s="145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>
        <v>47.238947368421051</v>
      </c>
      <c r="AB46" s="134"/>
      <c r="AC46" s="134">
        <v>47.238947368421051</v>
      </c>
      <c r="AD46" s="134">
        <v>47.238947368421051</v>
      </c>
      <c r="AE46" s="134">
        <v>47.238947368421051</v>
      </c>
      <c r="AF46" s="134"/>
      <c r="AG46" s="134">
        <v>47.238947368421051</v>
      </c>
      <c r="AH46" s="134">
        <v>47.238947368421051</v>
      </c>
      <c r="AI46" s="134">
        <v>47.238947368421051</v>
      </c>
      <c r="AJ46" s="134"/>
      <c r="AK46" s="134">
        <v>47.238947368421051</v>
      </c>
      <c r="AL46" s="134">
        <v>47.238947368421051</v>
      </c>
      <c r="AM46" s="134">
        <v>47.238947368421051</v>
      </c>
      <c r="AN46" s="134"/>
      <c r="AO46" s="134">
        <v>472.3894736842106</v>
      </c>
      <c r="AP46" s="137">
        <f>SUM(AO33:AO46)</f>
        <v>22715.428315789472</v>
      </c>
      <c r="AQ46" s="146" t="s">
        <v>91</v>
      </c>
    </row>
    <row r="47" spans="1:43" ht="13.5" thickBot="1">
      <c r="A47" s="139"/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  <c r="AO47" s="138">
        <f>SUM(AO7:AO46)</f>
        <v>78053.178688477958</v>
      </c>
      <c r="AP47" s="139"/>
      <c r="AQ47" s="139"/>
    </row>
    <row r="48" spans="1:43" ht="13.5" thickTop="1">
      <c r="A48" s="139"/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</row>
    <row r="49" spans="1:43">
      <c r="A49" s="139" t="s">
        <v>185</v>
      </c>
      <c r="B49" s="139" t="s">
        <v>150</v>
      </c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47">
        <f t="shared" ref="Y49:AA50" ca="1" si="0">SUMIF($B$7:$AO$46,$B49,Y$7:Y$46)</f>
        <v>500.91736842105263</v>
      </c>
      <c r="Z49" s="147">
        <f t="shared" ca="1" si="0"/>
        <v>500.91736842105263</v>
      </c>
      <c r="AA49" s="147">
        <f t="shared" ca="1" si="0"/>
        <v>693.24736842105267</v>
      </c>
      <c r="AB49" s="147">
        <f ca="1">SUMIF($B$7:$AO$36,$B49,AB$7:AB$36)</f>
        <v>0</v>
      </c>
      <c r="AC49" s="147">
        <f t="shared" ref="AC49:AE50" ca="1" si="1">SUMIF($B$7:$AO$46,$B49,AC$7:AC$46)</f>
        <v>693.24736842105267</v>
      </c>
      <c r="AD49" s="147">
        <f t="shared" ca="1" si="1"/>
        <v>595.15736842105264</v>
      </c>
      <c r="AE49" s="147">
        <f t="shared" ca="1" si="1"/>
        <v>595.15736842105264</v>
      </c>
      <c r="AF49" s="147">
        <f ca="1">SUMIF($B$7:$AO$36,$B49,AF$7:AF$36)</f>
        <v>0</v>
      </c>
      <c r="AG49" s="147">
        <f t="shared" ref="AG49:AI50" ca="1" si="2">SUMIF($B$7:$AO$46,$B49,AG$7:AG$46)</f>
        <v>595.15736842105264</v>
      </c>
      <c r="AH49" s="147">
        <f t="shared" ca="1" si="2"/>
        <v>595.15736842105264</v>
      </c>
      <c r="AI49" s="147">
        <f t="shared" ca="1" si="2"/>
        <v>595.15736842105264</v>
      </c>
      <c r="AJ49" s="147">
        <f ca="1">SUMIF($B$7:$AO$36,$B49,AJ$7:AJ$36)</f>
        <v>0</v>
      </c>
      <c r="AK49" s="147">
        <f t="shared" ref="AK49:AM50" ca="1" si="3">SUMIF($B$7:$AO$46,$B49,AK$7:AK$46)</f>
        <v>595.15736842105264</v>
      </c>
      <c r="AL49" s="147">
        <f t="shared" ca="1" si="3"/>
        <v>595.15736842105264</v>
      </c>
      <c r="AM49" s="147">
        <f t="shared" ca="1" si="3"/>
        <v>595.15736842105264</v>
      </c>
      <c r="AN49" s="147">
        <f ca="1">SUMIF($B$7:$AO$36,$B49,AN$7:AN$36)</f>
        <v>0</v>
      </c>
      <c r="AO49" s="134">
        <f ca="1">SUMIF($B$7:$AO$46,$B49,AO$7:AO$46)</f>
        <v>7149.588421052631</v>
      </c>
      <c r="AP49" s="139"/>
      <c r="AQ49" s="139"/>
    </row>
    <row r="50" spans="1:43">
      <c r="A50" s="139" t="s">
        <v>185</v>
      </c>
      <c r="B50" s="139" t="s">
        <v>35</v>
      </c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47">
        <f t="shared" ca="1" si="0"/>
        <v>1131.1879999999996</v>
      </c>
      <c r="Z50" s="147">
        <f t="shared" ca="1" si="0"/>
        <v>1131.1879999999996</v>
      </c>
      <c r="AA50" s="147">
        <f t="shared" ca="1" si="0"/>
        <v>1544.5287894736839</v>
      </c>
      <c r="AB50" s="147">
        <f ca="1">SUMIF($B$7:$AO$36,$B50,AB$7:AB$36)</f>
        <v>0</v>
      </c>
      <c r="AC50" s="147">
        <f t="shared" ca="1" si="1"/>
        <v>1544.5287894736839</v>
      </c>
      <c r="AD50" s="147">
        <f t="shared" ca="1" si="1"/>
        <v>1276.8007894736841</v>
      </c>
      <c r="AE50" s="147">
        <f t="shared" ca="1" si="1"/>
        <v>1276.8007894736841</v>
      </c>
      <c r="AF50" s="147">
        <f ca="1">SUMIF($B$7:$AO$36,$B50,AF$7:AF$36)</f>
        <v>0</v>
      </c>
      <c r="AG50" s="147">
        <f t="shared" ca="1" si="2"/>
        <v>1276.8007894736841</v>
      </c>
      <c r="AH50" s="147">
        <f t="shared" ca="1" si="2"/>
        <v>1276.8007894736841</v>
      </c>
      <c r="AI50" s="147">
        <f t="shared" ca="1" si="2"/>
        <v>1276.8007894736841</v>
      </c>
      <c r="AJ50" s="147">
        <f ca="1">SUMIF($B$7:$AO$36,$B50,AJ$7:AJ$36)</f>
        <v>0</v>
      </c>
      <c r="AK50" s="147">
        <f t="shared" ca="1" si="3"/>
        <v>1276.8007894736841</v>
      </c>
      <c r="AL50" s="147">
        <f t="shared" ca="1" si="3"/>
        <v>1276.8007894736841</v>
      </c>
      <c r="AM50" s="147">
        <f t="shared" ca="1" si="3"/>
        <v>1276.8007894736841</v>
      </c>
      <c r="AN50" s="147">
        <f ca="1">SUMIF($B$7:$AO$36,$B50,AN$7:AN$36)</f>
        <v>0</v>
      </c>
      <c r="AO50" s="135">
        <f ca="1">SUMIF($B$7:$AO$46,$B50,AO$7:AO$46)</f>
        <v>15565.839894736839</v>
      </c>
      <c r="AP50" s="134"/>
      <c r="AQ50" s="148"/>
    </row>
    <row r="51" spans="1:43">
      <c r="A51" s="139"/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139"/>
      <c r="AN51" s="139"/>
      <c r="AO51" s="136">
        <f ca="1">SUM(AO49:AO50)</f>
        <v>22715.428315789468</v>
      </c>
      <c r="AP51" s="146" t="s">
        <v>186</v>
      </c>
      <c r="AQ51" s="139"/>
    </row>
    <row r="52" spans="1:43">
      <c r="A52" s="139" t="s">
        <v>185</v>
      </c>
      <c r="B52" s="146" t="s">
        <v>187</v>
      </c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  <c r="AN52" s="139"/>
      <c r="AO52" s="137">
        <f ca="1">-AO50*0.5</f>
        <v>-7782.9199473684193</v>
      </c>
      <c r="AP52" s="139"/>
      <c r="AQ52" s="139"/>
    </row>
    <row r="53" spans="1:43" ht="13.5" thickBot="1">
      <c r="A53" s="139"/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39"/>
      <c r="AM53" s="139"/>
      <c r="AN53" s="139"/>
      <c r="AO53" s="138">
        <f ca="1">AO51+AO52</f>
        <v>14932.508368421048</v>
      </c>
      <c r="AP53" s="139"/>
      <c r="AQ53" s="139"/>
    </row>
    <row r="54" spans="1:43" ht="13.5" thickTop="1"/>
  </sheetData>
  <mergeCells count="4">
    <mergeCell ref="A4:F4"/>
    <mergeCell ref="C5:G5"/>
    <mergeCell ref="I5:X5"/>
    <mergeCell ref="Y5:AN5"/>
  </mergeCells>
  <conditionalFormatting sqref="A4:F4">
    <cfRule type="cellIs" dxfId="6" priority="6" stopIfTrue="1" operator="equal">
      <formula>"ERROR: EXPENSE SUMMARY OFF"</formula>
    </cfRule>
    <cfRule type="cellIs" dxfId="5" priority="7" stopIfTrue="1" operator="equal">
      <formula>"OKAY"</formula>
    </cfRule>
  </conditionalFormatting>
  <conditionalFormatting sqref="E13:E23">
    <cfRule type="cellIs" dxfId="4" priority="5" stopIfTrue="1" operator="equal">
      <formula>"Dividends"</formula>
    </cfRule>
  </conditionalFormatting>
  <conditionalFormatting sqref="E24">
    <cfRule type="cellIs" dxfId="3" priority="4" stopIfTrue="1" operator="equal">
      <formula>"Dividends"</formula>
    </cfRule>
  </conditionalFormatting>
  <conditionalFormatting sqref="E25:E35">
    <cfRule type="cellIs" dxfId="2" priority="3" stopIfTrue="1" operator="equal">
      <formula>"Dividends"</formula>
    </cfRule>
  </conditionalFormatting>
  <conditionalFormatting sqref="E36">
    <cfRule type="cellIs" dxfId="1" priority="2" stopIfTrue="1" operator="equal">
      <formula>"Dividends"</formula>
    </cfRule>
  </conditionalFormatting>
  <conditionalFormatting sqref="E37:E46">
    <cfRule type="cellIs" dxfId="0" priority="1" stopIfTrue="1" operator="equal">
      <formula>"Dividends"</formula>
    </cfRule>
  </conditionalFormatting>
  <pageMargins left="0.25" right="0" top="0.75" bottom="0.75" header="0.5" footer="0.5"/>
  <pageSetup scale="73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6"/>
  <sheetViews>
    <sheetView workbookViewId="0">
      <pane xSplit="4" ySplit="10" topLeftCell="E11" activePane="bottomRight" state="frozen"/>
      <selection pane="topRight" activeCell="E1" sqref="E1"/>
      <selection pane="bottomLeft" activeCell="A8" sqref="A8"/>
      <selection pane="bottomRight" activeCell="H40" sqref="H40"/>
    </sheetView>
  </sheetViews>
  <sheetFormatPr defaultColWidth="8.85546875" defaultRowHeight="12.75"/>
  <cols>
    <col min="1" max="1" width="3.140625" style="160" customWidth="1"/>
    <col min="2" max="2" width="4" style="161" customWidth="1"/>
    <col min="3" max="3" width="18.7109375" style="161" bestFit="1" customWidth="1"/>
    <col min="4" max="4" width="10.7109375" style="164" bestFit="1" customWidth="1"/>
    <col min="5" max="5" width="5.140625" style="160" customWidth="1"/>
    <col min="6" max="6" width="12.7109375" style="162" bestFit="1" customWidth="1"/>
    <col min="7" max="7" width="2.7109375" style="160" customWidth="1"/>
    <col min="8" max="8" width="14.140625" style="163" bestFit="1" customWidth="1"/>
    <col min="9" max="9" width="10.42578125" style="160" bestFit="1" customWidth="1"/>
    <col min="10" max="10" width="13.140625" style="160" bestFit="1" customWidth="1"/>
    <col min="11" max="11" width="2.7109375" style="160" customWidth="1"/>
    <col min="12" max="12" width="14.140625" style="163" bestFit="1" customWidth="1"/>
    <col min="13" max="13" width="10.42578125" style="160" bestFit="1" customWidth="1"/>
    <col min="14" max="14" width="14.140625" style="160" bestFit="1" customWidth="1"/>
    <col min="15" max="15" width="2.7109375" style="160" customWidth="1"/>
    <col min="16" max="16" width="14.140625" style="160" bestFit="1" customWidth="1"/>
    <col min="17" max="17" width="10.42578125" style="160" bestFit="1" customWidth="1"/>
    <col min="18" max="18" width="14.140625" style="160" bestFit="1" customWidth="1"/>
    <col min="19" max="19" width="2.7109375" style="160" customWidth="1"/>
    <col min="20" max="21" width="11.42578125" style="160" bestFit="1" customWidth="1"/>
    <col min="22" max="16384" width="8.85546875" style="160"/>
  </cols>
  <sheetData>
    <row r="1" spans="1:21">
      <c r="A1" s="154" t="s">
        <v>103</v>
      </c>
    </row>
    <row r="2" spans="1:21">
      <c r="A2" s="154" t="s">
        <v>213</v>
      </c>
    </row>
    <row r="3" spans="1:21">
      <c r="A3" s="154" t="s">
        <v>243</v>
      </c>
    </row>
    <row r="6" spans="1:21" s="154" customFormat="1" ht="14.25">
      <c r="B6" s="155"/>
      <c r="C6" s="155"/>
      <c r="D6" s="156"/>
      <c r="F6" s="184" t="s">
        <v>92</v>
      </c>
      <c r="H6" s="202" t="s">
        <v>93</v>
      </c>
      <c r="I6" s="202"/>
      <c r="J6" s="202"/>
      <c r="L6" s="203" t="s">
        <v>214</v>
      </c>
      <c r="M6" s="203"/>
      <c r="N6" s="203"/>
      <c r="P6" s="203" t="s">
        <v>215</v>
      </c>
      <c r="Q6" s="203"/>
      <c r="R6" s="203"/>
      <c r="T6" s="185" t="s">
        <v>77</v>
      </c>
    </row>
    <row r="7" spans="1:21" s="159" customFormat="1" ht="12">
      <c r="A7" s="157"/>
      <c r="B7" s="157"/>
      <c r="C7" s="157"/>
      <c r="D7" s="157"/>
      <c r="E7" s="157"/>
      <c r="F7" s="158"/>
      <c r="G7" s="157"/>
      <c r="H7" s="157"/>
      <c r="I7" s="157"/>
      <c r="J7" s="157"/>
      <c r="K7" s="157"/>
      <c r="L7" s="157"/>
      <c r="M7" s="157"/>
      <c r="N7" s="157"/>
      <c r="O7" s="157"/>
      <c r="P7" s="159" t="s">
        <v>216</v>
      </c>
      <c r="Q7" s="157"/>
      <c r="R7" s="157"/>
      <c r="S7" s="157"/>
      <c r="T7" s="157" t="s">
        <v>43</v>
      </c>
      <c r="U7" s="157"/>
    </row>
    <row r="8" spans="1:21" s="175" customFormat="1">
      <c r="B8" s="176"/>
      <c r="C8" s="176"/>
      <c r="D8" s="177"/>
      <c r="F8" s="178"/>
      <c r="H8" s="179"/>
      <c r="L8" s="179"/>
      <c r="P8" s="179"/>
      <c r="T8" s="179"/>
    </row>
    <row r="9" spans="1:21" s="175" customFormat="1">
      <c r="B9" s="176"/>
      <c r="C9" s="176"/>
      <c r="D9" s="177"/>
      <c r="F9" s="178"/>
      <c r="H9" s="178"/>
      <c r="L9" s="178"/>
      <c r="P9" s="178"/>
      <c r="T9" s="178"/>
    </row>
    <row r="10" spans="1:21" s="180" customFormat="1">
      <c r="B10" s="181"/>
      <c r="C10" s="181"/>
      <c r="D10" s="182"/>
      <c r="F10" s="183"/>
      <c r="H10" s="183"/>
      <c r="L10" s="183"/>
      <c r="P10" s="183"/>
      <c r="T10" s="183"/>
      <c r="U10" s="183"/>
    </row>
    <row r="12" spans="1:21">
      <c r="B12" s="161" t="s">
        <v>218</v>
      </c>
    </row>
    <row r="13" spans="1:21">
      <c r="C13" s="161" t="s">
        <v>11</v>
      </c>
      <c r="D13" s="164" t="s">
        <v>219</v>
      </c>
      <c r="F13" s="162">
        <v>53729.86</v>
      </c>
      <c r="H13" s="163">
        <v>5410900.6899999985</v>
      </c>
      <c r="I13" s="160">
        <f>ROUND(H$17*I41,2)</f>
        <v>1006545.67</v>
      </c>
      <c r="J13" s="165">
        <f>+H13+I13</f>
        <v>6417446.3599999985</v>
      </c>
      <c r="L13" s="163">
        <v>8146720.6599999983</v>
      </c>
      <c r="M13" s="160">
        <f>ROUND(L$17*M41,2)</f>
        <v>1972466.96</v>
      </c>
      <c r="N13" s="165">
        <f>+L13+M13</f>
        <v>10119187.619999997</v>
      </c>
      <c r="P13" s="160">
        <v>6118282.419999999</v>
      </c>
      <c r="Q13" s="160">
        <f>ROUND(P$17*Q41,2)</f>
        <v>1538739.96</v>
      </c>
      <c r="R13" s="165">
        <f>+P13+Q13</f>
        <v>7657022.379999999</v>
      </c>
      <c r="T13" s="160">
        <v>290286.29999999993</v>
      </c>
    </row>
    <row r="14" spans="1:21">
      <c r="C14" s="161" t="s">
        <v>220</v>
      </c>
      <c r="D14" s="164" t="s">
        <v>2</v>
      </c>
      <c r="F14" s="160"/>
      <c r="H14" s="163">
        <v>6144078.8000000054</v>
      </c>
      <c r="I14" s="160">
        <f>ROUND(H$17*I42,2)</f>
        <v>1411273.27</v>
      </c>
      <c r="J14" s="165">
        <f>+H14+I14</f>
        <v>7555352.0700000059</v>
      </c>
      <c r="L14" s="163">
        <v>11704526.679999998</v>
      </c>
      <c r="M14" s="160">
        <f>ROUND(L$17*M42,2)</f>
        <v>2481890.2200000002</v>
      </c>
      <c r="N14" s="165">
        <f>+L14+M14</f>
        <v>14186416.899999999</v>
      </c>
      <c r="P14" s="160">
        <v>9715376.9400000013</v>
      </c>
      <c r="Q14" s="160">
        <f>ROUND(P$17*Q42,2)</f>
        <v>2106032.67</v>
      </c>
      <c r="R14" s="165">
        <f>+P14+Q14</f>
        <v>11821409.610000001</v>
      </c>
    </row>
    <row r="15" spans="1:21">
      <c r="C15" s="161" t="s">
        <v>221</v>
      </c>
      <c r="D15" s="164" t="s">
        <v>3</v>
      </c>
      <c r="H15" s="163">
        <v>3893701.2800000007</v>
      </c>
      <c r="I15" s="160">
        <f>ROUND(H$17*I43,2)</f>
        <v>878008.41</v>
      </c>
      <c r="J15" s="165">
        <f>+H15+I15</f>
        <v>4771709.6900000004</v>
      </c>
      <c r="L15" s="163">
        <v>408492.09</v>
      </c>
      <c r="M15" s="160">
        <f>ROUND(L$17*M43,2)</f>
        <v>65813.69</v>
      </c>
      <c r="N15" s="165">
        <f>+L15+M15</f>
        <v>474305.78</v>
      </c>
      <c r="P15" s="160">
        <v>299321.77</v>
      </c>
      <c r="Q15" s="160">
        <f>ROUND(P$17*Q43,2)</f>
        <v>46136.36</v>
      </c>
      <c r="R15" s="165">
        <f>+P15+Q15</f>
        <v>345458.13</v>
      </c>
    </row>
    <row r="16" spans="1:21">
      <c r="B16" s="160"/>
      <c r="C16" s="160"/>
    </row>
    <row r="17" spans="2:20">
      <c r="D17" s="164">
        <v>125</v>
      </c>
      <c r="F17" s="178">
        <v>6215.8499999999995</v>
      </c>
      <c r="G17" s="175"/>
      <c r="H17" s="179">
        <v>3295827.3499999982</v>
      </c>
      <c r="I17" s="175">
        <f>ROUND(SUM(I13:I15)-H17,2)</f>
        <v>0</v>
      </c>
      <c r="J17" s="175"/>
      <c r="K17" s="175"/>
      <c r="L17" s="179">
        <v>4520170.8730000015</v>
      </c>
      <c r="M17" s="175">
        <f>ROUND(SUM(M13:M15)-L17,2)</f>
        <v>0</v>
      </c>
      <c r="N17" s="175"/>
      <c r="O17" s="175"/>
      <c r="P17" s="175">
        <v>3690908.9930000007</v>
      </c>
      <c r="Q17" s="175">
        <f>ROUND(SUM(Q13:Q15)-P17,2)</f>
        <v>0</v>
      </c>
      <c r="R17" s="175"/>
      <c r="S17" s="175"/>
      <c r="T17" s="175">
        <v>98894.79</v>
      </c>
    </row>
    <row r="19" spans="2:20" ht="13.5" thickBot="1">
      <c r="D19" s="164" t="s">
        <v>90</v>
      </c>
      <c r="F19" s="186">
        <f>SUM(F13:F17)</f>
        <v>59945.71</v>
      </c>
      <c r="J19" s="186">
        <f>SUM(J13:J17)</f>
        <v>18744508.120000005</v>
      </c>
      <c r="N19" s="186">
        <f>SUM(N13:N17)</f>
        <v>24779910.299999997</v>
      </c>
      <c r="R19" s="186">
        <f>SUM(R13:R17)</f>
        <v>19823890.120000001</v>
      </c>
      <c r="T19" s="186">
        <f>SUM(T13:T17)</f>
        <v>389181.08999999991</v>
      </c>
    </row>
    <row r="20" spans="2:20" ht="13.5" thickTop="1"/>
    <row r="21" spans="2:20">
      <c r="B21" s="161" t="s">
        <v>222</v>
      </c>
    </row>
    <row r="22" spans="2:20">
      <c r="D22" s="164" t="s">
        <v>6</v>
      </c>
      <c r="F22" s="162">
        <v>1874.99</v>
      </c>
      <c r="H22" s="163">
        <v>127325.58999999995</v>
      </c>
      <c r="L22" s="163">
        <v>617778.61999999988</v>
      </c>
      <c r="P22" s="160">
        <v>405145.38000000006</v>
      </c>
      <c r="T22" s="160">
        <v>3939.05</v>
      </c>
    </row>
    <row r="23" spans="2:20">
      <c r="D23" s="164" t="s">
        <v>223</v>
      </c>
      <c r="H23" s="163">
        <v>2062000.2200000007</v>
      </c>
      <c r="L23" s="163">
        <v>3324812.7199999993</v>
      </c>
      <c r="P23" s="160">
        <v>2634642.4999999991</v>
      </c>
    </row>
    <row r="24" spans="2:20">
      <c r="D24" s="164" t="s">
        <v>224</v>
      </c>
      <c r="H24" s="163">
        <v>753224.15000000014</v>
      </c>
      <c r="L24" s="163">
        <v>54567.07</v>
      </c>
      <c r="P24" s="160">
        <v>27886.189999999995</v>
      </c>
    </row>
    <row r="26" spans="2:20" ht="13.5" thickBot="1">
      <c r="D26" s="164" t="s">
        <v>90</v>
      </c>
      <c r="F26" s="186">
        <f>SUM(F22:F24)</f>
        <v>1874.99</v>
      </c>
      <c r="H26" s="186">
        <f>SUM(H22:H24)</f>
        <v>2942549.9600000009</v>
      </c>
      <c r="L26" s="186">
        <f>SUM(L22:L24)</f>
        <v>3997158.4099999988</v>
      </c>
      <c r="P26" s="186">
        <f>SUM(P22:P24)</f>
        <v>3067674.0699999989</v>
      </c>
      <c r="T26" s="186">
        <f>SUM(T22:T24)</f>
        <v>3939.05</v>
      </c>
    </row>
    <row r="27" spans="2:20" ht="13.5" thickTop="1"/>
    <row r="28" spans="2:20">
      <c r="B28" s="161" t="s">
        <v>225</v>
      </c>
    </row>
    <row r="29" spans="2:20">
      <c r="C29" s="161" t="s">
        <v>33</v>
      </c>
      <c r="F29" s="162">
        <v>9429.85</v>
      </c>
      <c r="H29" s="163">
        <v>3361495.8500000043</v>
      </c>
      <c r="L29" s="163">
        <v>3221230.9860000019</v>
      </c>
      <c r="P29" s="160">
        <v>2568020.0460000001</v>
      </c>
      <c r="T29" s="160">
        <v>38904.500000000007</v>
      </c>
    </row>
    <row r="30" spans="2:20">
      <c r="C30" s="161" t="s">
        <v>38</v>
      </c>
      <c r="H30" s="163">
        <v>312420.52999999991</v>
      </c>
      <c r="L30" s="163">
        <v>94723.671999999977</v>
      </c>
      <c r="P30" s="160">
        <v>76271.862000000008</v>
      </c>
      <c r="T30" s="160">
        <v>1217.1399999999999</v>
      </c>
    </row>
    <row r="31" spans="2:20">
      <c r="C31" s="161" t="s">
        <v>37</v>
      </c>
      <c r="H31" s="163">
        <v>66935.35000000002</v>
      </c>
      <c r="L31" s="163">
        <v>20946.260000000006</v>
      </c>
      <c r="P31" s="160">
        <v>16807.07</v>
      </c>
      <c r="T31" s="160">
        <v>266.34000000000003</v>
      </c>
    </row>
    <row r="33" spans="2:20" ht="13.5" thickBot="1">
      <c r="D33" s="164" t="s">
        <v>90</v>
      </c>
      <c r="F33" s="186">
        <f>SUM(F29:F31)</f>
        <v>9429.85</v>
      </c>
      <c r="H33" s="186">
        <f>SUM(H29:H31)</f>
        <v>3740851.7300000042</v>
      </c>
      <c r="L33" s="186">
        <f>SUM(L29:L31)</f>
        <v>3336900.9180000015</v>
      </c>
      <c r="P33" s="186">
        <f>SUM(P29:P31)</f>
        <v>2661098.9780000001</v>
      </c>
      <c r="T33" s="186">
        <f>SUM(T29:T31)</f>
        <v>40387.980000000003</v>
      </c>
    </row>
    <row r="34" spans="2:20" ht="13.5" thickTop="1"/>
    <row r="36" spans="2:20">
      <c r="B36" s="161" t="s">
        <v>226</v>
      </c>
      <c r="F36" s="162">
        <v>-1.78</v>
      </c>
      <c r="H36" s="163">
        <v>315477.9700000002</v>
      </c>
      <c r="L36" s="163">
        <v>60748.86</v>
      </c>
      <c r="P36" s="160">
        <v>16842.760000000002</v>
      </c>
      <c r="T36" s="160">
        <v>0</v>
      </c>
    </row>
    <row r="40" spans="2:20">
      <c r="B40" s="161" t="s">
        <v>227</v>
      </c>
      <c r="H40" s="163">
        <v>3101869.7000000007</v>
      </c>
      <c r="L40" s="163">
        <v>4182709.7899999982</v>
      </c>
      <c r="P40" s="160">
        <v>3487728.3099999987</v>
      </c>
      <c r="T40" s="16">
        <v>84053.019999999975</v>
      </c>
    </row>
    <row r="41" spans="2:20">
      <c r="C41" s="161" t="s">
        <v>11</v>
      </c>
      <c r="H41" s="163">
        <v>947259.19</v>
      </c>
      <c r="I41" s="166">
        <f>ROUND(H41/H$40,4)</f>
        <v>0.3054</v>
      </c>
      <c r="J41" s="166"/>
      <c r="L41" s="163">
        <v>1825192.7899999998</v>
      </c>
      <c r="M41" s="166">
        <f>ROUND(L41/L$40,5)</f>
        <v>0.43636999999999998</v>
      </c>
      <c r="N41" s="166"/>
      <c r="P41" s="160">
        <v>1454176.1100000003</v>
      </c>
      <c r="Q41" s="166">
        <f>ROUND(P41/P$40,4)</f>
        <v>0.41689999999999999</v>
      </c>
      <c r="T41" s="16">
        <v>84053.019999999975</v>
      </c>
    </row>
    <row r="42" spans="2:20">
      <c r="C42" s="161" t="s">
        <v>220</v>
      </c>
      <c r="H42" s="163">
        <v>1328140.2100000007</v>
      </c>
      <c r="I42" s="166">
        <f>ROUND(H42/H$40,4)</f>
        <v>0.42820000000000003</v>
      </c>
      <c r="J42" s="166"/>
      <c r="L42" s="163">
        <v>2296605.3000000003</v>
      </c>
      <c r="M42" s="166">
        <f>ROUND(L42/L$40,5)</f>
        <v>0.54906999999999995</v>
      </c>
      <c r="N42" s="166"/>
      <c r="P42" s="160">
        <v>1990055.1300000001</v>
      </c>
      <c r="Q42" s="166">
        <f>ROUND(P42/P$40,4)</f>
        <v>0.5706</v>
      </c>
      <c r="T42" s="160">
        <v>0</v>
      </c>
    </row>
    <row r="43" spans="2:20">
      <c r="C43" s="161" t="s">
        <v>221</v>
      </c>
      <c r="H43" s="163">
        <v>826470.29999999958</v>
      </c>
      <c r="I43" s="166">
        <f>ROUND(H43/H$40,4)</f>
        <v>0.26640000000000003</v>
      </c>
      <c r="J43" s="166"/>
      <c r="L43" s="163">
        <v>60911.700000000026</v>
      </c>
      <c r="M43" s="166">
        <f>ROUND(L43/L$40,5)</f>
        <v>1.456E-2</v>
      </c>
      <c r="N43" s="166"/>
      <c r="P43" s="160">
        <v>43497.07</v>
      </c>
      <c r="Q43" s="166">
        <f>ROUND(P43/P$40,4)</f>
        <v>1.2500000000000001E-2</v>
      </c>
      <c r="T43" s="160">
        <v>0</v>
      </c>
    </row>
    <row r="44" spans="2:20" s="169" customFormat="1" ht="11.25">
      <c r="B44" s="167"/>
      <c r="C44" s="167" t="s">
        <v>217</v>
      </c>
      <c r="D44" s="168"/>
      <c r="F44" s="170"/>
      <c r="H44" s="171">
        <f>ROUND(H40-H41-H42-H43,2)</f>
        <v>0</v>
      </c>
      <c r="I44" s="172">
        <f>SUM(I41:I43)</f>
        <v>1</v>
      </c>
      <c r="J44" s="173"/>
      <c r="L44" s="171">
        <f>ROUND(L40-L41-L42-L43,2)</f>
        <v>0</v>
      </c>
      <c r="M44" s="172">
        <f>SUM(M41:M43)</f>
        <v>0.99999999999999989</v>
      </c>
      <c r="N44" s="173"/>
      <c r="P44" s="171">
        <f>ROUND(P40-P41-P42-P43,2)</f>
        <v>0</v>
      </c>
      <c r="Q44" s="172">
        <f>SUM(Q41:Q43)</f>
        <v>1</v>
      </c>
      <c r="T44" s="171">
        <f>ROUND(T40-T41-T42-T43,2)</f>
        <v>0</v>
      </c>
    </row>
    <row r="46" spans="2:20" ht="14.25">
      <c r="B46" s="174" t="s">
        <v>29</v>
      </c>
      <c r="C46" s="161" t="s">
        <v>228</v>
      </c>
    </row>
  </sheetData>
  <mergeCells count="3">
    <mergeCell ref="H6:J6"/>
    <mergeCell ref="L6:N6"/>
    <mergeCell ref="P6:R6"/>
  </mergeCells>
  <pageMargins left="0.7" right="0.7" top="0.75" bottom="0.75" header="0.3" footer="0.3"/>
  <pageSetup paperSize="17" scale="97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zoomScaleNormal="100" workbookViewId="0">
      <pane ySplit="4" topLeftCell="A5" activePane="bottomLeft" state="frozen"/>
      <selection activeCell="B50" sqref="B50"/>
      <selection pane="bottomLeft" activeCell="M24" sqref="M24"/>
    </sheetView>
  </sheetViews>
  <sheetFormatPr defaultColWidth="9.140625" defaultRowHeight="12.75"/>
  <cols>
    <col min="1" max="1" width="3.7109375" style="3" customWidth="1"/>
    <col min="2" max="2" width="10.7109375" style="3" customWidth="1"/>
    <col min="3" max="3" width="13.7109375" style="3" customWidth="1"/>
    <col min="4" max="4" width="8" style="3" customWidth="1"/>
    <col min="5" max="5" width="15.42578125" style="1" bestFit="1" customWidth="1"/>
    <col min="6" max="6" width="15.5703125" style="1" bestFit="1" customWidth="1"/>
    <col min="7" max="7" width="1.7109375" style="3" customWidth="1"/>
    <col min="8" max="8" width="14.7109375" style="1" bestFit="1" customWidth="1"/>
    <col min="9" max="9" width="16.140625" style="1" bestFit="1" customWidth="1"/>
    <col min="10" max="10" width="1.7109375" style="3" customWidth="1"/>
    <col min="11" max="11" width="12.85546875" style="1" bestFit="1" customWidth="1"/>
    <col min="12" max="12" width="14.140625" style="1" bestFit="1" customWidth="1"/>
    <col min="13" max="13" width="1.7109375" style="3" customWidth="1"/>
    <col min="14" max="16384" width="9.140625" style="3"/>
  </cols>
  <sheetData>
    <row r="1" spans="1:12">
      <c r="A1" s="195" t="s">
        <v>103</v>
      </c>
      <c r="B1" s="195"/>
      <c r="C1" s="195"/>
      <c r="D1" s="195"/>
      <c r="E1" s="195"/>
    </row>
    <row r="2" spans="1:12">
      <c r="A2" s="6" t="s">
        <v>105</v>
      </c>
      <c r="B2" s="6"/>
      <c r="C2" s="6"/>
      <c r="D2" s="6"/>
      <c r="E2" s="4"/>
    </row>
    <row r="3" spans="1:12">
      <c r="A3" s="6" t="s">
        <v>108</v>
      </c>
      <c r="B3" s="6"/>
      <c r="C3" s="6"/>
      <c r="D3" s="6"/>
      <c r="E3" s="4"/>
    </row>
    <row r="4" spans="1:12">
      <c r="E4" s="3"/>
      <c r="F4" s="3"/>
      <c r="H4" s="3"/>
      <c r="I4" s="3"/>
      <c r="K4" s="3"/>
      <c r="L4" s="3"/>
    </row>
    <row r="5" spans="1:12">
      <c r="D5" s="3" t="s">
        <v>107</v>
      </c>
      <c r="E5" s="3"/>
      <c r="F5" s="3"/>
      <c r="H5" s="3"/>
      <c r="I5" s="3"/>
      <c r="K5" s="3"/>
      <c r="L5" s="77"/>
    </row>
    <row r="6" spans="1:12">
      <c r="A6" s="198"/>
      <c r="B6" s="198"/>
      <c r="C6" s="198"/>
      <c r="D6" s="198"/>
      <c r="E6" s="196" t="s">
        <v>11</v>
      </c>
      <c r="F6" s="196"/>
      <c r="H6" s="196" t="s">
        <v>12</v>
      </c>
      <c r="I6" s="196"/>
      <c r="K6" s="196" t="s">
        <v>13</v>
      </c>
      <c r="L6" s="196"/>
    </row>
    <row r="7" spans="1:12" s="6" customFormat="1">
      <c r="A7" s="198"/>
      <c r="B7" s="198"/>
      <c r="C7" s="198"/>
      <c r="D7" s="198"/>
      <c r="E7" s="196" t="s">
        <v>4</v>
      </c>
      <c r="F7" s="196"/>
      <c r="H7" s="196" t="s">
        <v>2</v>
      </c>
      <c r="I7" s="196"/>
      <c r="K7" s="196" t="s">
        <v>3</v>
      </c>
      <c r="L7" s="196"/>
    </row>
    <row r="8" spans="1:12" s="6" customFormat="1">
      <c r="A8" s="6" t="s">
        <v>19</v>
      </c>
      <c r="B8" s="4"/>
      <c r="C8" s="7">
        <v>2703.22</v>
      </c>
      <c r="D8" s="9">
        <f>SUM(D9:M10)-C8</f>
        <v>-395.53999999999996</v>
      </c>
      <c r="E8" s="57"/>
      <c r="F8" s="58"/>
      <c r="H8" s="58"/>
      <c r="I8" s="58"/>
      <c r="K8" s="58"/>
      <c r="L8" s="58"/>
    </row>
    <row r="9" spans="1:12">
      <c r="D9" s="3" t="s">
        <v>4</v>
      </c>
      <c r="E9" s="1">
        <v>2224.2799999999997</v>
      </c>
      <c r="H9" s="1">
        <v>0</v>
      </c>
      <c r="K9" s="1">
        <v>0</v>
      </c>
    </row>
    <row r="10" spans="1:12">
      <c r="B10" s="1"/>
      <c r="D10" s="3" t="s">
        <v>5</v>
      </c>
      <c r="E10" s="1">
        <v>83.4</v>
      </c>
    </row>
    <row r="11" spans="1:12">
      <c r="B11" s="9">
        <f>SUM(E11:M11)-C11</f>
        <v>0</v>
      </c>
      <c r="C11" s="7">
        <v>0</v>
      </c>
      <c r="D11" s="57" t="s">
        <v>20</v>
      </c>
      <c r="E11" s="8">
        <v>0</v>
      </c>
      <c r="F11" s="3"/>
      <c r="H11" s="8">
        <v>0</v>
      </c>
      <c r="I11" s="3"/>
      <c r="K11" s="8">
        <v>0</v>
      </c>
    </row>
    <row r="12" spans="1:12">
      <c r="B12" s="59" t="s">
        <v>21</v>
      </c>
      <c r="F12" s="1">
        <f>SUM(E9:E11)</f>
        <v>2307.6799999999998</v>
      </c>
      <c r="I12" s="1">
        <f>SUM(H9:H11)</f>
        <v>0</v>
      </c>
      <c r="L12" s="1">
        <f>SUM(K9:K11)</f>
        <v>0</v>
      </c>
    </row>
    <row r="13" spans="1:12">
      <c r="D13" s="63"/>
    </row>
    <row r="14" spans="1:12">
      <c r="E14" s="3"/>
      <c r="F14" s="3"/>
      <c r="H14" s="3"/>
      <c r="I14" s="3"/>
      <c r="K14" s="3"/>
      <c r="L14" s="3"/>
    </row>
    <row r="16" spans="1:12">
      <c r="F16" s="8"/>
      <c r="I16" s="8"/>
      <c r="L16" s="8"/>
    </row>
    <row r="17" spans="3:13" s="6" customFormat="1">
      <c r="C17" s="73">
        <f>SUM(F17:L17)</f>
        <v>2307.6799999999998</v>
      </c>
      <c r="D17" s="74" t="s">
        <v>78</v>
      </c>
      <c r="E17" s="4"/>
      <c r="F17" s="4">
        <f>SUM(F12:F16)</f>
        <v>2307.6799999999998</v>
      </c>
      <c r="H17" s="4"/>
      <c r="I17" s="4">
        <f>SUM(I12:I16)</f>
        <v>0</v>
      </c>
      <c r="K17" s="4"/>
      <c r="L17" s="4">
        <f>SUM(L12:L16)</f>
        <v>0</v>
      </c>
    </row>
    <row r="18" spans="3:13">
      <c r="E18" s="3"/>
      <c r="F18" s="3"/>
      <c r="H18" s="3"/>
      <c r="I18" s="3"/>
      <c r="K18" s="3"/>
      <c r="L18" s="3"/>
    </row>
    <row r="19" spans="3:13">
      <c r="E19" s="3"/>
      <c r="F19" s="3"/>
      <c r="H19" s="3"/>
      <c r="I19" s="3"/>
      <c r="K19" s="3"/>
      <c r="L19" s="3"/>
    </row>
    <row r="20" spans="3:13">
      <c r="E20" s="3"/>
      <c r="F20" s="3"/>
      <c r="H20" s="3"/>
      <c r="I20" s="3"/>
      <c r="K20" s="3"/>
      <c r="L20" s="3"/>
    </row>
    <row r="21" spans="3:13">
      <c r="E21" s="3"/>
      <c r="F21" s="3"/>
      <c r="H21" s="3"/>
      <c r="I21" s="3"/>
      <c r="K21" s="3"/>
      <c r="L21" s="3"/>
    </row>
    <row r="22" spans="3:13">
      <c r="E22" s="3"/>
      <c r="G22" s="1"/>
      <c r="H22" s="3"/>
      <c r="J22" s="1"/>
      <c r="K22" s="3"/>
      <c r="M22" s="1"/>
    </row>
    <row r="23" spans="3:13">
      <c r="E23" s="3"/>
      <c r="G23" s="1"/>
      <c r="H23" s="3"/>
      <c r="J23" s="1"/>
      <c r="K23" s="3"/>
      <c r="M23" s="1"/>
    </row>
  </sheetData>
  <mergeCells count="8">
    <mergeCell ref="A1:E1"/>
    <mergeCell ref="A6:D7"/>
    <mergeCell ref="E6:F6"/>
    <mergeCell ref="H6:I6"/>
    <mergeCell ref="K6:L6"/>
    <mergeCell ref="E7:F7"/>
    <mergeCell ref="H7:I7"/>
    <mergeCell ref="K7:L7"/>
  </mergeCells>
  <pageMargins left="0.5" right="0.5" top="0.75" bottom="0.5" header="0.17" footer="0.17"/>
  <pageSetup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zoomScaleNormal="100" workbookViewId="0">
      <pane ySplit="5" topLeftCell="A6" activePane="bottomLeft" state="frozen"/>
      <selection activeCell="B9" sqref="B9"/>
      <selection pane="bottomLeft" activeCell="O44" sqref="O44"/>
    </sheetView>
  </sheetViews>
  <sheetFormatPr defaultColWidth="9.140625" defaultRowHeight="12.75"/>
  <cols>
    <col min="1" max="1" width="3.7109375" style="3" customWidth="1"/>
    <col min="2" max="2" width="10.7109375" style="3" customWidth="1"/>
    <col min="3" max="3" width="13.7109375" style="3" customWidth="1"/>
    <col min="4" max="4" width="7.28515625" style="3" customWidth="1"/>
    <col min="5" max="5" width="15.42578125" style="1" bestFit="1" customWidth="1"/>
    <col min="6" max="6" width="15.5703125" style="1" bestFit="1" customWidth="1"/>
    <col min="7" max="7" width="1.7109375" style="3" customWidth="1"/>
    <col min="8" max="8" width="14.7109375" style="1" bestFit="1" customWidth="1"/>
    <col min="9" max="9" width="16.140625" style="1" bestFit="1" customWidth="1"/>
    <col min="10" max="10" width="1.7109375" style="3" customWidth="1"/>
    <col min="11" max="11" width="12.85546875" style="1" bestFit="1" customWidth="1"/>
    <col min="12" max="12" width="14.140625" style="1" bestFit="1" customWidth="1"/>
    <col min="13" max="16384" width="9.140625" style="3"/>
  </cols>
  <sheetData>
    <row r="1" spans="1:12">
      <c r="A1" s="195" t="s">
        <v>103</v>
      </c>
      <c r="B1" s="195"/>
      <c r="C1" s="195"/>
      <c r="D1" s="195"/>
      <c r="E1" s="195"/>
    </row>
    <row r="2" spans="1:12">
      <c r="A2" s="6" t="s">
        <v>106</v>
      </c>
      <c r="B2" s="6"/>
      <c r="C2" s="6"/>
      <c r="D2" s="6"/>
      <c r="E2" s="4"/>
    </row>
    <row r="3" spans="1:12">
      <c r="A3" s="6" t="s">
        <v>108</v>
      </c>
      <c r="B3" s="6"/>
      <c r="C3" s="6"/>
      <c r="D3" s="6"/>
      <c r="E3" s="4"/>
    </row>
    <row r="5" spans="1:12">
      <c r="E5" s="3"/>
      <c r="F5" s="3"/>
      <c r="H5" s="3"/>
      <c r="I5" s="3"/>
      <c r="K5" s="3"/>
      <c r="L5" s="3"/>
    </row>
    <row r="6" spans="1:12">
      <c r="D6" s="3" t="s">
        <v>107</v>
      </c>
      <c r="E6" s="3"/>
      <c r="F6" s="3"/>
      <c r="H6" s="3"/>
      <c r="I6" s="3"/>
      <c r="K6" s="3"/>
      <c r="L6" s="77"/>
    </row>
    <row r="7" spans="1:12">
      <c r="A7" s="198"/>
      <c r="B7" s="198"/>
      <c r="C7" s="198"/>
      <c r="D7" s="198"/>
      <c r="E7" s="196" t="s">
        <v>11</v>
      </c>
      <c r="F7" s="196"/>
      <c r="H7" s="196" t="s">
        <v>12</v>
      </c>
      <c r="I7" s="196"/>
      <c r="K7" s="196" t="s">
        <v>13</v>
      </c>
      <c r="L7" s="196"/>
    </row>
    <row r="8" spans="1:12" s="6" customFormat="1">
      <c r="A8" s="198"/>
      <c r="B8" s="198"/>
      <c r="C8" s="198"/>
      <c r="D8" s="198"/>
      <c r="E8" s="196" t="s">
        <v>4</v>
      </c>
      <c r="F8" s="196"/>
      <c r="H8" s="196" t="s">
        <v>2</v>
      </c>
      <c r="I8" s="196"/>
      <c r="K8" s="196" t="s">
        <v>3</v>
      </c>
      <c r="L8" s="196"/>
    </row>
    <row r="9" spans="1:12" s="6" customFormat="1">
      <c r="A9" s="6" t="s">
        <v>19</v>
      </c>
      <c r="B9" s="4"/>
      <c r="C9" s="7">
        <v>910841.16999999876</v>
      </c>
      <c r="D9" s="9"/>
      <c r="E9" s="57"/>
      <c r="F9" s="58"/>
      <c r="H9" s="58"/>
      <c r="I9" s="58"/>
      <c r="K9" s="58"/>
      <c r="L9" s="58"/>
    </row>
    <row r="10" spans="1:12">
      <c r="C10" s="77"/>
      <c r="D10" s="3" t="s">
        <v>4</v>
      </c>
      <c r="E10" s="1">
        <v>239934.71</v>
      </c>
      <c r="H10" s="1">
        <v>251137.76999999987</v>
      </c>
      <c r="K10" s="1">
        <v>164761.65999999997</v>
      </c>
    </row>
    <row r="11" spans="1:12">
      <c r="B11" s="1"/>
      <c r="D11" s="3" t="s">
        <v>5</v>
      </c>
      <c r="E11" s="1">
        <v>2989.07</v>
      </c>
    </row>
    <row r="12" spans="1:12">
      <c r="B12" s="9">
        <f>SUM(E12:L12)-C12</f>
        <v>0</v>
      </c>
      <c r="C12" s="67">
        <v>71445.969999999987</v>
      </c>
      <c r="D12" s="57" t="s">
        <v>20</v>
      </c>
      <c r="E12" s="8">
        <v>13773.91</v>
      </c>
      <c r="F12" s="3"/>
      <c r="H12" s="8">
        <v>37128.879999999997</v>
      </c>
      <c r="I12" s="3"/>
      <c r="K12" s="8">
        <v>20543.18</v>
      </c>
    </row>
    <row r="13" spans="1:12">
      <c r="B13" s="59" t="s">
        <v>21</v>
      </c>
      <c r="F13" s="1">
        <f>SUM(E10:E12)</f>
        <v>256697.69</v>
      </c>
      <c r="I13" s="1">
        <f>SUM(H10:H12)</f>
        <v>288266.64999999985</v>
      </c>
      <c r="L13" s="1">
        <f>SUM(K10:K12)</f>
        <v>185304.83999999997</v>
      </c>
    </row>
    <row r="14" spans="1:12">
      <c r="D14" s="63"/>
    </row>
    <row r="15" spans="1:12">
      <c r="E15" s="3"/>
      <c r="F15" s="3"/>
      <c r="H15" s="3"/>
      <c r="I15" s="3"/>
      <c r="K15" s="3"/>
      <c r="L15" s="3"/>
    </row>
    <row r="17" spans="3:12">
      <c r="F17" s="8"/>
      <c r="I17" s="8"/>
      <c r="L17" s="8"/>
    </row>
    <row r="18" spans="3:12" s="6" customFormat="1">
      <c r="C18" s="73">
        <f>SUM(F18:L18)</f>
        <v>730269.17999999982</v>
      </c>
      <c r="D18" s="74" t="s">
        <v>78</v>
      </c>
      <c r="E18" s="4"/>
      <c r="F18" s="4">
        <f>SUM(F13:F17)</f>
        <v>256697.69</v>
      </c>
      <c r="H18" s="4"/>
      <c r="I18" s="4">
        <f>SUM(I13:I17)</f>
        <v>288266.64999999985</v>
      </c>
      <c r="K18" s="4"/>
      <c r="L18" s="4">
        <f>SUM(L13:L17)</f>
        <v>185304.83999999997</v>
      </c>
    </row>
    <row r="19" spans="3:12">
      <c r="C19" s="1"/>
      <c r="D19" s="9"/>
      <c r="F19" s="3"/>
      <c r="I19" s="3"/>
      <c r="L19" s="3"/>
    </row>
    <row r="20" spans="3:12">
      <c r="D20" s="11"/>
      <c r="E20" s="12"/>
      <c r="F20" s="3"/>
      <c r="H20" s="12"/>
      <c r="I20" s="3"/>
      <c r="K20" s="12"/>
      <c r="L20" s="3"/>
    </row>
  </sheetData>
  <mergeCells count="8">
    <mergeCell ref="A1:E1"/>
    <mergeCell ref="A7:D8"/>
    <mergeCell ref="E7:F7"/>
    <mergeCell ref="H7:I7"/>
    <mergeCell ref="K7:L7"/>
    <mergeCell ref="E8:F8"/>
    <mergeCell ref="H8:I8"/>
    <mergeCell ref="K8:L8"/>
  </mergeCells>
  <pageMargins left="0.5" right="0.5" top="0.75" bottom="0.5" header="0.17" footer="0.17"/>
  <pageSetup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zoomScaleNormal="100" workbookViewId="0">
      <pane xSplit="4" ySplit="5" topLeftCell="E6" activePane="bottomRight" state="frozen"/>
      <selection activeCell="B9" sqref="B9"/>
      <selection pane="topRight" activeCell="B9" sqref="B9"/>
      <selection pane="bottomLeft" activeCell="B9" sqref="B9"/>
      <selection pane="bottomRight" activeCell="C31" sqref="C31"/>
    </sheetView>
  </sheetViews>
  <sheetFormatPr defaultColWidth="9.140625" defaultRowHeight="12.75"/>
  <cols>
    <col min="1" max="1" width="3.7109375" style="3" customWidth="1"/>
    <col min="2" max="2" width="10.7109375" style="3" customWidth="1"/>
    <col min="3" max="3" width="13.7109375" style="3" customWidth="1"/>
    <col min="4" max="4" width="9.5703125" style="3" customWidth="1"/>
    <col min="5" max="5" width="19" style="1" bestFit="1" customWidth="1"/>
    <col min="6" max="6" width="14.5703125" style="1" bestFit="1" customWidth="1"/>
    <col min="7" max="7" width="1.7109375" style="3" customWidth="1"/>
    <col min="8" max="8" width="13.28515625" style="1" bestFit="1" customWidth="1"/>
    <col min="9" max="9" width="16.7109375" style="1" bestFit="1" customWidth="1"/>
    <col min="10" max="10" width="1.7109375" style="3" customWidth="1"/>
    <col min="11" max="11" width="10.85546875" style="1" bestFit="1" customWidth="1"/>
    <col min="12" max="12" width="13.28515625" style="1" bestFit="1" customWidth="1"/>
    <col min="13" max="13" width="1.7109375" style="3" customWidth="1"/>
    <col min="14" max="14" width="11.7109375" style="3" hidden="1" customWidth="1"/>
    <col min="15" max="15" width="12.28515625" style="3" hidden="1" customWidth="1"/>
    <col min="16" max="16" width="13.5703125" style="1" hidden="1" customWidth="1"/>
    <col min="17" max="16384" width="9.140625" style="3"/>
  </cols>
  <sheetData>
    <row r="1" spans="1:16">
      <c r="A1" s="195" t="s">
        <v>103</v>
      </c>
      <c r="B1" s="195"/>
      <c r="C1" s="195"/>
      <c r="D1" s="195"/>
      <c r="E1" s="195"/>
    </row>
    <row r="2" spans="1:16">
      <c r="A2" s="6" t="s">
        <v>109</v>
      </c>
      <c r="B2" s="6"/>
      <c r="C2" s="6"/>
      <c r="D2" s="6"/>
      <c r="E2" s="4"/>
    </row>
    <row r="3" spans="1:16">
      <c r="A3" s="6" t="s">
        <v>108</v>
      </c>
      <c r="B3" s="6"/>
      <c r="C3" s="6"/>
      <c r="D3" s="6"/>
      <c r="E3" s="4"/>
    </row>
    <row r="5" spans="1:16">
      <c r="B5" s="59"/>
      <c r="C5" s="76"/>
    </row>
    <row r="8" spans="1:16">
      <c r="E8" s="196" t="s">
        <v>11</v>
      </c>
      <c r="F8" s="196"/>
      <c r="H8" s="196" t="s">
        <v>12</v>
      </c>
      <c r="I8" s="196"/>
      <c r="K8" s="196" t="s">
        <v>13</v>
      </c>
      <c r="L8" s="196"/>
      <c r="N8" s="93" t="s">
        <v>14</v>
      </c>
      <c r="O8" s="93" t="s">
        <v>15</v>
      </c>
      <c r="P8" s="93" t="s">
        <v>16</v>
      </c>
    </row>
    <row r="9" spans="1:16" s="6" customFormat="1">
      <c r="A9" s="3"/>
      <c r="B9" s="3"/>
      <c r="C9" s="3"/>
      <c r="D9" s="3"/>
      <c r="E9" s="196" t="s">
        <v>4</v>
      </c>
      <c r="F9" s="196"/>
      <c r="H9" s="196" t="s">
        <v>2</v>
      </c>
      <c r="I9" s="196"/>
      <c r="K9" s="196" t="s">
        <v>3</v>
      </c>
      <c r="L9" s="196"/>
      <c r="N9" s="93" t="s">
        <v>17</v>
      </c>
      <c r="O9" s="93"/>
      <c r="P9" s="93" t="s">
        <v>18</v>
      </c>
    </row>
    <row r="10" spans="1:16" s="6" customFormat="1">
      <c r="A10" s="198"/>
      <c r="B10" s="198"/>
      <c r="C10" s="198"/>
      <c r="D10" s="198"/>
      <c r="E10" s="58"/>
      <c r="F10" s="58"/>
      <c r="H10" s="58"/>
      <c r="I10" s="58"/>
      <c r="K10" s="58"/>
      <c r="L10" s="58"/>
      <c r="P10" s="58"/>
    </row>
    <row r="11" spans="1:16">
      <c r="A11" s="198"/>
      <c r="B11" s="198"/>
      <c r="C11" s="198"/>
      <c r="D11" s="198"/>
      <c r="N11" s="1">
        <v>169795.21999999997</v>
      </c>
      <c r="O11" s="1">
        <v>134082.80999999997</v>
      </c>
      <c r="P11" s="1">
        <v>63768.999999999993</v>
      </c>
    </row>
    <row r="12" spans="1:16">
      <c r="A12" s="6" t="s">
        <v>19</v>
      </c>
      <c r="B12" s="4"/>
      <c r="C12" s="7"/>
      <c r="D12" s="9"/>
    </row>
    <row r="13" spans="1:16">
      <c r="D13" s="3" t="s">
        <v>4</v>
      </c>
      <c r="E13" s="1">
        <v>303958.12</v>
      </c>
      <c r="H13" s="1">
        <v>482186.75000000006</v>
      </c>
      <c r="K13" s="1">
        <v>14878.3</v>
      </c>
      <c r="P13" s="1">
        <v>0</v>
      </c>
    </row>
    <row r="14" spans="1:16" ht="12.75" customHeight="1">
      <c r="B14" s="1"/>
      <c r="D14" s="3" t="s">
        <v>5</v>
      </c>
      <c r="E14" s="1">
        <v>41388.28</v>
      </c>
      <c r="O14" s="204" t="s">
        <v>85</v>
      </c>
    </row>
    <row r="15" spans="1:16">
      <c r="B15" s="9"/>
      <c r="C15" s="1"/>
      <c r="D15" s="57" t="s">
        <v>20</v>
      </c>
      <c r="E15" s="8">
        <v>33973.79</v>
      </c>
      <c r="F15" s="3"/>
      <c r="H15" s="8">
        <v>51965.74</v>
      </c>
      <c r="I15" s="3"/>
      <c r="K15" s="8">
        <v>386.5</v>
      </c>
      <c r="O15" s="204"/>
    </row>
    <row r="16" spans="1:16">
      <c r="B16" s="59" t="s">
        <v>21</v>
      </c>
      <c r="F16" s="1">
        <f>SUM(E12:E15)</f>
        <v>379320.19</v>
      </c>
      <c r="I16" s="1">
        <f>SUM(H12:H15)</f>
        <v>534152.49000000011</v>
      </c>
      <c r="L16" s="1">
        <f>SUM(K12:K15)</f>
        <v>15264.8</v>
      </c>
    </row>
    <row r="17" spans="1:19">
      <c r="H17" s="2"/>
    </row>
    <row r="18" spans="1:19" s="1" customFormat="1">
      <c r="A18" s="6"/>
      <c r="B18" s="3"/>
      <c r="C18" s="7"/>
      <c r="D18" s="9"/>
    </row>
    <row r="19" spans="1:19" s="1" customFormat="1">
      <c r="A19" s="3"/>
      <c r="B19" s="1" t="s">
        <v>83</v>
      </c>
      <c r="C19" s="3"/>
      <c r="D19" s="3"/>
    </row>
    <row r="20" spans="1:19" s="1" customFormat="1">
      <c r="B20" s="2" t="s">
        <v>84</v>
      </c>
      <c r="E20" s="1">
        <f>-F33</f>
        <v>-14434.2</v>
      </c>
      <c r="H20" s="1">
        <f>-I33</f>
        <v>0</v>
      </c>
      <c r="K20" s="1">
        <f>-L33</f>
        <v>0</v>
      </c>
    </row>
    <row r="21" spans="1:19">
      <c r="A21" s="1"/>
      <c r="B21" s="2" t="s">
        <v>79</v>
      </c>
      <c r="C21" s="1"/>
      <c r="D21" s="1"/>
      <c r="E21" s="8">
        <f>-F41*0.5</f>
        <v>-144585.5</v>
      </c>
      <c r="F21" s="3"/>
      <c r="G21" s="1"/>
      <c r="H21" s="8">
        <f>-I41*0.5</f>
        <v>-228848.46500000003</v>
      </c>
      <c r="J21" s="1"/>
      <c r="K21" s="8">
        <f>-L41*0.5</f>
        <v>-6700.0499999999993</v>
      </c>
      <c r="M21" s="1"/>
      <c r="N21" s="1"/>
      <c r="O21" s="1"/>
      <c r="Q21" s="1"/>
      <c r="R21" s="1"/>
      <c r="S21" s="1"/>
    </row>
    <row r="22" spans="1:19">
      <c r="A22" s="1"/>
      <c r="C22" s="1"/>
      <c r="D22" s="1"/>
      <c r="F22" s="8">
        <f>+E20+E21</f>
        <v>-159019.70000000001</v>
      </c>
      <c r="G22" s="1"/>
      <c r="I22" s="8">
        <f>+H20+H21</f>
        <v>-228848.46500000003</v>
      </c>
      <c r="J22" s="1"/>
      <c r="L22" s="8">
        <f>+K20+K21</f>
        <v>-6700.0499999999993</v>
      </c>
      <c r="M22" s="1"/>
      <c r="N22" s="1"/>
      <c r="O22" s="1"/>
      <c r="Q22" s="1"/>
      <c r="R22" s="1"/>
      <c r="S22" s="1"/>
    </row>
    <row r="23" spans="1:19" s="4" customFormat="1">
      <c r="A23" s="3"/>
      <c r="C23" s="1"/>
      <c r="D23" s="1"/>
      <c r="F23" s="4">
        <f>SUM(F16:F22)</f>
        <v>220300.49</v>
      </c>
      <c r="I23" s="4">
        <f>SUM(I16:I22)</f>
        <v>305304.02500000008</v>
      </c>
      <c r="L23" s="4">
        <f>SUM(L16:L22)</f>
        <v>8564.75</v>
      </c>
    </row>
    <row r="24" spans="1:19" s="4" customFormat="1">
      <c r="A24" s="3"/>
      <c r="B24" s="3"/>
      <c r="C24" s="3"/>
      <c r="D24" s="3"/>
    </row>
    <row r="25" spans="1:19">
      <c r="A25" s="4"/>
      <c r="B25" s="4"/>
      <c r="C25" s="4">
        <f>SUM(F23:L23)</f>
        <v>534169.26500000013</v>
      </c>
      <c r="D25" s="94" t="s">
        <v>192</v>
      </c>
    </row>
    <row r="26" spans="1:19">
      <c r="A26" s="4"/>
      <c r="B26" s="4"/>
      <c r="C26" s="4"/>
      <c r="D26" s="94"/>
    </row>
    <row r="28" spans="1:19">
      <c r="B28" s="95"/>
      <c r="C28" s="76"/>
    </row>
    <row r="29" spans="1:19">
      <c r="B29" s="59"/>
      <c r="C29" s="76"/>
      <c r="E29" s="57"/>
    </row>
    <row r="30" spans="1:19" ht="20.25">
      <c r="A30" s="96" t="s">
        <v>81</v>
      </c>
      <c r="C30" s="76"/>
      <c r="D30" s="3" t="s">
        <v>4</v>
      </c>
      <c r="E30" s="1">
        <v>11658.28</v>
      </c>
      <c r="H30" s="1">
        <v>0</v>
      </c>
      <c r="K30" s="1">
        <v>0</v>
      </c>
      <c r="N30" s="1">
        <v>3935.75</v>
      </c>
      <c r="O30" s="1">
        <v>737.14</v>
      </c>
      <c r="P30" s="1">
        <v>845.92</v>
      </c>
    </row>
    <row r="31" spans="1:19">
      <c r="A31" s="6" t="s">
        <v>19</v>
      </c>
      <c r="C31" s="7"/>
      <c r="D31" s="3" t="s">
        <v>5</v>
      </c>
      <c r="E31" s="67">
        <v>534.21</v>
      </c>
      <c r="H31" s="67"/>
      <c r="K31" s="67"/>
    </row>
    <row r="32" spans="1:19" ht="13.5" thickBot="1">
      <c r="A32" s="3" t="s">
        <v>193</v>
      </c>
      <c r="D32" s="57" t="s">
        <v>20</v>
      </c>
      <c r="E32" s="1">
        <v>2241.71</v>
      </c>
      <c r="F32" s="3"/>
      <c r="H32" s="1">
        <v>0</v>
      </c>
      <c r="I32" s="3"/>
      <c r="K32" s="1">
        <v>0</v>
      </c>
      <c r="P32" s="1">
        <v>0</v>
      </c>
    </row>
    <row r="33" spans="1:16">
      <c r="C33" s="59" t="s">
        <v>21</v>
      </c>
      <c r="E33" s="97"/>
      <c r="F33" s="1">
        <f>SUM(E30:E32)</f>
        <v>14434.2</v>
      </c>
      <c r="H33" s="97"/>
      <c r="I33" s="1">
        <f>SUM(H30:H32)</f>
        <v>0</v>
      </c>
      <c r="J33" s="1"/>
      <c r="K33" s="97"/>
      <c r="L33" s="1">
        <f>SUM(K30:K32)</f>
        <v>0</v>
      </c>
      <c r="M33" s="1"/>
      <c r="N33" s="1"/>
      <c r="O33" s="1"/>
    </row>
    <row r="34" spans="1:16">
      <c r="B34" s="9"/>
      <c r="C34" s="1"/>
    </row>
    <row r="35" spans="1:16">
      <c r="C35" s="76"/>
    </row>
    <row r="36" spans="1:16">
      <c r="B36" s="59"/>
      <c r="C36" s="76"/>
      <c r="D36" s="98"/>
    </row>
    <row r="37" spans="1:16">
      <c r="B37" s="59"/>
      <c r="C37" s="76"/>
      <c r="E37" s="57"/>
    </row>
    <row r="38" spans="1:16" ht="20.25">
      <c r="A38" s="96" t="s">
        <v>80</v>
      </c>
      <c r="C38" s="76"/>
      <c r="E38" s="1">
        <v>227463.67999999999</v>
      </c>
      <c r="H38" s="1">
        <v>412771.56000000006</v>
      </c>
      <c r="K38" s="1">
        <v>13013.599999999999</v>
      </c>
      <c r="N38" s="1">
        <v>142233.36999999997</v>
      </c>
      <c r="O38" s="1">
        <v>116290.69999999998</v>
      </c>
      <c r="P38" s="1">
        <v>52499.619999999988</v>
      </c>
    </row>
    <row r="39" spans="1:16">
      <c r="A39" s="6" t="s">
        <v>19</v>
      </c>
      <c r="C39" s="7"/>
      <c r="D39" s="3" t="s">
        <v>4</v>
      </c>
      <c r="E39" s="1">
        <v>34239.93</v>
      </c>
    </row>
    <row r="40" spans="1:16" ht="13.5" thickBot="1">
      <c r="A40" s="3" t="s">
        <v>82</v>
      </c>
      <c r="D40" s="3" t="s">
        <v>5</v>
      </c>
      <c r="E40" s="1">
        <v>27467.39</v>
      </c>
      <c r="F40" s="3"/>
      <c r="H40" s="1">
        <v>44925.37</v>
      </c>
      <c r="I40" s="3"/>
      <c r="K40" s="1">
        <v>386.5</v>
      </c>
      <c r="P40" s="1">
        <v>0</v>
      </c>
    </row>
    <row r="41" spans="1:16">
      <c r="C41" s="76"/>
      <c r="E41" s="97"/>
      <c r="F41" s="1">
        <f>SUM(E38:E40)</f>
        <v>289171</v>
      </c>
      <c r="H41" s="97"/>
      <c r="I41" s="1">
        <f>SUM(H38:H40)</f>
        <v>457696.93000000005</v>
      </c>
      <c r="J41" s="1"/>
      <c r="K41" s="97"/>
      <c r="L41" s="1">
        <f>SUM(K38:K40)</f>
        <v>13400.099999999999</v>
      </c>
      <c r="M41" s="1"/>
      <c r="N41" s="1"/>
      <c r="O41" s="1"/>
    </row>
    <row r="42" spans="1:16">
      <c r="B42" s="9"/>
      <c r="C42" s="1"/>
      <c r="D42" s="57"/>
    </row>
    <row r="43" spans="1:16">
      <c r="B43" s="59"/>
      <c r="C43" s="76"/>
    </row>
  </sheetData>
  <mergeCells count="9">
    <mergeCell ref="O14:O15"/>
    <mergeCell ref="A1:E1"/>
    <mergeCell ref="A10:D11"/>
    <mergeCell ref="E8:F8"/>
    <mergeCell ref="H8:I8"/>
    <mergeCell ref="K8:L8"/>
    <mergeCell ref="E9:F9"/>
    <mergeCell ref="H9:I9"/>
    <mergeCell ref="K9:L9"/>
  </mergeCells>
  <pageMargins left="0.5" right="0.5" top="0.75" bottom="0.5" header="0.17" footer="0.17"/>
  <pageSetup scale="77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A19" sqref="A19"/>
    </sheetView>
  </sheetViews>
  <sheetFormatPr defaultColWidth="8.85546875" defaultRowHeight="12.75"/>
  <cols>
    <col min="1" max="1" width="31.5703125" style="117" customWidth="1"/>
    <col min="2" max="2" width="9.7109375" style="117" customWidth="1"/>
    <col min="3" max="3" width="13.42578125" style="117" customWidth="1"/>
    <col min="4" max="4" width="11.42578125" style="117" bestFit="1" customWidth="1"/>
    <col min="5" max="16384" width="8.85546875" style="117"/>
  </cols>
  <sheetData>
    <row r="1" spans="1:3">
      <c r="A1" s="99" t="s">
        <v>103</v>
      </c>
    </row>
    <row r="2" spans="1:3">
      <c r="A2" s="99" t="s">
        <v>188</v>
      </c>
    </row>
    <row r="3" spans="1:3">
      <c r="A3" s="99" t="s">
        <v>111</v>
      </c>
    </row>
    <row r="5" spans="1:3">
      <c r="B5" s="118" t="s">
        <v>90</v>
      </c>
    </row>
    <row r="6" spans="1:3">
      <c r="A6" s="117" t="s">
        <v>189</v>
      </c>
      <c r="B6" s="117">
        <v>212660</v>
      </c>
      <c r="C6" s="117" t="s">
        <v>93</v>
      </c>
    </row>
    <row r="7" spans="1:3">
      <c r="A7" s="117" t="s">
        <v>190</v>
      </c>
      <c r="B7" s="119">
        <v>94260</v>
      </c>
      <c r="C7" s="117" t="s">
        <v>91</v>
      </c>
    </row>
    <row r="8" spans="1:3" ht="13.5" thickBot="1">
      <c r="B8" s="120">
        <v>306920</v>
      </c>
    </row>
    <row r="9" spans="1:3" ht="13.5" thickTop="1"/>
    <row r="10" spans="1:3">
      <c r="A10" s="117" t="s">
        <v>35</v>
      </c>
      <c r="B10" s="117">
        <v>63960</v>
      </c>
    </row>
    <row r="12" spans="1:3">
      <c r="A12" s="117" t="s">
        <v>191</v>
      </c>
      <c r="B12" s="117">
        <f>B10*0.5</f>
        <v>31980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74"/>
  <sheetViews>
    <sheetView workbookViewId="0">
      <pane ySplit="12" topLeftCell="A13" activePane="bottomLeft" state="frozen"/>
      <selection activeCell="D90" sqref="D90"/>
      <selection pane="bottomLeft" activeCell="H84" sqref="H84"/>
    </sheetView>
  </sheetViews>
  <sheetFormatPr defaultRowHeight="15"/>
  <cols>
    <col min="1" max="1" width="9.42578125" style="209" bestFit="1" customWidth="1"/>
    <col min="2" max="2" width="6" style="209" bestFit="1" customWidth="1"/>
    <col min="3" max="3" width="5.5703125" style="209" bestFit="1" customWidth="1"/>
    <col min="4" max="4" width="7.28515625" style="209" customWidth="1"/>
    <col min="5" max="5" width="9.140625" style="209" customWidth="1"/>
    <col min="6" max="6" width="6.28515625" style="209" customWidth="1"/>
    <col min="7" max="7" width="10.85546875" style="122" bestFit="1" customWidth="1"/>
    <col min="8" max="8" width="13.7109375" style="123" customWidth="1"/>
    <col min="9" max="9" width="9.85546875" style="122" customWidth="1"/>
    <col min="10" max="10" width="12.5703125" style="123" bestFit="1" customWidth="1"/>
    <col min="11" max="16384" width="9.140625" style="122"/>
  </cols>
  <sheetData>
    <row r="1" spans="1:10">
      <c r="A1" s="208" t="s">
        <v>229</v>
      </c>
    </row>
    <row r="2" spans="1:10">
      <c r="A2" s="208" t="s">
        <v>235</v>
      </c>
    </row>
    <row r="3" spans="1:10">
      <c r="A3" s="208" t="s">
        <v>111</v>
      </c>
    </row>
    <row r="5" spans="1:10">
      <c r="J5" s="210" t="s">
        <v>196</v>
      </c>
    </row>
    <row r="6" spans="1:10">
      <c r="J6" s="210" t="s">
        <v>197</v>
      </c>
    </row>
    <row r="7" spans="1:10">
      <c r="J7" s="211">
        <f>+J10/H10</f>
        <v>3.5000000000000003E-2</v>
      </c>
    </row>
    <row r="9" spans="1:10">
      <c r="I9" s="212" t="s">
        <v>31</v>
      </c>
    </row>
    <row r="10" spans="1:10">
      <c r="H10" s="123">
        <f>SUBTOTAL(9,H13:H76)</f>
        <v>59999.69</v>
      </c>
      <c r="J10" s="123">
        <f>SUBTOTAL(9,J13:J76)</f>
        <v>2099.9891500000003</v>
      </c>
    </row>
    <row r="11" spans="1:10" s="210" customFormat="1">
      <c r="A11" s="213" t="s">
        <v>198</v>
      </c>
      <c r="B11" s="209"/>
      <c r="C11" s="209"/>
      <c r="D11" s="209" t="s">
        <v>199</v>
      </c>
      <c r="E11" s="209" t="s">
        <v>10</v>
      </c>
      <c r="F11" s="209"/>
      <c r="H11" s="214"/>
      <c r="J11" s="215" t="s">
        <v>200</v>
      </c>
    </row>
    <row r="12" spans="1:10" s="210" customFormat="1" ht="45">
      <c r="A12" s="216" t="s">
        <v>201</v>
      </c>
      <c r="B12" s="216" t="s">
        <v>202</v>
      </c>
      <c r="C12" s="216" t="s">
        <v>203</v>
      </c>
      <c r="D12" s="216" t="s">
        <v>204</v>
      </c>
      <c r="E12" s="216" t="s">
        <v>205</v>
      </c>
      <c r="F12" s="209" t="s">
        <v>206</v>
      </c>
      <c r="G12" s="217" t="s">
        <v>207</v>
      </c>
      <c r="H12" s="218" t="s">
        <v>208</v>
      </c>
      <c r="I12" s="217" t="s">
        <v>209</v>
      </c>
      <c r="J12" s="221" t="s">
        <v>210</v>
      </c>
    </row>
    <row r="13" spans="1:10" s="100" customFormat="1" hidden="1">
      <c r="A13" s="151" t="s">
        <v>211</v>
      </c>
      <c r="B13" s="151" t="s">
        <v>212</v>
      </c>
      <c r="C13" s="151" t="s">
        <v>47</v>
      </c>
      <c r="D13" s="151" t="s">
        <v>64</v>
      </c>
      <c r="E13" s="151" t="s">
        <v>2</v>
      </c>
      <c r="F13" s="151">
        <v>5</v>
      </c>
      <c r="G13" s="100">
        <v>0.05</v>
      </c>
      <c r="H13" s="101">
        <v>312124.79999999999</v>
      </c>
      <c r="I13" s="100">
        <v>6</v>
      </c>
      <c r="J13" s="153">
        <f>+G13*H13</f>
        <v>15606.24</v>
      </c>
    </row>
    <row r="14" spans="1:10" s="100" customFormat="1" hidden="1">
      <c r="A14" s="151" t="s">
        <v>211</v>
      </c>
      <c r="B14" s="151" t="s">
        <v>212</v>
      </c>
      <c r="C14" s="151" t="s">
        <v>47</v>
      </c>
      <c r="D14" s="151" t="s">
        <v>51</v>
      </c>
      <c r="E14" s="151" t="s">
        <v>4</v>
      </c>
      <c r="F14" s="151">
        <v>4</v>
      </c>
      <c r="G14" s="100">
        <v>3.5000000000000003E-2</v>
      </c>
      <c r="H14" s="101">
        <v>108100</v>
      </c>
      <c r="I14" s="100">
        <v>1</v>
      </c>
      <c r="J14" s="153">
        <f t="shared" ref="J14:J74" si="0">+G14*H14</f>
        <v>3783.5000000000005</v>
      </c>
    </row>
    <row r="15" spans="1:10" s="100" customFormat="1" hidden="1">
      <c r="A15" s="151" t="s">
        <v>211</v>
      </c>
      <c r="B15" s="151" t="s">
        <v>212</v>
      </c>
      <c r="C15" s="151" t="s">
        <v>47</v>
      </c>
      <c r="D15" s="151" t="s">
        <v>51</v>
      </c>
      <c r="E15" s="151" t="s">
        <v>2</v>
      </c>
      <c r="F15" s="151">
        <v>5</v>
      </c>
      <c r="G15" s="100">
        <v>0.05</v>
      </c>
      <c r="H15" s="101">
        <v>1589889.6</v>
      </c>
      <c r="I15" s="100">
        <v>23</v>
      </c>
      <c r="J15" s="153">
        <f t="shared" si="0"/>
        <v>79494.48000000001</v>
      </c>
    </row>
    <row r="16" spans="1:10" s="100" customFormat="1" hidden="1">
      <c r="A16" s="151" t="s">
        <v>211</v>
      </c>
      <c r="B16" s="151" t="s">
        <v>212</v>
      </c>
      <c r="C16" s="151" t="s">
        <v>47</v>
      </c>
      <c r="D16" s="151" t="s">
        <v>51</v>
      </c>
      <c r="E16" s="151" t="s">
        <v>3</v>
      </c>
      <c r="F16" s="151">
        <v>4</v>
      </c>
      <c r="G16" s="100">
        <v>3.5000000000000003E-2</v>
      </c>
      <c r="H16" s="101">
        <v>414337.98</v>
      </c>
      <c r="I16" s="100">
        <v>5</v>
      </c>
      <c r="J16" s="153">
        <f t="shared" si="0"/>
        <v>14501.829300000001</v>
      </c>
    </row>
    <row r="17" spans="1:10" s="100" customFormat="1" hidden="1">
      <c r="A17" s="151" t="s">
        <v>211</v>
      </c>
      <c r="B17" s="151" t="s">
        <v>212</v>
      </c>
      <c r="C17" s="151" t="s">
        <v>47</v>
      </c>
      <c r="D17" s="151" t="s">
        <v>63</v>
      </c>
      <c r="E17" s="151" t="s">
        <v>2</v>
      </c>
      <c r="F17" s="151">
        <v>5</v>
      </c>
      <c r="G17" s="100">
        <v>0.05</v>
      </c>
      <c r="H17" s="101">
        <v>274414.40000000002</v>
      </c>
      <c r="I17" s="100">
        <v>5</v>
      </c>
      <c r="J17" s="153">
        <f t="shared" si="0"/>
        <v>13720.720000000001</v>
      </c>
    </row>
    <row r="18" spans="1:10" s="100" customFormat="1" hidden="1">
      <c r="A18" s="151" t="s">
        <v>211</v>
      </c>
      <c r="B18" s="151" t="s">
        <v>212</v>
      </c>
      <c r="C18" s="151" t="s">
        <v>47</v>
      </c>
      <c r="D18" s="151" t="s">
        <v>50</v>
      </c>
      <c r="E18" s="151" t="s">
        <v>4</v>
      </c>
      <c r="F18" s="151">
        <v>4</v>
      </c>
      <c r="G18" s="100">
        <v>3.5000000000000003E-2</v>
      </c>
      <c r="H18" s="101">
        <v>110547.84</v>
      </c>
      <c r="I18" s="100">
        <v>1</v>
      </c>
      <c r="J18" s="153">
        <f t="shared" si="0"/>
        <v>3869.1744000000003</v>
      </c>
    </row>
    <row r="19" spans="1:10" s="100" customFormat="1" hidden="1">
      <c r="A19" s="151" t="s">
        <v>211</v>
      </c>
      <c r="B19" s="151" t="s">
        <v>212</v>
      </c>
      <c r="C19" s="151" t="s">
        <v>47</v>
      </c>
      <c r="D19" s="151" t="s">
        <v>50</v>
      </c>
      <c r="E19" s="151" t="s">
        <v>2</v>
      </c>
      <c r="F19" s="151">
        <v>5</v>
      </c>
      <c r="G19" s="100">
        <v>0.05</v>
      </c>
      <c r="H19" s="101">
        <v>1515280</v>
      </c>
      <c r="I19" s="100">
        <v>22</v>
      </c>
      <c r="J19" s="153">
        <f t="shared" si="0"/>
        <v>75764</v>
      </c>
    </row>
    <row r="20" spans="1:10" s="100" customFormat="1" hidden="1">
      <c r="A20" s="151" t="s">
        <v>211</v>
      </c>
      <c r="B20" s="151" t="s">
        <v>212</v>
      </c>
      <c r="C20" s="151" t="s">
        <v>47</v>
      </c>
      <c r="D20" s="151" t="s">
        <v>50</v>
      </c>
      <c r="E20" s="151" t="s">
        <v>3</v>
      </c>
      <c r="F20" s="151">
        <v>4</v>
      </c>
      <c r="G20" s="100">
        <v>3.5000000000000003E-2</v>
      </c>
      <c r="H20" s="101">
        <v>419382.83</v>
      </c>
      <c r="I20" s="100">
        <v>5</v>
      </c>
      <c r="J20" s="153">
        <f t="shared" si="0"/>
        <v>14678.399050000002</v>
      </c>
    </row>
    <row r="21" spans="1:10" s="100" customFormat="1" hidden="1">
      <c r="A21" s="151" t="s">
        <v>211</v>
      </c>
      <c r="B21" s="151" t="s">
        <v>212</v>
      </c>
      <c r="C21" s="151" t="s">
        <v>47</v>
      </c>
      <c r="D21" s="151" t="s">
        <v>50</v>
      </c>
      <c r="E21" s="151" t="s">
        <v>3</v>
      </c>
      <c r="F21" s="151">
        <v>5</v>
      </c>
      <c r="G21" s="100">
        <v>0.05</v>
      </c>
      <c r="H21" s="101">
        <v>76128</v>
      </c>
      <c r="I21" s="100">
        <v>1</v>
      </c>
      <c r="J21" s="153">
        <f t="shared" si="0"/>
        <v>3806.4</v>
      </c>
    </row>
    <row r="22" spans="1:10" s="100" customFormat="1" hidden="1">
      <c r="A22" s="151" t="s">
        <v>211</v>
      </c>
      <c r="B22" s="151" t="s">
        <v>212</v>
      </c>
      <c r="C22" s="151" t="s">
        <v>47</v>
      </c>
      <c r="D22" s="151" t="s">
        <v>62</v>
      </c>
      <c r="E22" s="151" t="s">
        <v>2</v>
      </c>
      <c r="F22" s="151">
        <v>5</v>
      </c>
      <c r="G22" s="100">
        <v>0.05</v>
      </c>
      <c r="H22" s="101">
        <v>323606.40000000002</v>
      </c>
      <c r="I22" s="100">
        <v>6</v>
      </c>
      <c r="J22" s="153">
        <f t="shared" si="0"/>
        <v>16180.320000000002</v>
      </c>
    </row>
    <row r="23" spans="1:10" s="100" customFormat="1" hidden="1">
      <c r="A23" s="151" t="s">
        <v>211</v>
      </c>
      <c r="B23" s="151" t="s">
        <v>212</v>
      </c>
      <c r="C23" s="151" t="s">
        <v>47</v>
      </c>
      <c r="D23" s="151" t="s">
        <v>62</v>
      </c>
      <c r="E23" s="151" t="s">
        <v>3</v>
      </c>
      <c r="F23" s="151">
        <v>5</v>
      </c>
      <c r="G23" s="100">
        <v>0.05</v>
      </c>
      <c r="H23" s="101">
        <v>49192</v>
      </c>
      <c r="I23" s="100">
        <v>1</v>
      </c>
      <c r="J23" s="153">
        <f t="shared" si="0"/>
        <v>2459.6000000000004</v>
      </c>
    </row>
    <row r="24" spans="1:10" s="100" customFormat="1" hidden="1">
      <c r="A24" s="151" t="s">
        <v>211</v>
      </c>
      <c r="B24" s="151" t="s">
        <v>212</v>
      </c>
      <c r="C24" s="151" t="s">
        <v>47</v>
      </c>
      <c r="D24" s="151" t="s">
        <v>46</v>
      </c>
      <c r="E24" s="151" t="s">
        <v>4</v>
      </c>
      <c r="F24" s="151">
        <v>4</v>
      </c>
      <c r="G24" s="100">
        <v>3.5000000000000003E-2</v>
      </c>
      <c r="H24" s="101">
        <v>311986.11</v>
      </c>
      <c r="I24" s="100">
        <v>2</v>
      </c>
      <c r="J24" s="153">
        <f t="shared" si="0"/>
        <v>10919.513850000001</v>
      </c>
    </row>
    <row r="25" spans="1:10" s="100" customFormat="1" hidden="1">
      <c r="A25" s="151" t="s">
        <v>211</v>
      </c>
      <c r="B25" s="151" t="s">
        <v>212</v>
      </c>
      <c r="C25" s="151" t="s">
        <v>47</v>
      </c>
      <c r="D25" s="151" t="s">
        <v>70</v>
      </c>
      <c r="E25" s="151" t="s">
        <v>3</v>
      </c>
      <c r="F25" s="151">
        <v>4</v>
      </c>
      <c r="G25" s="100">
        <v>3.5000000000000003E-2</v>
      </c>
      <c r="H25" s="101">
        <v>415076.4</v>
      </c>
      <c r="I25" s="100">
        <v>6</v>
      </c>
      <c r="J25" s="153">
        <f t="shared" si="0"/>
        <v>14527.674000000003</v>
      </c>
    </row>
    <row r="26" spans="1:10" s="100" customFormat="1" hidden="1">
      <c r="A26" s="151" t="s">
        <v>211</v>
      </c>
      <c r="B26" s="151" t="s">
        <v>212</v>
      </c>
      <c r="C26" s="151" t="s">
        <v>47</v>
      </c>
      <c r="D26" s="151" t="s">
        <v>53</v>
      </c>
      <c r="E26" s="151" t="s">
        <v>4</v>
      </c>
      <c r="F26" s="151">
        <v>4</v>
      </c>
      <c r="G26" s="100">
        <v>3.5000000000000003E-2</v>
      </c>
      <c r="H26" s="101">
        <v>101455</v>
      </c>
      <c r="I26" s="100">
        <v>1</v>
      </c>
      <c r="J26" s="153">
        <f t="shared" si="0"/>
        <v>3550.9250000000002</v>
      </c>
    </row>
    <row r="27" spans="1:10" s="100" customFormat="1" hidden="1">
      <c r="A27" s="151" t="s">
        <v>211</v>
      </c>
      <c r="B27" s="151" t="s">
        <v>212</v>
      </c>
      <c r="C27" s="151" t="s">
        <v>47</v>
      </c>
      <c r="D27" s="151" t="s">
        <v>53</v>
      </c>
      <c r="E27" s="151" t="s">
        <v>2</v>
      </c>
      <c r="F27" s="151">
        <v>5</v>
      </c>
      <c r="G27" s="100">
        <v>0.05</v>
      </c>
      <c r="H27" s="101">
        <v>1582484.8</v>
      </c>
      <c r="I27" s="100">
        <v>22</v>
      </c>
      <c r="J27" s="153">
        <f t="shared" si="0"/>
        <v>79124.240000000005</v>
      </c>
    </row>
    <row r="28" spans="1:10" s="100" customFormat="1" hidden="1">
      <c r="A28" s="151" t="s">
        <v>211</v>
      </c>
      <c r="B28" s="151" t="s">
        <v>212</v>
      </c>
      <c r="C28" s="151" t="s">
        <v>47</v>
      </c>
      <c r="D28" s="151" t="s">
        <v>53</v>
      </c>
      <c r="E28" s="151" t="s">
        <v>3</v>
      </c>
      <c r="F28" s="151">
        <v>4</v>
      </c>
      <c r="G28" s="100">
        <v>3.5000000000000003E-2</v>
      </c>
      <c r="H28" s="101">
        <v>504871.95</v>
      </c>
      <c r="I28" s="100">
        <v>6</v>
      </c>
      <c r="J28" s="153">
        <f t="shared" si="0"/>
        <v>17670.518250000001</v>
      </c>
    </row>
    <row r="29" spans="1:10" s="100" customFormat="1" hidden="1">
      <c r="A29" s="151" t="s">
        <v>211</v>
      </c>
      <c r="B29" s="151" t="s">
        <v>212</v>
      </c>
      <c r="C29" s="151" t="s">
        <v>47</v>
      </c>
      <c r="D29" s="151" t="s">
        <v>49</v>
      </c>
      <c r="E29" s="151" t="s">
        <v>2</v>
      </c>
      <c r="F29" s="151">
        <v>5</v>
      </c>
      <c r="G29" s="100">
        <v>0.05</v>
      </c>
      <c r="H29" s="101">
        <v>601286.40000000002</v>
      </c>
      <c r="I29" s="100">
        <v>8</v>
      </c>
      <c r="J29" s="153">
        <f t="shared" si="0"/>
        <v>30064.320000000003</v>
      </c>
    </row>
    <row r="30" spans="1:10" s="100" customFormat="1" hidden="1">
      <c r="A30" s="151" t="s">
        <v>211</v>
      </c>
      <c r="B30" s="151" t="s">
        <v>212</v>
      </c>
      <c r="C30" s="151" t="s">
        <v>47</v>
      </c>
      <c r="D30" s="151" t="s">
        <v>49</v>
      </c>
      <c r="E30" s="151" t="s">
        <v>3</v>
      </c>
      <c r="F30" s="151">
        <v>4</v>
      </c>
      <c r="G30" s="100">
        <v>3.5000000000000003E-2</v>
      </c>
      <c r="H30" s="101">
        <v>172476.99</v>
      </c>
      <c r="I30" s="100">
        <v>2</v>
      </c>
      <c r="J30" s="153">
        <f t="shared" si="0"/>
        <v>6036.6946500000004</v>
      </c>
    </row>
    <row r="31" spans="1:10" s="100" customFormat="1" hidden="1">
      <c r="A31" s="151" t="s">
        <v>211</v>
      </c>
      <c r="B31" s="151" t="s">
        <v>212</v>
      </c>
      <c r="C31" s="151" t="s">
        <v>47</v>
      </c>
      <c r="D31" s="151" t="s">
        <v>57</v>
      </c>
      <c r="E31" s="151" t="s">
        <v>4</v>
      </c>
      <c r="F31" s="151">
        <v>4</v>
      </c>
      <c r="G31" s="100">
        <v>3.5000000000000003E-2</v>
      </c>
      <c r="H31" s="101">
        <v>389424.3</v>
      </c>
      <c r="I31" s="100">
        <v>4</v>
      </c>
      <c r="J31" s="153">
        <f t="shared" si="0"/>
        <v>13629.8505</v>
      </c>
    </row>
    <row r="32" spans="1:10" s="100" customFormat="1" hidden="1">
      <c r="A32" s="151" t="s">
        <v>211</v>
      </c>
      <c r="B32" s="151" t="s">
        <v>212</v>
      </c>
      <c r="C32" s="151" t="s">
        <v>47</v>
      </c>
      <c r="D32" s="151" t="s">
        <v>61</v>
      </c>
      <c r="E32" s="151" t="s">
        <v>4</v>
      </c>
      <c r="F32" s="151">
        <v>4</v>
      </c>
      <c r="G32" s="100">
        <v>3.5000000000000003E-2</v>
      </c>
      <c r="H32" s="101">
        <v>269992.99</v>
      </c>
      <c r="I32" s="100">
        <v>3</v>
      </c>
      <c r="J32" s="153">
        <f t="shared" si="0"/>
        <v>9449.7546500000008</v>
      </c>
    </row>
    <row r="33" spans="1:10" s="100" customFormat="1" hidden="1">
      <c r="A33" s="151" t="s">
        <v>211</v>
      </c>
      <c r="B33" s="151" t="s">
        <v>212</v>
      </c>
      <c r="C33" s="151" t="s">
        <v>47</v>
      </c>
      <c r="D33" s="151" t="s">
        <v>55</v>
      </c>
      <c r="E33" s="151" t="s">
        <v>3</v>
      </c>
      <c r="F33" s="151">
        <v>4</v>
      </c>
      <c r="G33" s="100">
        <v>3.5000000000000003E-2</v>
      </c>
      <c r="H33" s="101">
        <v>556433.44999999995</v>
      </c>
      <c r="I33" s="100">
        <v>8</v>
      </c>
      <c r="J33" s="153">
        <f t="shared" si="0"/>
        <v>19475.170750000001</v>
      </c>
    </row>
    <row r="34" spans="1:10" s="100" customFormat="1" hidden="1">
      <c r="A34" s="151" t="s">
        <v>211</v>
      </c>
      <c r="B34" s="151" t="s">
        <v>212</v>
      </c>
      <c r="C34" s="151" t="s">
        <v>47</v>
      </c>
      <c r="D34" s="151" t="s">
        <v>75</v>
      </c>
      <c r="E34" s="151" t="s">
        <v>3</v>
      </c>
      <c r="F34" s="151">
        <v>4</v>
      </c>
      <c r="G34" s="100">
        <v>3.5000000000000003E-2</v>
      </c>
      <c r="H34" s="101">
        <v>328274.21000000002</v>
      </c>
      <c r="I34" s="100">
        <v>5</v>
      </c>
      <c r="J34" s="153">
        <f t="shared" si="0"/>
        <v>11489.597350000002</v>
      </c>
    </row>
    <row r="35" spans="1:10" s="100" customFormat="1" hidden="1">
      <c r="A35" s="151" t="s">
        <v>211</v>
      </c>
      <c r="B35" s="151" t="s">
        <v>212</v>
      </c>
      <c r="C35" s="151" t="s">
        <v>47</v>
      </c>
      <c r="D35" s="151" t="s">
        <v>98</v>
      </c>
      <c r="E35" s="151" t="s">
        <v>4</v>
      </c>
      <c r="F35" s="151">
        <v>4</v>
      </c>
      <c r="G35" s="100">
        <v>3.5000000000000003E-2</v>
      </c>
      <c r="H35" s="101">
        <v>239628.79</v>
      </c>
      <c r="I35" s="100">
        <v>2</v>
      </c>
      <c r="J35" s="153">
        <f t="shared" si="0"/>
        <v>8387.0076500000014</v>
      </c>
    </row>
    <row r="36" spans="1:10" s="100" customFormat="1" hidden="1">
      <c r="A36" s="151" t="s">
        <v>211</v>
      </c>
      <c r="B36" s="151" t="s">
        <v>212</v>
      </c>
      <c r="C36" s="151" t="s">
        <v>47</v>
      </c>
      <c r="D36" s="151" t="s">
        <v>56</v>
      </c>
      <c r="E36" s="151" t="s">
        <v>4</v>
      </c>
      <c r="F36" s="151">
        <v>4</v>
      </c>
      <c r="G36" s="100">
        <v>3.5000000000000003E-2</v>
      </c>
      <c r="H36" s="101">
        <v>539992.84</v>
      </c>
      <c r="I36" s="100">
        <v>5</v>
      </c>
      <c r="J36" s="153">
        <f t="shared" si="0"/>
        <v>18899.749400000001</v>
      </c>
    </row>
    <row r="37" spans="1:10" s="100" customFormat="1" hidden="1">
      <c r="A37" s="151" t="s">
        <v>211</v>
      </c>
      <c r="B37" s="151" t="s">
        <v>212</v>
      </c>
      <c r="C37" s="151" t="s">
        <v>47</v>
      </c>
      <c r="D37" s="151" t="s">
        <v>56</v>
      </c>
      <c r="E37" s="151" t="s">
        <v>3</v>
      </c>
      <c r="F37" s="151">
        <v>4</v>
      </c>
      <c r="G37" s="100">
        <v>3.5000000000000003E-2</v>
      </c>
      <c r="H37" s="101">
        <v>100626.52</v>
      </c>
      <c r="I37" s="100">
        <v>2</v>
      </c>
      <c r="J37" s="153">
        <f t="shared" si="0"/>
        <v>3521.9282000000003</v>
      </c>
    </row>
    <row r="38" spans="1:10" s="100" customFormat="1" hidden="1">
      <c r="A38" s="151" t="s">
        <v>211</v>
      </c>
      <c r="B38" s="151" t="s">
        <v>212</v>
      </c>
      <c r="C38" s="151" t="s">
        <v>47</v>
      </c>
      <c r="D38" s="151" t="s">
        <v>69</v>
      </c>
      <c r="E38" s="151" t="s">
        <v>3</v>
      </c>
      <c r="F38" s="151">
        <v>4</v>
      </c>
      <c r="G38" s="100">
        <v>3.5000000000000003E-2</v>
      </c>
      <c r="H38" s="101">
        <v>339106.72</v>
      </c>
      <c r="I38" s="100">
        <v>5</v>
      </c>
      <c r="J38" s="153">
        <f t="shared" si="0"/>
        <v>11868.735200000001</v>
      </c>
    </row>
    <row r="39" spans="1:10" s="100" customFormat="1" hidden="1">
      <c r="A39" s="151" t="s">
        <v>211</v>
      </c>
      <c r="B39" s="151" t="s">
        <v>212</v>
      </c>
      <c r="C39" s="151" t="s">
        <v>47</v>
      </c>
      <c r="D39" s="151" t="s">
        <v>58</v>
      </c>
      <c r="E39" s="151" t="s">
        <v>4</v>
      </c>
      <c r="F39" s="151">
        <v>4</v>
      </c>
      <c r="G39" s="100">
        <v>3.5000000000000003E-2</v>
      </c>
      <c r="H39" s="101">
        <v>116699</v>
      </c>
      <c r="I39" s="100">
        <v>1</v>
      </c>
      <c r="J39" s="153">
        <f t="shared" si="0"/>
        <v>4084.4650000000006</v>
      </c>
    </row>
    <row r="40" spans="1:10" s="100" customFormat="1" hidden="1">
      <c r="A40" s="151" t="s">
        <v>211</v>
      </c>
      <c r="B40" s="151" t="s">
        <v>212</v>
      </c>
      <c r="C40" s="151" t="s">
        <v>47</v>
      </c>
      <c r="D40" s="151" t="s">
        <v>52</v>
      </c>
      <c r="E40" s="151" t="s">
        <v>4</v>
      </c>
      <c r="F40" s="151">
        <v>4</v>
      </c>
      <c r="G40" s="100">
        <v>3.5000000000000003E-2</v>
      </c>
      <c r="H40" s="101">
        <v>588541.06999999995</v>
      </c>
      <c r="I40" s="100">
        <v>5</v>
      </c>
      <c r="J40" s="153">
        <f t="shared" si="0"/>
        <v>20598.937450000001</v>
      </c>
    </row>
    <row r="41" spans="1:10" s="100" customFormat="1" hidden="1">
      <c r="A41" s="151" t="s">
        <v>211</v>
      </c>
      <c r="B41" s="151" t="s">
        <v>212</v>
      </c>
      <c r="C41" s="151" t="s">
        <v>47</v>
      </c>
      <c r="D41" s="151" t="s">
        <v>52</v>
      </c>
      <c r="E41" s="151" t="s">
        <v>3</v>
      </c>
      <c r="F41" s="151">
        <v>4</v>
      </c>
      <c r="G41" s="100">
        <v>3.5000000000000003E-2</v>
      </c>
      <c r="H41" s="101">
        <v>437431.7</v>
      </c>
      <c r="I41" s="100">
        <v>8</v>
      </c>
      <c r="J41" s="153">
        <f t="shared" si="0"/>
        <v>15310.109500000002</v>
      </c>
    </row>
    <row r="42" spans="1:10" s="100" customFormat="1" hidden="1">
      <c r="A42" s="151" t="s">
        <v>211</v>
      </c>
      <c r="B42" s="151" t="s">
        <v>212</v>
      </c>
      <c r="C42" s="151" t="s">
        <v>47</v>
      </c>
      <c r="D42" s="151" t="s">
        <v>7</v>
      </c>
      <c r="E42" s="151" t="s">
        <v>3</v>
      </c>
      <c r="F42" s="151">
        <v>4</v>
      </c>
      <c r="G42" s="100">
        <v>3.5000000000000003E-2</v>
      </c>
      <c r="H42" s="101">
        <v>114256.59</v>
      </c>
      <c r="I42" s="100">
        <v>2</v>
      </c>
      <c r="J42" s="153">
        <f t="shared" si="0"/>
        <v>3998.9806500000004</v>
      </c>
    </row>
    <row r="43" spans="1:10" s="100" customFormat="1" hidden="1">
      <c r="A43" s="151" t="s">
        <v>211</v>
      </c>
      <c r="B43" s="151" t="s">
        <v>212</v>
      </c>
      <c r="C43" s="151" t="s">
        <v>47</v>
      </c>
      <c r="D43" s="151" t="s">
        <v>68</v>
      </c>
      <c r="E43" s="151" t="s">
        <v>4</v>
      </c>
      <c r="F43" s="151">
        <v>4</v>
      </c>
      <c r="G43" s="100">
        <v>3.5000000000000003E-2</v>
      </c>
      <c r="H43" s="101">
        <v>430660.1</v>
      </c>
      <c r="I43" s="100">
        <v>7</v>
      </c>
      <c r="J43" s="153">
        <f t="shared" si="0"/>
        <v>15073.103500000001</v>
      </c>
    </row>
    <row r="44" spans="1:10" s="100" customFormat="1" hidden="1">
      <c r="A44" s="151" t="s">
        <v>211</v>
      </c>
      <c r="B44" s="151" t="s">
        <v>212</v>
      </c>
      <c r="C44" s="151" t="s">
        <v>47</v>
      </c>
      <c r="D44" s="151" t="s">
        <v>67</v>
      </c>
      <c r="E44" s="151" t="s">
        <v>4</v>
      </c>
      <c r="F44" s="151">
        <v>4</v>
      </c>
      <c r="G44" s="100">
        <v>3.5000000000000003E-2</v>
      </c>
      <c r="H44" s="101">
        <v>984311.42</v>
      </c>
      <c r="I44" s="100">
        <v>12</v>
      </c>
      <c r="J44" s="153">
        <f t="shared" si="0"/>
        <v>34450.899700000002</v>
      </c>
    </row>
    <row r="45" spans="1:10" s="100" customFormat="1" hidden="1">
      <c r="A45" s="151" t="s">
        <v>211</v>
      </c>
      <c r="B45" s="151" t="s">
        <v>212</v>
      </c>
      <c r="C45" s="151" t="s">
        <v>47</v>
      </c>
      <c r="D45" s="151" t="s">
        <v>76</v>
      </c>
      <c r="E45" s="151" t="s">
        <v>2</v>
      </c>
      <c r="F45" s="151">
        <v>5</v>
      </c>
      <c r="G45" s="100">
        <v>0.05</v>
      </c>
      <c r="H45" s="101">
        <v>405932.79999999999</v>
      </c>
      <c r="I45" s="100">
        <v>7</v>
      </c>
      <c r="J45" s="153">
        <f t="shared" si="0"/>
        <v>20296.64</v>
      </c>
    </row>
    <row r="46" spans="1:10" s="100" customFormat="1" hidden="1">
      <c r="A46" s="151" t="s">
        <v>211</v>
      </c>
      <c r="B46" s="151" t="s">
        <v>212</v>
      </c>
      <c r="C46" s="151" t="s">
        <v>47</v>
      </c>
      <c r="D46" s="151" t="s">
        <v>76</v>
      </c>
      <c r="E46" s="151" t="s">
        <v>3</v>
      </c>
      <c r="F46" s="151">
        <v>4</v>
      </c>
      <c r="G46" s="100">
        <v>3.5000000000000003E-2</v>
      </c>
      <c r="H46" s="101">
        <v>222295</v>
      </c>
      <c r="I46" s="100">
        <v>3</v>
      </c>
      <c r="J46" s="153">
        <f t="shared" si="0"/>
        <v>7780.3250000000007</v>
      </c>
    </row>
    <row r="47" spans="1:10" s="100" customFormat="1" hidden="1">
      <c r="A47" s="151" t="s">
        <v>211</v>
      </c>
      <c r="B47" s="151" t="s">
        <v>212</v>
      </c>
      <c r="C47" s="151" t="s">
        <v>47</v>
      </c>
      <c r="D47" s="151" t="s">
        <v>48</v>
      </c>
      <c r="E47" s="151" t="s">
        <v>2</v>
      </c>
      <c r="F47" s="151">
        <v>4</v>
      </c>
      <c r="G47" s="100">
        <v>0.05</v>
      </c>
      <c r="H47" s="101">
        <v>74193.600000000006</v>
      </c>
      <c r="I47" s="100">
        <v>1</v>
      </c>
      <c r="J47" s="153">
        <f t="shared" si="0"/>
        <v>3709.6800000000003</v>
      </c>
    </row>
    <row r="48" spans="1:10" s="100" customFormat="1" hidden="1">
      <c r="A48" s="151" t="s">
        <v>211</v>
      </c>
      <c r="B48" s="151" t="s">
        <v>212</v>
      </c>
      <c r="C48" s="151" t="s">
        <v>47</v>
      </c>
      <c r="D48" s="151" t="s">
        <v>48</v>
      </c>
      <c r="E48" s="151" t="s">
        <v>2</v>
      </c>
      <c r="F48" s="151">
        <v>5</v>
      </c>
      <c r="G48" s="100">
        <v>0.05</v>
      </c>
      <c r="H48" s="101">
        <v>148387.20000000001</v>
      </c>
      <c r="I48" s="100">
        <v>2</v>
      </c>
      <c r="J48" s="153">
        <f t="shared" si="0"/>
        <v>7419.3600000000006</v>
      </c>
    </row>
    <row r="49" spans="1:10" s="100" customFormat="1" hidden="1">
      <c r="A49" s="151" t="s">
        <v>211</v>
      </c>
      <c r="B49" s="151" t="s">
        <v>212</v>
      </c>
      <c r="C49" s="151" t="s">
        <v>47</v>
      </c>
      <c r="D49" s="151" t="s">
        <v>65</v>
      </c>
      <c r="E49" s="151" t="s">
        <v>2</v>
      </c>
      <c r="F49" s="151">
        <v>5</v>
      </c>
      <c r="G49" s="100">
        <v>0.05</v>
      </c>
      <c r="H49" s="101">
        <v>141169.60000000001</v>
      </c>
      <c r="I49" s="100">
        <v>2</v>
      </c>
      <c r="J49" s="153">
        <f t="shared" si="0"/>
        <v>7058.4800000000005</v>
      </c>
    </row>
    <row r="50" spans="1:10" s="100" customFormat="1" hidden="1">
      <c r="A50" s="151" t="s">
        <v>211</v>
      </c>
      <c r="B50" s="151" t="s">
        <v>212</v>
      </c>
      <c r="C50" s="151" t="s">
        <v>47</v>
      </c>
      <c r="D50" s="151" t="s">
        <v>66</v>
      </c>
      <c r="E50" s="151" t="s">
        <v>2</v>
      </c>
      <c r="F50" s="151">
        <v>5</v>
      </c>
      <c r="G50" s="100">
        <v>0.05</v>
      </c>
      <c r="H50" s="101">
        <v>148387.20000000001</v>
      </c>
      <c r="I50" s="100">
        <v>2</v>
      </c>
      <c r="J50" s="153">
        <f t="shared" si="0"/>
        <v>7419.3600000000006</v>
      </c>
    </row>
    <row r="51" spans="1:10" s="100" customFormat="1" hidden="1">
      <c r="A51" s="151" t="s">
        <v>211</v>
      </c>
      <c r="B51" s="151" t="s">
        <v>212</v>
      </c>
      <c r="C51" s="151" t="s">
        <v>47</v>
      </c>
      <c r="D51" s="151" t="s">
        <v>54</v>
      </c>
      <c r="E51" s="151" t="s">
        <v>4</v>
      </c>
      <c r="F51" s="151">
        <v>4</v>
      </c>
      <c r="G51" s="100">
        <v>3.5000000000000003E-2</v>
      </c>
      <c r="H51" s="101">
        <v>100734.02</v>
      </c>
      <c r="I51" s="100">
        <v>1</v>
      </c>
      <c r="J51" s="153">
        <f t="shared" si="0"/>
        <v>3525.6907000000006</v>
      </c>
    </row>
    <row r="52" spans="1:10" s="100" customFormat="1" hidden="1">
      <c r="A52" s="151" t="s">
        <v>211</v>
      </c>
      <c r="B52" s="151" t="s">
        <v>212</v>
      </c>
      <c r="C52" s="151" t="s">
        <v>47</v>
      </c>
      <c r="D52" s="151" t="s">
        <v>54</v>
      </c>
      <c r="E52" s="151" t="s">
        <v>2</v>
      </c>
      <c r="F52" s="151">
        <v>5</v>
      </c>
      <c r="G52" s="100">
        <v>0.05</v>
      </c>
      <c r="H52" s="101">
        <v>394243.2</v>
      </c>
      <c r="I52" s="100">
        <v>6</v>
      </c>
      <c r="J52" s="153">
        <f t="shared" si="0"/>
        <v>19712.160000000003</v>
      </c>
    </row>
    <row r="53" spans="1:10" s="100" customFormat="1" hidden="1">
      <c r="A53" s="151" t="s">
        <v>211</v>
      </c>
      <c r="B53" s="151" t="s">
        <v>212</v>
      </c>
      <c r="C53" s="151" t="s">
        <v>47</v>
      </c>
      <c r="D53" s="151" t="s">
        <v>54</v>
      </c>
      <c r="E53" s="151" t="s">
        <v>3</v>
      </c>
      <c r="F53" s="151">
        <v>4</v>
      </c>
      <c r="G53" s="100">
        <v>3.5000000000000003E-2</v>
      </c>
      <c r="H53" s="101">
        <v>233127.22</v>
      </c>
      <c r="I53" s="100">
        <v>3</v>
      </c>
      <c r="J53" s="153">
        <f t="shared" si="0"/>
        <v>8159.4527000000007</v>
      </c>
    </row>
    <row r="54" spans="1:10" s="100" customFormat="1" hidden="1">
      <c r="A54" s="151" t="s">
        <v>211</v>
      </c>
      <c r="B54" s="151" t="s">
        <v>212</v>
      </c>
      <c r="C54" s="151" t="s">
        <v>47</v>
      </c>
      <c r="D54" s="151" t="s">
        <v>30</v>
      </c>
      <c r="E54" s="151" t="s">
        <v>4</v>
      </c>
      <c r="F54" s="151">
        <v>4</v>
      </c>
      <c r="G54" s="100">
        <v>3.5000000000000003E-2</v>
      </c>
      <c r="H54" s="101">
        <v>312656.28999999998</v>
      </c>
      <c r="I54" s="100">
        <v>3</v>
      </c>
      <c r="J54" s="153">
        <f t="shared" si="0"/>
        <v>10942.970150000001</v>
      </c>
    </row>
    <row r="55" spans="1:10" s="100" customFormat="1" hidden="1">
      <c r="A55" s="151" t="s">
        <v>211</v>
      </c>
      <c r="B55" s="151" t="s">
        <v>212</v>
      </c>
      <c r="C55" s="151" t="s">
        <v>47</v>
      </c>
      <c r="D55" s="151" t="s">
        <v>74</v>
      </c>
      <c r="E55" s="151" t="s">
        <v>4</v>
      </c>
      <c r="F55" s="151">
        <v>4</v>
      </c>
      <c r="G55" s="100">
        <v>3.5000000000000003E-2</v>
      </c>
      <c r="H55" s="101">
        <v>188575.85</v>
      </c>
      <c r="I55" s="100">
        <v>2</v>
      </c>
      <c r="J55" s="153">
        <f t="shared" si="0"/>
        <v>6600.1547500000006</v>
      </c>
    </row>
    <row r="56" spans="1:10" s="100" customFormat="1" hidden="1">
      <c r="A56" s="151" t="s">
        <v>211</v>
      </c>
      <c r="B56" s="151" t="s">
        <v>212</v>
      </c>
      <c r="C56" s="151" t="s">
        <v>47</v>
      </c>
      <c r="D56" s="151" t="s">
        <v>73</v>
      </c>
      <c r="E56" s="151" t="s">
        <v>4</v>
      </c>
      <c r="F56" s="151">
        <v>4</v>
      </c>
      <c r="G56" s="100">
        <v>3.5000000000000003E-2</v>
      </c>
      <c r="H56" s="101">
        <v>184254</v>
      </c>
      <c r="I56" s="100">
        <v>2</v>
      </c>
      <c r="J56" s="153">
        <f t="shared" si="0"/>
        <v>6448.89</v>
      </c>
    </row>
    <row r="57" spans="1:10" s="100" customFormat="1" hidden="1">
      <c r="A57" s="151" t="s">
        <v>211</v>
      </c>
      <c r="B57" s="151" t="s">
        <v>212</v>
      </c>
      <c r="C57" s="151" t="s">
        <v>47</v>
      </c>
      <c r="D57" s="151" t="s">
        <v>72</v>
      </c>
      <c r="E57" s="151" t="s">
        <v>4</v>
      </c>
      <c r="F57" s="151">
        <v>4</v>
      </c>
      <c r="G57" s="100">
        <v>3.5000000000000003E-2</v>
      </c>
      <c r="H57" s="101">
        <v>218458.31</v>
      </c>
      <c r="I57" s="100">
        <v>2</v>
      </c>
      <c r="J57" s="153">
        <f t="shared" si="0"/>
        <v>7646.0408500000003</v>
      </c>
    </row>
    <row r="58" spans="1:10" s="100" customFormat="1" hidden="1">
      <c r="A58" s="151" t="s">
        <v>211</v>
      </c>
      <c r="B58" s="151" t="s">
        <v>212</v>
      </c>
      <c r="C58" s="151" t="s">
        <v>47</v>
      </c>
      <c r="D58" s="151" t="s">
        <v>60</v>
      </c>
      <c r="E58" s="151" t="s">
        <v>4</v>
      </c>
      <c r="F58" s="151">
        <v>4</v>
      </c>
      <c r="G58" s="100">
        <v>3.5000000000000003E-2</v>
      </c>
      <c r="H58" s="101">
        <v>875373.03</v>
      </c>
      <c r="I58" s="100">
        <v>10</v>
      </c>
      <c r="J58" s="153">
        <f t="shared" si="0"/>
        <v>30638.056050000003</v>
      </c>
    </row>
    <row r="59" spans="1:10" s="100" customFormat="1" hidden="1">
      <c r="A59" s="151" t="s">
        <v>211</v>
      </c>
      <c r="B59" s="151" t="s">
        <v>212</v>
      </c>
      <c r="C59" s="151" t="s">
        <v>47</v>
      </c>
      <c r="D59" s="151" t="s">
        <v>60</v>
      </c>
      <c r="E59" s="151" t="s">
        <v>3</v>
      </c>
      <c r="F59" s="151">
        <v>4</v>
      </c>
      <c r="G59" s="100">
        <v>3.5000000000000003E-2</v>
      </c>
      <c r="H59" s="101">
        <v>100906.89</v>
      </c>
      <c r="I59" s="100">
        <v>2</v>
      </c>
      <c r="J59" s="153">
        <f t="shared" si="0"/>
        <v>3531.7411500000003</v>
      </c>
    </row>
    <row r="60" spans="1:10" s="100" customFormat="1" hidden="1">
      <c r="A60" s="151" t="s">
        <v>211</v>
      </c>
      <c r="B60" s="151" t="s">
        <v>212</v>
      </c>
      <c r="C60" s="151" t="s">
        <v>47</v>
      </c>
      <c r="D60" s="151" t="s">
        <v>59</v>
      </c>
      <c r="E60" s="151" t="s">
        <v>4</v>
      </c>
      <c r="F60" s="151">
        <v>4</v>
      </c>
      <c r="G60" s="100">
        <v>3.5000000000000003E-2</v>
      </c>
      <c r="H60" s="101">
        <v>611182.34</v>
      </c>
      <c r="I60" s="100">
        <v>7</v>
      </c>
      <c r="J60" s="153">
        <f t="shared" si="0"/>
        <v>21391.3819</v>
      </c>
    </row>
    <row r="61" spans="1:10" s="100" customFormat="1" hidden="1">
      <c r="A61" s="151" t="s">
        <v>211</v>
      </c>
      <c r="B61" s="151" t="s">
        <v>212</v>
      </c>
      <c r="C61" s="151" t="s">
        <v>47</v>
      </c>
      <c r="D61" s="151" t="s">
        <v>71</v>
      </c>
      <c r="E61" s="151" t="s">
        <v>3</v>
      </c>
      <c r="F61" s="151">
        <v>4</v>
      </c>
      <c r="G61" s="100">
        <v>3.5000000000000003E-2</v>
      </c>
      <c r="H61" s="101">
        <v>223390.03</v>
      </c>
      <c r="I61" s="100">
        <v>3</v>
      </c>
      <c r="J61" s="153">
        <f t="shared" si="0"/>
        <v>7818.6510500000004</v>
      </c>
    </row>
    <row r="62" spans="1:10" s="100" customFormat="1" hidden="1">
      <c r="A62" s="151" t="s">
        <v>211</v>
      </c>
      <c r="B62" s="151" t="s">
        <v>212</v>
      </c>
      <c r="C62" s="151" t="s">
        <v>40</v>
      </c>
      <c r="D62" s="151" t="s">
        <v>45</v>
      </c>
      <c r="E62" s="151" t="s">
        <v>2</v>
      </c>
      <c r="F62" s="151">
        <v>5</v>
      </c>
      <c r="G62" s="100">
        <v>0.05</v>
      </c>
      <c r="H62" s="101">
        <v>60673.599999999999</v>
      </c>
      <c r="I62" s="100">
        <v>1</v>
      </c>
      <c r="J62" s="153">
        <f t="shared" si="0"/>
        <v>3033.6800000000003</v>
      </c>
    </row>
    <row r="63" spans="1:10" s="100" customFormat="1" hidden="1">
      <c r="A63" s="151" t="s">
        <v>211</v>
      </c>
      <c r="B63" s="151" t="s">
        <v>212</v>
      </c>
      <c r="C63" s="151" t="s">
        <v>40</v>
      </c>
      <c r="D63" s="151" t="s">
        <v>42</v>
      </c>
      <c r="E63" s="151" t="s">
        <v>4</v>
      </c>
      <c r="F63" s="151">
        <v>4</v>
      </c>
      <c r="G63" s="100">
        <v>3.5000000000000003E-2</v>
      </c>
      <c r="H63" s="101">
        <v>1296574.58</v>
      </c>
      <c r="I63" s="100">
        <v>12</v>
      </c>
      <c r="J63" s="153">
        <f t="shared" si="0"/>
        <v>45380.110300000008</v>
      </c>
    </row>
    <row r="64" spans="1:10" s="100" customFormat="1" hidden="1">
      <c r="A64" s="151" t="s">
        <v>211</v>
      </c>
      <c r="B64" s="151" t="s">
        <v>212</v>
      </c>
      <c r="C64" s="151" t="s">
        <v>40</v>
      </c>
      <c r="D64" s="151" t="s">
        <v>42</v>
      </c>
      <c r="E64" s="151" t="s">
        <v>2</v>
      </c>
      <c r="F64" s="151">
        <v>5</v>
      </c>
      <c r="G64" s="100">
        <v>0.05</v>
      </c>
      <c r="H64" s="101">
        <v>1767396.8</v>
      </c>
      <c r="I64" s="100">
        <v>24</v>
      </c>
      <c r="J64" s="153">
        <f t="shared" si="0"/>
        <v>88369.840000000011</v>
      </c>
    </row>
    <row r="65" spans="1:10" s="100" customFormat="1" hidden="1">
      <c r="A65" s="151" t="s">
        <v>211</v>
      </c>
      <c r="B65" s="151" t="s">
        <v>212</v>
      </c>
      <c r="C65" s="151" t="s">
        <v>40</v>
      </c>
      <c r="D65" s="151" t="s">
        <v>42</v>
      </c>
      <c r="E65" s="151" t="s">
        <v>3</v>
      </c>
      <c r="F65" s="151">
        <v>4</v>
      </c>
      <c r="G65" s="100">
        <v>3.5000000000000003E-2</v>
      </c>
      <c r="H65" s="101">
        <v>48481.77</v>
      </c>
      <c r="I65" s="100">
        <v>1</v>
      </c>
      <c r="J65" s="153">
        <f t="shared" si="0"/>
        <v>1696.86195</v>
      </c>
    </row>
    <row r="66" spans="1:10" s="100" customFormat="1" hidden="1">
      <c r="A66" s="151" t="s">
        <v>211</v>
      </c>
      <c r="B66" s="151" t="s">
        <v>212</v>
      </c>
      <c r="C66" s="151" t="s">
        <v>40</v>
      </c>
      <c r="D66" s="151" t="s">
        <v>9</v>
      </c>
      <c r="E66" s="151" t="s">
        <v>4</v>
      </c>
      <c r="F66" s="151">
        <v>4</v>
      </c>
      <c r="G66" s="100">
        <v>3.5000000000000003E-2</v>
      </c>
      <c r="H66" s="101">
        <v>672014.83</v>
      </c>
      <c r="I66" s="100">
        <v>7</v>
      </c>
      <c r="J66" s="153">
        <f t="shared" si="0"/>
        <v>23520.519049999999</v>
      </c>
    </row>
    <row r="67" spans="1:10" s="100" customFormat="1" hidden="1">
      <c r="A67" s="151" t="s">
        <v>211</v>
      </c>
      <c r="B67" s="151" t="s">
        <v>212</v>
      </c>
      <c r="C67" s="151" t="s">
        <v>40</v>
      </c>
      <c r="D67" s="151" t="s">
        <v>41</v>
      </c>
      <c r="E67" s="151" t="s">
        <v>4</v>
      </c>
      <c r="F67" s="151">
        <v>4</v>
      </c>
      <c r="G67" s="100">
        <v>3.5000000000000003E-2</v>
      </c>
      <c r="H67" s="101">
        <v>7433835.0099999998</v>
      </c>
      <c r="I67" s="100">
        <v>71</v>
      </c>
      <c r="J67" s="153">
        <f t="shared" si="0"/>
        <v>260184.22535000002</v>
      </c>
    </row>
    <row r="68" spans="1:10" s="100" customFormat="1" hidden="1">
      <c r="A68" s="151" t="s">
        <v>211</v>
      </c>
      <c r="B68" s="151" t="s">
        <v>212</v>
      </c>
      <c r="C68" s="151" t="s">
        <v>40</v>
      </c>
      <c r="D68" s="151" t="s">
        <v>41</v>
      </c>
      <c r="E68" s="151" t="s">
        <v>2</v>
      </c>
      <c r="F68" s="151">
        <v>6</v>
      </c>
      <c r="G68" s="100">
        <v>0.05</v>
      </c>
      <c r="H68" s="101">
        <v>11770220.800000001</v>
      </c>
      <c r="I68" s="100">
        <v>167</v>
      </c>
      <c r="J68" s="153">
        <f t="shared" si="0"/>
        <v>588511.04</v>
      </c>
    </row>
    <row r="69" spans="1:10" s="100" customFormat="1" hidden="1">
      <c r="A69" s="151" t="s">
        <v>211</v>
      </c>
      <c r="B69" s="151" t="s">
        <v>212</v>
      </c>
      <c r="C69" s="151" t="s">
        <v>40</v>
      </c>
      <c r="D69" s="151" t="s">
        <v>41</v>
      </c>
      <c r="E69" s="151" t="s">
        <v>3</v>
      </c>
      <c r="F69" s="151">
        <v>4</v>
      </c>
      <c r="G69" s="100">
        <v>3.5000000000000003E-2</v>
      </c>
      <c r="H69" s="101">
        <v>282527.34999999998</v>
      </c>
      <c r="I69" s="100">
        <v>6</v>
      </c>
      <c r="J69" s="153">
        <f t="shared" si="0"/>
        <v>9888.4572499999995</v>
      </c>
    </row>
    <row r="70" spans="1:10" s="100" customFormat="1" hidden="1">
      <c r="A70" s="151" t="s">
        <v>211</v>
      </c>
      <c r="B70" s="151" t="s">
        <v>212</v>
      </c>
      <c r="C70" s="151" t="s">
        <v>40</v>
      </c>
      <c r="D70" s="151" t="s">
        <v>43</v>
      </c>
      <c r="E70" s="151" t="s">
        <v>4</v>
      </c>
      <c r="F70" s="151">
        <v>4</v>
      </c>
      <c r="G70" s="100">
        <v>3.5000000000000003E-2</v>
      </c>
      <c r="H70" s="101">
        <v>375289.36</v>
      </c>
      <c r="I70" s="100">
        <v>3</v>
      </c>
      <c r="J70" s="153">
        <f t="shared" si="0"/>
        <v>13135.127600000002</v>
      </c>
    </row>
    <row r="71" spans="1:10" s="100" customFormat="1" hidden="1">
      <c r="A71" s="151" t="s">
        <v>211</v>
      </c>
      <c r="B71" s="151" t="s">
        <v>212</v>
      </c>
      <c r="C71" s="151" t="s">
        <v>40</v>
      </c>
      <c r="D71" s="151" t="s">
        <v>44</v>
      </c>
      <c r="E71" s="151" t="s">
        <v>4</v>
      </c>
      <c r="F71" s="151">
        <v>4</v>
      </c>
      <c r="G71" s="100">
        <v>3.5000000000000003E-2</v>
      </c>
      <c r="H71" s="101">
        <v>84611.38</v>
      </c>
      <c r="I71" s="100">
        <v>1</v>
      </c>
      <c r="J71" s="153">
        <f t="shared" si="0"/>
        <v>2961.3983000000003</v>
      </c>
    </row>
    <row r="72" spans="1:10" s="100" customFormat="1" hidden="1">
      <c r="A72" s="151" t="s">
        <v>211</v>
      </c>
      <c r="B72" s="151" t="s">
        <v>212</v>
      </c>
      <c r="C72" s="151" t="s">
        <v>40</v>
      </c>
      <c r="D72" s="151" t="s">
        <v>44</v>
      </c>
      <c r="E72" s="151" t="s">
        <v>2</v>
      </c>
      <c r="F72" s="151">
        <v>6</v>
      </c>
      <c r="G72" s="100">
        <v>0.05</v>
      </c>
      <c r="H72" s="101">
        <v>261705.60000000001</v>
      </c>
      <c r="I72" s="100">
        <v>5</v>
      </c>
      <c r="J72" s="153">
        <f t="shared" si="0"/>
        <v>13085.28</v>
      </c>
    </row>
    <row r="73" spans="1:10" s="100" customFormat="1" hidden="1">
      <c r="A73" s="151" t="s">
        <v>211</v>
      </c>
      <c r="B73" s="151" t="s">
        <v>212</v>
      </c>
      <c r="C73" s="151" t="s">
        <v>40</v>
      </c>
      <c r="D73" s="151" t="s">
        <v>44</v>
      </c>
      <c r="E73" s="151" t="s">
        <v>3</v>
      </c>
      <c r="F73" s="151">
        <v>4</v>
      </c>
      <c r="G73" s="100">
        <v>3.5000000000000003E-2</v>
      </c>
      <c r="H73" s="101">
        <v>65872.56</v>
      </c>
      <c r="I73" s="100">
        <v>1</v>
      </c>
      <c r="J73" s="153">
        <f t="shared" si="0"/>
        <v>2305.5396000000001</v>
      </c>
    </row>
    <row r="74" spans="1:10">
      <c r="A74" s="209" t="s">
        <v>211</v>
      </c>
      <c r="B74" s="209" t="s">
        <v>212</v>
      </c>
      <c r="C74" s="209" t="s">
        <v>39</v>
      </c>
      <c r="D74" s="209" t="s">
        <v>8</v>
      </c>
      <c r="E74" s="209" t="s">
        <v>4</v>
      </c>
      <c r="F74" s="209">
        <v>4</v>
      </c>
      <c r="G74" s="122">
        <v>3.5000000000000003E-2</v>
      </c>
      <c r="H74" s="123">
        <v>59999.69</v>
      </c>
      <c r="I74" s="122">
        <v>1</v>
      </c>
      <c r="J74" s="220">
        <f t="shared" si="0"/>
        <v>2099.9891500000003</v>
      </c>
    </row>
  </sheetData>
  <autoFilter ref="A12:I74">
    <filterColumn colId="2">
      <filters>
        <filter val="180"/>
      </filters>
    </filterColumn>
  </autoFilter>
  <pageMargins left="0.45" right="0.45" top="0.5" bottom="0.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74"/>
  <sheetViews>
    <sheetView workbookViewId="0">
      <pane ySplit="12" topLeftCell="A13" activePane="bottomLeft" state="frozen"/>
      <selection activeCell="D90" sqref="D90"/>
      <selection pane="bottomLeft" sqref="A1:XFD1048576"/>
    </sheetView>
  </sheetViews>
  <sheetFormatPr defaultRowHeight="15"/>
  <cols>
    <col min="1" max="1" width="9.42578125" style="209" bestFit="1" customWidth="1"/>
    <col min="2" max="2" width="6" style="209" bestFit="1" customWidth="1"/>
    <col min="3" max="3" width="5.5703125" style="209" bestFit="1" customWidth="1"/>
    <col min="4" max="4" width="7.28515625" style="209" customWidth="1"/>
    <col min="5" max="5" width="9.140625" style="209" customWidth="1"/>
    <col min="6" max="6" width="6.28515625" style="209" customWidth="1"/>
    <col min="7" max="7" width="10.85546875" style="122" bestFit="1" customWidth="1"/>
    <col min="8" max="8" width="18" style="123" customWidth="1"/>
    <col min="9" max="9" width="9.85546875" style="122" customWidth="1"/>
    <col min="10" max="10" width="14.5703125" style="123" customWidth="1"/>
    <col min="11" max="16384" width="9.140625" style="122"/>
  </cols>
  <sheetData>
    <row r="1" spans="1:10">
      <c r="A1" s="208" t="s">
        <v>229</v>
      </c>
    </row>
    <row r="2" spans="1:10">
      <c r="A2" s="208" t="s">
        <v>234</v>
      </c>
    </row>
    <row r="3" spans="1:10">
      <c r="A3" s="208" t="s">
        <v>111</v>
      </c>
    </row>
    <row r="5" spans="1:10">
      <c r="J5" s="210" t="s">
        <v>196</v>
      </c>
    </row>
    <row r="6" spans="1:10">
      <c r="J6" s="210" t="s">
        <v>197</v>
      </c>
    </row>
    <row r="7" spans="1:10">
      <c r="J7" s="211">
        <f>+J10/H10</f>
        <v>3.500000000000001E-2</v>
      </c>
    </row>
    <row r="9" spans="1:10">
      <c r="I9" s="212" t="s">
        <v>31</v>
      </c>
    </row>
    <row r="10" spans="1:10">
      <c r="H10" s="123">
        <f>SUBTOTAL(9,H13:H76)</f>
        <v>6682573.2999999989</v>
      </c>
      <c r="J10" s="123">
        <f>SUBTOTAL(9,J13:J76)</f>
        <v>233890.06550000003</v>
      </c>
    </row>
    <row r="11" spans="1:10" s="210" customFormat="1">
      <c r="A11" s="213" t="s">
        <v>198</v>
      </c>
      <c r="B11" s="209"/>
      <c r="C11" s="209"/>
      <c r="D11" s="209" t="s">
        <v>199</v>
      </c>
      <c r="E11" s="209" t="s">
        <v>10</v>
      </c>
      <c r="F11" s="209"/>
      <c r="H11" s="214"/>
      <c r="J11" s="215" t="s">
        <v>200</v>
      </c>
    </row>
    <row r="12" spans="1:10" s="210" customFormat="1" ht="45">
      <c r="A12" s="216" t="s">
        <v>201</v>
      </c>
      <c r="B12" s="216" t="s">
        <v>202</v>
      </c>
      <c r="C12" s="216" t="s">
        <v>203</v>
      </c>
      <c r="D12" s="216" t="s">
        <v>204</v>
      </c>
      <c r="E12" s="216" t="s">
        <v>205</v>
      </c>
      <c r="F12" s="209" t="s">
        <v>206</v>
      </c>
      <c r="G12" s="217" t="s">
        <v>207</v>
      </c>
      <c r="H12" s="218" t="s">
        <v>208</v>
      </c>
      <c r="I12" s="217" t="s">
        <v>209</v>
      </c>
      <c r="J12" s="219" t="s">
        <v>210</v>
      </c>
    </row>
    <row r="13" spans="1:10" s="100" customFormat="1" hidden="1">
      <c r="A13" s="151" t="s">
        <v>211</v>
      </c>
      <c r="B13" s="151" t="s">
        <v>212</v>
      </c>
      <c r="C13" s="151" t="s">
        <v>47</v>
      </c>
      <c r="D13" s="151" t="s">
        <v>64</v>
      </c>
      <c r="E13" s="151" t="s">
        <v>2</v>
      </c>
      <c r="F13" s="151">
        <v>5</v>
      </c>
      <c r="G13" s="100">
        <v>0.05</v>
      </c>
      <c r="H13" s="101">
        <v>312124.79999999999</v>
      </c>
      <c r="I13" s="100">
        <v>6</v>
      </c>
      <c r="J13" s="153">
        <f>+G13*H13</f>
        <v>15606.24</v>
      </c>
    </row>
    <row r="14" spans="1:10">
      <c r="A14" s="209" t="s">
        <v>211</v>
      </c>
      <c r="B14" s="209" t="s">
        <v>212</v>
      </c>
      <c r="C14" s="209" t="s">
        <v>47</v>
      </c>
      <c r="D14" s="209" t="s">
        <v>51</v>
      </c>
      <c r="E14" s="209" t="s">
        <v>4</v>
      </c>
      <c r="F14" s="209">
        <v>4</v>
      </c>
      <c r="G14" s="122">
        <v>3.5000000000000003E-2</v>
      </c>
      <c r="H14" s="123">
        <v>108100</v>
      </c>
      <c r="I14" s="122">
        <v>1</v>
      </c>
      <c r="J14" s="220">
        <f t="shared" ref="J14:J74" si="0">+G14*H14</f>
        <v>3783.5000000000005</v>
      </c>
    </row>
    <row r="15" spans="1:10" s="100" customFormat="1" hidden="1">
      <c r="A15" s="151" t="s">
        <v>211</v>
      </c>
      <c r="B15" s="151" t="s">
        <v>212</v>
      </c>
      <c r="C15" s="151" t="s">
        <v>47</v>
      </c>
      <c r="D15" s="151" t="s">
        <v>51</v>
      </c>
      <c r="E15" s="151" t="s">
        <v>2</v>
      </c>
      <c r="F15" s="151">
        <v>5</v>
      </c>
      <c r="G15" s="100">
        <v>0.05</v>
      </c>
      <c r="H15" s="101">
        <v>1589889.6</v>
      </c>
      <c r="I15" s="100">
        <v>23</v>
      </c>
      <c r="J15" s="153">
        <f t="shared" si="0"/>
        <v>79494.48000000001</v>
      </c>
    </row>
    <row r="16" spans="1:10" s="100" customFormat="1" hidden="1">
      <c r="A16" s="151" t="s">
        <v>211</v>
      </c>
      <c r="B16" s="151" t="s">
        <v>212</v>
      </c>
      <c r="C16" s="151" t="s">
        <v>47</v>
      </c>
      <c r="D16" s="151" t="s">
        <v>51</v>
      </c>
      <c r="E16" s="151" t="s">
        <v>3</v>
      </c>
      <c r="F16" s="151">
        <v>4</v>
      </c>
      <c r="G16" s="100">
        <v>3.5000000000000003E-2</v>
      </c>
      <c r="H16" s="101">
        <v>414337.98</v>
      </c>
      <c r="I16" s="100">
        <v>5</v>
      </c>
      <c r="J16" s="153">
        <f t="shared" si="0"/>
        <v>14501.829300000001</v>
      </c>
    </row>
    <row r="17" spans="1:10" s="100" customFormat="1" hidden="1">
      <c r="A17" s="151" t="s">
        <v>211</v>
      </c>
      <c r="B17" s="151" t="s">
        <v>212</v>
      </c>
      <c r="C17" s="151" t="s">
        <v>47</v>
      </c>
      <c r="D17" s="151" t="s">
        <v>63</v>
      </c>
      <c r="E17" s="151" t="s">
        <v>2</v>
      </c>
      <c r="F17" s="151">
        <v>5</v>
      </c>
      <c r="G17" s="100">
        <v>0.05</v>
      </c>
      <c r="H17" s="101">
        <v>274414.40000000002</v>
      </c>
      <c r="I17" s="100">
        <v>5</v>
      </c>
      <c r="J17" s="153">
        <f t="shared" si="0"/>
        <v>13720.720000000001</v>
      </c>
    </row>
    <row r="18" spans="1:10">
      <c r="A18" s="209" t="s">
        <v>211</v>
      </c>
      <c r="B18" s="209" t="s">
        <v>212</v>
      </c>
      <c r="C18" s="209" t="s">
        <v>47</v>
      </c>
      <c r="D18" s="209" t="s">
        <v>50</v>
      </c>
      <c r="E18" s="209" t="s">
        <v>4</v>
      </c>
      <c r="F18" s="209">
        <v>4</v>
      </c>
      <c r="G18" s="122">
        <v>3.5000000000000003E-2</v>
      </c>
      <c r="H18" s="123">
        <v>110547.84</v>
      </c>
      <c r="I18" s="122">
        <v>1</v>
      </c>
      <c r="J18" s="220">
        <f t="shared" si="0"/>
        <v>3869.1744000000003</v>
      </c>
    </row>
    <row r="19" spans="1:10" s="100" customFormat="1" hidden="1">
      <c r="A19" s="151" t="s">
        <v>211</v>
      </c>
      <c r="B19" s="151" t="s">
        <v>212</v>
      </c>
      <c r="C19" s="151" t="s">
        <v>47</v>
      </c>
      <c r="D19" s="151" t="s">
        <v>50</v>
      </c>
      <c r="E19" s="151" t="s">
        <v>2</v>
      </c>
      <c r="F19" s="151">
        <v>5</v>
      </c>
      <c r="G19" s="100">
        <v>0.05</v>
      </c>
      <c r="H19" s="101">
        <v>1515280</v>
      </c>
      <c r="I19" s="100">
        <v>22</v>
      </c>
      <c r="J19" s="153">
        <f t="shared" si="0"/>
        <v>75764</v>
      </c>
    </row>
    <row r="20" spans="1:10" s="100" customFormat="1" hidden="1">
      <c r="A20" s="151" t="s">
        <v>211</v>
      </c>
      <c r="B20" s="151" t="s">
        <v>212</v>
      </c>
      <c r="C20" s="151" t="s">
        <v>47</v>
      </c>
      <c r="D20" s="151" t="s">
        <v>50</v>
      </c>
      <c r="E20" s="151" t="s">
        <v>3</v>
      </c>
      <c r="F20" s="151">
        <v>4</v>
      </c>
      <c r="G20" s="100">
        <v>3.5000000000000003E-2</v>
      </c>
      <c r="H20" s="101">
        <v>419382.83</v>
      </c>
      <c r="I20" s="100">
        <v>5</v>
      </c>
      <c r="J20" s="153">
        <f t="shared" si="0"/>
        <v>14678.399050000002</v>
      </c>
    </row>
    <row r="21" spans="1:10" s="100" customFormat="1" hidden="1">
      <c r="A21" s="151" t="s">
        <v>211</v>
      </c>
      <c r="B21" s="151" t="s">
        <v>212</v>
      </c>
      <c r="C21" s="151" t="s">
        <v>47</v>
      </c>
      <c r="D21" s="151" t="s">
        <v>50</v>
      </c>
      <c r="E21" s="151" t="s">
        <v>3</v>
      </c>
      <c r="F21" s="151">
        <v>5</v>
      </c>
      <c r="G21" s="100">
        <v>0.05</v>
      </c>
      <c r="H21" s="101">
        <v>76128</v>
      </c>
      <c r="I21" s="100">
        <v>1</v>
      </c>
      <c r="J21" s="153">
        <f t="shared" si="0"/>
        <v>3806.4</v>
      </c>
    </row>
    <row r="22" spans="1:10" s="100" customFormat="1" hidden="1">
      <c r="A22" s="151" t="s">
        <v>211</v>
      </c>
      <c r="B22" s="151" t="s">
        <v>212</v>
      </c>
      <c r="C22" s="151" t="s">
        <v>47</v>
      </c>
      <c r="D22" s="151" t="s">
        <v>62</v>
      </c>
      <c r="E22" s="151" t="s">
        <v>2</v>
      </c>
      <c r="F22" s="151">
        <v>5</v>
      </c>
      <c r="G22" s="100">
        <v>0.05</v>
      </c>
      <c r="H22" s="101">
        <v>323606.40000000002</v>
      </c>
      <c r="I22" s="100">
        <v>6</v>
      </c>
      <c r="J22" s="153">
        <f t="shared" si="0"/>
        <v>16180.320000000002</v>
      </c>
    </row>
    <row r="23" spans="1:10" s="100" customFormat="1" hidden="1">
      <c r="A23" s="151" t="s">
        <v>211</v>
      </c>
      <c r="B23" s="151" t="s">
        <v>212</v>
      </c>
      <c r="C23" s="151" t="s">
        <v>47</v>
      </c>
      <c r="D23" s="151" t="s">
        <v>62</v>
      </c>
      <c r="E23" s="151" t="s">
        <v>3</v>
      </c>
      <c r="F23" s="151">
        <v>5</v>
      </c>
      <c r="G23" s="100">
        <v>0.05</v>
      </c>
      <c r="H23" s="101">
        <v>49192</v>
      </c>
      <c r="I23" s="100">
        <v>1</v>
      </c>
      <c r="J23" s="153">
        <f t="shared" si="0"/>
        <v>2459.6000000000004</v>
      </c>
    </row>
    <row r="24" spans="1:10">
      <c r="A24" s="209" t="s">
        <v>211</v>
      </c>
      <c r="B24" s="209" t="s">
        <v>212</v>
      </c>
      <c r="C24" s="209" t="s">
        <v>47</v>
      </c>
      <c r="D24" s="209" t="s">
        <v>46</v>
      </c>
      <c r="E24" s="209" t="s">
        <v>4</v>
      </c>
      <c r="F24" s="209">
        <v>4</v>
      </c>
      <c r="G24" s="122">
        <v>3.5000000000000003E-2</v>
      </c>
      <c r="H24" s="123">
        <v>311986.11</v>
      </c>
      <c r="I24" s="122">
        <v>2</v>
      </c>
      <c r="J24" s="220">
        <f t="shared" si="0"/>
        <v>10919.513850000001</v>
      </c>
    </row>
    <row r="25" spans="1:10" s="100" customFormat="1" hidden="1">
      <c r="A25" s="151" t="s">
        <v>211</v>
      </c>
      <c r="B25" s="151" t="s">
        <v>212</v>
      </c>
      <c r="C25" s="151" t="s">
        <v>47</v>
      </c>
      <c r="D25" s="151" t="s">
        <v>70</v>
      </c>
      <c r="E25" s="151" t="s">
        <v>3</v>
      </c>
      <c r="F25" s="151">
        <v>4</v>
      </c>
      <c r="G25" s="100">
        <v>3.5000000000000003E-2</v>
      </c>
      <c r="H25" s="101">
        <v>415076.4</v>
      </c>
      <c r="I25" s="100">
        <v>6</v>
      </c>
      <c r="J25" s="153">
        <f t="shared" si="0"/>
        <v>14527.674000000003</v>
      </c>
    </row>
    <row r="26" spans="1:10">
      <c r="A26" s="209" t="s">
        <v>211</v>
      </c>
      <c r="B26" s="209" t="s">
        <v>212</v>
      </c>
      <c r="C26" s="209" t="s">
        <v>47</v>
      </c>
      <c r="D26" s="209" t="s">
        <v>53</v>
      </c>
      <c r="E26" s="209" t="s">
        <v>4</v>
      </c>
      <c r="F26" s="209">
        <v>4</v>
      </c>
      <c r="G26" s="122">
        <v>3.5000000000000003E-2</v>
      </c>
      <c r="H26" s="123">
        <v>101455</v>
      </c>
      <c r="I26" s="122">
        <v>1</v>
      </c>
      <c r="J26" s="220">
        <f t="shared" si="0"/>
        <v>3550.9250000000002</v>
      </c>
    </row>
    <row r="27" spans="1:10" s="100" customFormat="1" hidden="1">
      <c r="A27" s="151" t="s">
        <v>211</v>
      </c>
      <c r="B27" s="151" t="s">
        <v>212</v>
      </c>
      <c r="C27" s="151" t="s">
        <v>47</v>
      </c>
      <c r="D27" s="151" t="s">
        <v>53</v>
      </c>
      <c r="E27" s="151" t="s">
        <v>2</v>
      </c>
      <c r="F27" s="151">
        <v>5</v>
      </c>
      <c r="G27" s="100">
        <v>0.05</v>
      </c>
      <c r="H27" s="101">
        <v>1582484.8</v>
      </c>
      <c r="I27" s="100">
        <v>22</v>
      </c>
      <c r="J27" s="153">
        <f t="shared" si="0"/>
        <v>79124.240000000005</v>
      </c>
    </row>
    <row r="28" spans="1:10" s="100" customFormat="1" hidden="1">
      <c r="A28" s="151" t="s">
        <v>211</v>
      </c>
      <c r="B28" s="151" t="s">
        <v>212</v>
      </c>
      <c r="C28" s="151" t="s">
        <v>47</v>
      </c>
      <c r="D28" s="151" t="s">
        <v>53</v>
      </c>
      <c r="E28" s="151" t="s">
        <v>3</v>
      </c>
      <c r="F28" s="151">
        <v>4</v>
      </c>
      <c r="G28" s="100">
        <v>3.5000000000000003E-2</v>
      </c>
      <c r="H28" s="101">
        <v>504871.95</v>
      </c>
      <c r="I28" s="100">
        <v>6</v>
      </c>
      <c r="J28" s="153">
        <f t="shared" si="0"/>
        <v>17670.518250000001</v>
      </c>
    </row>
    <row r="29" spans="1:10" s="100" customFormat="1" hidden="1">
      <c r="A29" s="151" t="s">
        <v>211</v>
      </c>
      <c r="B29" s="151" t="s">
        <v>212</v>
      </c>
      <c r="C29" s="151" t="s">
        <v>47</v>
      </c>
      <c r="D29" s="151" t="s">
        <v>49</v>
      </c>
      <c r="E29" s="151" t="s">
        <v>2</v>
      </c>
      <c r="F29" s="151">
        <v>5</v>
      </c>
      <c r="G29" s="100">
        <v>0.05</v>
      </c>
      <c r="H29" s="101">
        <v>601286.40000000002</v>
      </c>
      <c r="I29" s="100">
        <v>8</v>
      </c>
      <c r="J29" s="153">
        <f t="shared" si="0"/>
        <v>30064.320000000003</v>
      </c>
    </row>
    <row r="30" spans="1:10" s="100" customFormat="1" hidden="1">
      <c r="A30" s="151" t="s">
        <v>211</v>
      </c>
      <c r="B30" s="151" t="s">
        <v>212</v>
      </c>
      <c r="C30" s="151" t="s">
        <v>47</v>
      </c>
      <c r="D30" s="151" t="s">
        <v>49</v>
      </c>
      <c r="E30" s="151" t="s">
        <v>3</v>
      </c>
      <c r="F30" s="151">
        <v>4</v>
      </c>
      <c r="G30" s="100">
        <v>3.5000000000000003E-2</v>
      </c>
      <c r="H30" s="101">
        <v>172476.99</v>
      </c>
      <c r="I30" s="100">
        <v>2</v>
      </c>
      <c r="J30" s="153">
        <f t="shared" si="0"/>
        <v>6036.6946500000004</v>
      </c>
    </row>
    <row r="31" spans="1:10">
      <c r="A31" s="209" t="s">
        <v>211</v>
      </c>
      <c r="B31" s="209" t="s">
        <v>212</v>
      </c>
      <c r="C31" s="209" t="s">
        <v>47</v>
      </c>
      <c r="D31" s="209" t="s">
        <v>57</v>
      </c>
      <c r="E31" s="209" t="s">
        <v>4</v>
      </c>
      <c r="F31" s="209">
        <v>4</v>
      </c>
      <c r="G31" s="122">
        <v>3.5000000000000003E-2</v>
      </c>
      <c r="H31" s="123">
        <v>389424.3</v>
      </c>
      <c r="I31" s="122">
        <v>4</v>
      </c>
      <c r="J31" s="220">
        <f t="shared" si="0"/>
        <v>13629.8505</v>
      </c>
    </row>
    <row r="32" spans="1:10">
      <c r="A32" s="209" t="s">
        <v>211</v>
      </c>
      <c r="B32" s="209" t="s">
        <v>212</v>
      </c>
      <c r="C32" s="209" t="s">
        <v>47</v>
      </c>
      <c r="D32" s="209" t="s">
        <v>61</v>
      </c>
      <c r="E32" s="209" t="s">
        <v>4</v>
      </c>
      <c r="F32" s="209">
        <v>4</v>
      </c>
      <c r="G32" s="122">
        <v>3.5000000000000003E-2</v>
      </c>
      <c r="H32" s="123">
        <v>269992.99</v>
      </c>
      <c r="I32" s="122">
        <v>3</v>
      </c>
      <c r="J32" s="220">
        <f t="shared" si="0"/>
        <v>9449.7546500000008</v>
      </c>
    </row>
    <row r="33" spans="1:10" s="100" customFormat="1" hidden="1">
      <c r="A33" s="151" t="s">
        <v>211</v>
      </c>
      <c r="B33" s="151" t="s">
        <v>212</v>
      </c>
      <c r="C33" s="151" t="s">
        <v>47</v>
      </c>
      <c r="D33" s="151" t="s">
        <v>55</v>
      </c>
      <c r="E33" s="151" t="s">
        <v>3</v>
      </c>
      <c r="F33" s="151">
        <v>4</v>
      </c>
      <c r="G33" s="100">
        <v>3.5000000000000003E-2</v>
      </c>
      <c r="H33" s="101">
        <v>556433.44999999995</v>
      </c>
      <c r="I33" s="100">
        <v>8</v>
      </c>
      <c r="J33" s="153">
        <f t="shared" si="0"/>
        <v>19475.170750000001</v>
      </c>
    </row>
    <row r="34" spans="1:10" s="100" customFormat="1" hidden="1">
      <c r="A34" s="151" t="s">
        <v>211</v>
      </c>
      <c r="B34" s="151" t="s">
        <v>212</v>
      </c>
      <c r="C34" s="151" t="s">
        <v>47</v>
      </c>
      <c r="D34" s="151" t="s">
        <v>75</v>
      </c>
      <c r="E34" s="151" t="s">
        <v>3</v>
      </c>
      <c r="F34" s="151">
        <v>4</v>
      </c>
      <c r="G34" s="100">
        <v>3.5000000000000003E-2</v>
      </c>
      <c r="H34" s="101">
        <v>328274.21000000002</v>
      </c>
      <c r="I34" s="100">
        <v>5</v>
      </c>
      <c r="J34" s="153">
        <f t="shared" si="0"/>
        <v>11489.597350000002</v>
      </c>
    </row>
    <row r="35" spans="1:10">
      <c r="A35" s="209" t="s">
        <v>211</v>
      </c>
      <c r="B35" s="209" t="s">
        <v>212</v>
      </c>
      <c r="C35" s="209" t="s">
        <v>47</v>
      </c>
      <c r="D35" s="209" t="s">
        <v>98</v>
      </c>
      <c r="E35" s="209" t="s">
        <v>4</v>
      </c>
      <c r="F35" s="209">
        <v>4</v>
      </c>
      <c r="G35" s="122">
        <v>3.5000000000000003E-2</v>
      </c>
      <c r="H35" s="123">
        <v>239628.79</v>
      </c>
      <c r="I35" s="122">
        <v>2</v>
      </c>
      <c r="J35" s="220">
        <f t="shared" si="0"/>
        <v>8387.0076500000014</v>
      </c>
    </row>
    <row r="36" spans="1:10">
      <c r="A36" s="209" t="s">
        <v>211</v>
      </c>
      <c r="B36" s="209" t="s">
        <v>212</v>
      </c>
      <c r="C36" s="209" t="s">
        <v>47</v>
      </c>
      <c r="D36" s="209" t="s">
        <v>56</v>
      </c>
      <c r="E36" s="209" t="s">
        <v>4</v>
      </c>
      <c r="F36" s="209">
        <v>4</v>
      </c>
      <c r="G36" s="122">
        <v>3.5000000000000003E-2</v>
      </c>
      <c r="H36" s="123">
        <v>539992.84</v>
      </c>
      <c r="I36" s="122">
        <v>5</v>
      </c>
      <c r="J36" s="220">
        <f t="shared" si="0"/>
        <v>18899.749400000001</v>
      </c>
    </row>
    <row r="37" spans="1:10" s="100" customFormat="1" hidden="1">
      <c r="A37" s="151" t="s">
        <v>211</v>
      </c>
      <c r="B37" s="151" t="s">
        <v>212</v>
      </c>
      <c r="C37" s="151" t="s">
        <v>47</v>
      </c>
      <c r="D37" s="151" t="s">
        <v>56</v>
      </c>
      <c r="E37" s="151" t="s">
        <v>3</v>
      </c>
      <c r="F37" s="151">
        <v>4</v>
      </c>
      <c r="G37" s="100">
        <v>3.5000000000000003E-2</v>
      </c>
      <c r="H37" s="101">
        <v>100626.52</v>
      </c>
      <c r="I37" s="100">
        <v>2</v>
      </c>
      <c r="J37" s="153">
        <f t="shared" si="0"/>
        <v>3521.9282000000003</v>
      </c>
    </row>
    <row r="38" spans="1:10" s="100" customFormat="1" hidden="1">
      <c r="A38" s="151" t="s">
        <v>211</v>
      </c>
      <c r="B38" s="151" t="s">
        <v>212</v>
      </c>
      <c r="C38" s="151" t="s">
        <v>47</v>
      </c>
      <c r="D38" s="151" t="s">
        <v>69</v>
      </c>
      <c r="E38" s="151" t="s">
        <v>3</v>
      </c>
      <c r="F38" s="151">
        <v>4</v>
      </c>
      <c r="G38" s="100">
        <v>3.5000000000000003E-2</v>
      </c>
      <c r="H38" s="101">
        <v>339106.72</v>
      </c>
      <c r="I38" s="100">
        <v>5</v>
      </c>
      <c r="J38" s="153">
        <f t="shared" si="0"/>
        <v>11868.735200000001</v>
      </c>
    </row>
    <row r="39" spans="1:10">
      <c r="A39" s="209" t="s">
        <v>211</v>
      </c>
      <c r="B39" s="209" t="s">
        <v>212</v>
      </c>
      <c r="C39" s="209" t="s">
        <v>47</v>
      </c>
      <c r="D39" s="209" t="s">
        <v>58</v>
      </c>
      <c r="E39" s="209" t="s">
        <v>4</v>
      </c>
      <c r="F39" s="209">
        <v>4</v>
      </c>
      <c r="G39" s="122">
        <v>3.5000000000000003E-2</v>
      </c>
      <c r="H39" s="123">
        <v>116699</v>
      </c>
      <c r="I39" s="122">
        <v>1</v>
      </c>
      <c r="J39" s="220">
        <f t="shared" si="0"/>
        <v>4084.4650000000006</v>
      </c>
    </row>
    <row r="40" spans="1:10">
      <c r="A40" s="209" t="s">
        <v>211</v>
      </c>
      <c r="B40" s="209" t="s">
        <v>212</v>
      </c>
      <c r="C40" s="209" t="s">
        <v>47</v>
      </c>
      <c r="D40" s="209" t="s">
        <v>52</v>
      </c>
      <c r="E40" s="209" t="s">
        <v>4</v>
      </c>
      <c r="F40" s="209">
        <v>4</v>
      </c>
      <c r="G40" s="122">
        <v>3.5000000000000003E-2</v>
      </c>
      <c r="H40" s="123">
        <v>588541.06999999995</v>
      </c>
      <c r="I40" s="122">
        <v>5</v>
      </c>
      <c r="J40" s="220">
        <f t="shared" si="0"/>
        <v>20598.937450000001</v>
      </c>
    </row>
    <row r="41" spans="1:10" s="100" customFormat="1" hidden="1">
      <c r="A41" s="151" t="s">
        <v>211</v>
      </c>
      <c r="B41" s="151" t="s">
        <v>212</v>
      </c>
      <c r="C41" s="151" t="s">
        <v>47</v>
      </c>
      <c r="D41" s="151" t="s">
        <v>52</v>
      </c>
      <c r="E41" s="151" t="s">
        <v>3</v>
      </c>
      <c r="F41" s="151">
        <v>4</v>
      </c>
      <c r="G41" s="100">
        <v>3.5000000000000003E-2</v>
      </c>
      <c r="H41" s="101">
        <v>437431.7</v>
      </c>
      <c r="I41" s="100">
        <v>8</v>
      </c>
      <c r="J41" s="153">
        <f t="shared" si="0"/>
        <v>15310.109500000002</v>
      </c>
    </row>
    <row r="42" spans="1:10" s="100" customFormat="1" hidden="1">
      <c r="A42" s="151" t="s">
        <v>211</v>
      </c>
      <c r="B42" s="151" t="s">
        <v>212</v>
      </c>
      <c r="C42" s="151" t="s">
        <v>47</v>
      </c>
      <c r="D42" s="151" t="s">
        <v>7</v>
      </c>
      <c r="E42" s="151" t="s">
        <v>3</v>
      </c>
      <c r="F42" s="151">
        <v>4</v>
      </c>
      <c r="G42" s="100">
        <v>3.5000000000000003E-2</v>
      </c>
      <c r="H42" s="101">
        <v>114256.59</v>
      </c>
      <c r="I42" s="100">
        <v>2</v>
      </c>
      <c r="J42" s="153">
        <f t="shared" si="0"/>
        <v>3998.9806500000004</v>
      </c>
    </row>
    <row r="43" spans="1:10">
      <c r="A43" s="209" t="s">
        <v>211</v>
      </c>
      <c r="B43" s="209" t="s">
        <v>212</v>
      </c>
      <c r="C43" s="209" t="s">
        <v>47</v>
      </c>
      <c r="D43" s="209" t="s">
        <v>68</v>
      </c>
      <c r="E43" s="209" t="s">
        <v>4</v>
      </c>
      <c r="F43" s="209">
        <v>4</v>
      </c>
      <c r="G43" s="122">
        <v>3.5000000000000003E-2</v>
      </c>
      <c r="H43" s="123">
        <v>430660.1</v>
      </c>
      <c r="I43" s="122">
        <v>7</v>
      </c>
      <c r="J43" s="220">
        <f t="shared" si="0"/>
        <v>15073.103500000001</v>
      </c>
    </row>
    <row r="44" spans="1:10">
      <c r="A44" s="209" t="s">
        <v>211</v>
      </c>
      <c r="B44" s="209" t="s">
        <v>212</v>
      </c>
      <c r="C44" s="209" t="s">
        <v>47</v>
      </c>
      <c r="D44" s="209" t="s">
        <v>67</v>
      </c>
      <c r="E44" s="209" t="s">
        <v>4</v>
      </c>
      <c r="F44" s="209">
        <v>4</v>
      </c>
      <c r="G44" s="122">
        <v>3.5000000000000003E-2</v>
      </c>
      <c r="H44" s="123">
        <v>984311.42</v>
      </c>
      <c r="I44" s="122">
        <v>12</v>
      </c>
      <c r="J44" s="220">
        <f t="shared" si="0"/>
        <v>34450.899700000002</v>
      </c>
    </row>
    <row r="45" spans="1:10" s="100" customFormat="1" hidden="1">
      <c r="A45" s="151" t="s">
        <v>211</v>
      </c>
      <c r="B45" s="151" t="s">
        <v>212</v>
      </c>
      <c r="C45" s="151" t="s">
        <v>47</v>
      </c>
      <c r="D45" s="151" t="s">
        <v>76</v>
      </c>
      <c r="E45" s="151" t="s">
        <v>2</v>
      </c>
      <c r="F45" s="151">
        <v>5</v>
      </c>
      <c r="G45" s="100">
        <v>0.05</v>
      </c>
      <c r="H45" s="101">
        <v>405932.79999999999</v>
      </c>
      <c r="I45" s="100">
        <v>7</v>
      </c>
      <c r="J45" s="153">
        <f t="shared" si="0"/>
        <v>20296.64</v>
      </c>
    </row>
    <row r="46" spans="1:10" s="100" customFormat="1" hidden="1">
      <c r="A46" s="151" t="s">
        <v>211</v>
      </c>
      <c r="B46" s="151" t="s">
        <v>212</v>
      </c>
      <c r="C46" s="151" t="s">
        <v>47</v>
      </c>
      <c r="D46" s="151" t="s">
        <v>76</v>
      </c>
      <c r="E46" s="151" t="s">
        <v>3</v>
      </c>
      <c r="F46" s="151">
        <v>4</v>
      </c>
      <c r="G46" s="100">
        <v>3.5000000000000003E-2</v>
      </c>
      <c r="H46" s="101">
        <v>222295</v>
      </c>
      <c r="I46" s="100">
        <v>3</v>
      </c>
      <c r="J46" s="153">
        <f t="shared" si="0"/>
        <v>7780.3250000000007</v>
      </c>
    </row>
    <row r="47" spans="1:10" s="100" customFormat="1" hidden="1">
      <c r="A47" s="151" t="s">
        <v>211</v>
      </c>
      <c r="B47" s="151" t="s">
        <v>212</v>
      </c>
      <c r="C47" s="151" t="s">
        <v>47</v>
      </c>
      <c r="D47" s="151" t="s">
        <v>48</v>
      </c>
      <c r="E47" s="151" t="s">
        <v>2</v>
      </c>
      <c r="F47" s="151">
        <v>4</v>
      </c>
      <c r="G47" s="100">
        <v>0.05</v>
      </c>
      <c r="H47" s="101">
        <v>74193.600000000006</v>
      </c>
      <c r="I47" s="100">
        <v>1</v>
      </c>
      <c r="J47" s="153">
        <f t="shared" si="0"/>
        <v>3709.6800000000003</v>
      </c>
    </row>
    <row r="48" spans="1:10" s="100" customFormat="1" hidden="1">
      <c r="A48" s="151" t="s">
        <v>211</v>
      </c>
      <c r="B48" s="151" t="s">
        <v>212</v>
      </c>
      <c r="C48" s="151" t="s">
        <v>47</v>
      </c>
      <c r="D48" s="151" t="s">
        <v>48</v>
      </c>
      <c r="E48" s="151" t="s">
        <v>2</v>
      </c>
      <c r="F48" s="151">
        <v>5</v>
      </c>
      <c r="G48" s="100">
        <v>0.05</v>
      </c>
      <c r="H48" s="101">
        <v>148387.20000000001</v>
      </c>
      <c r="I48" s="100">
        <v>2</v>
      </c>
      <c r="J48" s="153">
        <f t="shared" si="0"/>
        <v>7419.3600000000006</v>
      </c>
    </row>
    <row r="49" spans="1:10" s="100" customFormat="1" hidden="1">
      <c r="A49" s="151" t="s">
        <v>211</v>
      </c>
      <c r="B49" s="151" t="s">
        <v>212</v>
      </c>
      <c r="C49" s="151" t="s">
        <v>47</v>
      </c>
      <c r="D49" s="151" t="s">
        <v>65</v>
      </c>
      <c r="E49" s="151" t="s">
        <v>2</v>
      </c>
      <c r="F49" s="151">
        <v>5</v>
      </c>
      <c r="G49" s="100">
        <v>0.05</v>
      </c>
      <c r="H49" s="101">
        <v>141169.60000000001</v>
      </c>
      <c r="I49" s="100">
        <v>2</v>
      </c>
      <c r="J49" s="153">
        <f t="shared" si="0"/>
        <v>7058.4800000000005</v>
      </c>
    </row>
    <row r="50" spans="1:10" s="100" customFormat="1" hidden="1">
      <c r="A50" s="151" t="s">
        <v>211</v>
      </c>
      <c r="B50" s="151" t="s">
        <v>212</v>
      </c>
      <c r="C50" s="151" t="s">
        <v>47</v>
      </c>
      <c r="D50" s="151" t="s">
        <v>66</v>
      </c>
      <c r="E50" s="151" t="s">
        <v>2</v>
      </c>
      <c r="F50" s="151">
        <v>5</v>
      </c>
      <c r="G50" s="100">
        <v>0.05</v>
      </c>
      <c r="H50" s="101">
        <v>148387.20000000001</v>
      </c>
      <c r="I50" s="100">
        <v>2</v>
      </c>
      <c r="J50" s="153">
        <f t="shared" si="0"/>
        <v>7419.3600000000006</v>
      </c>
    </row>
    <row r="51" spans="1:10">
      <c r="A51" s="209" t="s">
        <v>211</v>
      </c>
      <c r="B51" s="209" t="s">
        <v>212</v>
      </c>
      <c r="C51" s="209" t="s">
        <v>47</v>
      </c>
      <c r="D51" s="209" t="s">
        <v>54</v>
      </c>
      <c r="E51" s="209" t="s">
        <v>4</v>
      </c>
      <c r="F51" s="209">
        <v>4</v>
      </c>
      <c r="G51" s="122">
        <v>3.5000000000000003E-2</v>
      </c>
      <c r="H51" s="123">
        <v>100734.02</v>
      </c>
      <c r="I51" s="122">
        <v>1</v>
      </c>
      <c r="J51" s="220">
        <f t="shared" si="0"/>
        <v>3525.6907000000006</v>
      </c>
    </row>
    <row r="52" spans="1:10" s="100" customFormat="1" hidden="1">
      <c r="A52" s="151" t="s">
        <v>211</v>
      </c>
      <c r="B52" s="151" t="s">
        <v>212</v>
      </c>
      <c r="C52" s="151" t="s">
        <v>47</v>
      </c>
      <c r="D52" s="151" t="s">
        <v>54</v>
      </c>
      <c r="E52" s="151" t="s">
        <v>2</v>
      </c>
      <c r="F52" s="151">
        <v>5</v>
      </c>
      <c r="G52" s="100">
        <v>0.05</v>
      </c>
      <c r="H52" s="101">
        <v>394243.2</v>
      </c>
      <c r="I52" s="100">
        <v>6</v>
      </c>
      <c r="J52" s="153">
        <f t="shared" si="0"/>
        <v>19712.160000000003</v>
      </c>
    </row>
    <row r="53" spans="1:10" s="100" customFormat="1" hidden="1">
      <c r="A53" s="151" t="s">
        <v>211</v>
      </c>
      <c r="B53" s="151" t="s">
        <v>212</v>
      </c>
      <c r="C53" s="151" t="s">
        <v>47</v>
      </c>
      <c r="D53" s="151" t="s">
        <v>54</v>
      </c>
      <c r="E53" s="151" t="s">
        <v>3</v>
      </c>
      <c r="F53" s="151">
        <v>4</v>
      </c>
      <c r="G53" s="100">
        <v>3.5000000000000003E-2</v>
      </c>
      <c r="H53" s="101">
        <v>233127.22</v>
      </c>
      <c r="I53" s="100">
        <v>3</v>
      </c>
      <c r="J53" s="153">
        <f t="shared" si="0"/>
        <v>8159.4527000000007</v>
      </c>
    </row>
    <row r="54" spans="1:10">
      <c r="A54" s="209" t="s">
        <v>211</v>
      </c>
      <c r="B54" s="209" t="s">
        <v>212</v>
      </c>
      <c r="C54" s="209" t="s">
        <v>47</v>
      </c>
      <c r="D54" s="209" t="s">
        <v>30</v>
      </c>
      <c r="E54" s="209" t="s">
        <v>4</v>
      </c>
      <c r="F54" s="209">
        <v>4</v>
      </c>
      <c r="G54" s="122">
        <v>3.5000000000000003E-2</v>
      </c>
      <c r="H54" s="123">
        <v>312656.28999999998</v>
      </c>
      <c r="I54" s="122">
        <v>3</v>
      </c>
      <c r="J54" s="220">
        <f t="shared" si="0"/>
        <v>10942.970150000001</v>
      </c>
    </row>
    <row r="55" spans="1:10">
      <c r="A55" s="209" t="s">
        <v>211</v>
      </c>
      <c r="B55" s="209" t="s">
        <v>212</v>
      </c>
      <c r="C55" s="209" t="s">
        <v>47</v>
      </c>
      <c r="D55" s="209" t="s">
        <v>74</v>
      </c>
      <c r="E55" s="209" t="s">
        <v>4</v>
      </c>
      <c r="F55" s="209">
        <v>4</v>
      </c>
      <c r="G55" s="122">
        <v>3.5000000000000003E-2</v>
      </c>
      <c r="H55" s="123">
        <v>188575.85</v>
      </c>
      <c r="I55" s="122">
        <v>2</v>
      </c>
      <c r="J55" s="220">
        <f t="shared" si="0"/>
        <v>6600.1547500000006</v>
      </c>
    </row>
    <row r="56" spans="1:10">
      <c r="A56" s="209" t="s">
        <v>211</v>
      </c>
      <c r="B56" s="209" t="s">
        <v>212</v>
      </c>
      <c r="C56" s="209" t="s">
        <v>47</v>
      </c>
      <c r="D56" s="209" t="s">
        <v>73</v>
      </c>
      <c r="E56" s="209" t="s">
        <v>4</v>
      </c>
      <c r="F56" s="209">
        <v>4</v>
      </c>
      <c r="G56" s="122">
        <v>3.5000000000000003E-2</v>
      </c>
      <c r="H56" s="123">
        <v>184254</v>
      </c>
      <c r="I56" s="122">
        <v>2</v>
      </c>
      <c r="J56" s="220">
        <f t="shared" si="0"/>
        <v>6448.89</v>
      </c>
    </row>
    <row r="57" spans="1:10">
      <c r="A57" s="209" t="s">
        <v>211</v>
      </c>
      <c r="B57" s="209" t="s">
        <v>212</v>
      </c>
      <c r="C57" s="209" t="s">
        <v>47</v>
      </c>
      <c r="D57" s="209" t="s">
        <v>72</v>
      </c>
      <c r="E57" s="209" t="s">
        <v>4</v>
      </c>
      <c r="F57" s="209">
        <v>4</v>
      </c>
      <c r="G57" s="122">
        <v>3.5000000000000003E-2</v>
      </c>
      <c r="H57" s="123">
        <v>218458.31</v>
      </c>
      <c r="I57" s="122">
        <v>2</v>
      </c>
      <c r="J57" s="220">
        <f t="shared" si="0"/>
        <v>7646.0408500000003</v>
      </c>
    </row>
    <row r="58" spans="1:10">
      <c r="A58" s="209" t="s">
        <v>211</v>
      </c>
      <c r="B58" s="209" t="s">
        <v>212</v>
      </c>
      <c r="C58" s="209" t="s">
        <v>47</v>
      </c>
      <c r="D58" s="209" t="s">
        <v>60</v>
      </c>
      <c r="E58" s="209" t="s">
        <v>4</v>
      </c>
      <c r="F58" s="209">
        <v>4</v>
      </c>
      <c r="G58" s="122">
        <v>3.5000000000000003E-2</v>
      </c>
      <c r="H58" s="123">
        <v>875373.03</v>
      </c>
      <c r="I58" s="122">
        <v>10</v>
      </c>
      <c r="J58" s="220">
        <f t="shared" si="0"/>
        <v>30638.056050000003</v>
      </c>
    </row>
    <row r="59" spans="1:10" s="100" customFormat="1" hidden="1">
      <c r="A59" s="151" t="s">
        <v>211</v>
      </c>
      <c r="B59" s="151" t="s">
        <v>212</v>
      </c>
      <c r="C59" s="151" t="s">
        <v>47</v>
      </c>
      <c r="D59" s="151" t="s">
        <v>60</v>
      </c>
      <c r="E59" s="151" t="s">
        <v>3</v>
      </c>
      <c r="F59" s="151">
        <v>4</v>
      </c>
      <c r="G59" s="100">
        <v>3.5000000000000003E-2</v>
      </c>
      <c r="H59" s="101">
        <v>100906.89</v>
      </c>
      <c r="I59" s="100">
        <v>2</v>
      </c>
      <c r="J59" s="153">
        <f t="shared" si="0"/>
        <v>3531.7411500000003</v>
      </c>
    </row>
    <row r="60" spans="1:10">
      <c r="A60" s="209" t="s">
        <v>211</v>
      </c>
      <c r="B60" s="209" t="s">
        <v>212</v>
      </c>
      <c r="C60" s="209" t="s">
        <v>47</v>
      </c>
      <c r="D60" s="209" t="s">
        <v>59</v>
      </c>
      <c r="E60" s="209" t="s">
        <v>4</v>
      </c>
      <c r="F60" s="209">
        <v>4</v>
      </c>
      <c r="G60" s="122">
        <v>3.5000000000000003E-2</v>
      </c>
      <c r="H60" s="123">
        <v>611182.34</v>
      </c>
      <c r="I60" s="122">
        <v>7</v>
      </c>
      <c r="J60" s="220">
        <f t="shared" si="0"/>
        <v>21391.3819</v>
      </c>
    </row>
    <row r="61" spans="1:10" s="100" customFormat="1" hidden="1">
      <c r="A61" s="151" t="s">
        <v>211</v>
      </c>
      <c r="B61" s="151" t="s">
        <v>212</v>
      </c>
      <c r="C61" s="151" t="s">
        <v>47</v>
      </c>
      <c r="D61" s="151" t="s">
        <v>71</v>
      </c>
      <c r="E61" s="151" t="s">
        <v>3</v>
      </c>
      <c r="F61" s="151">
        <v>4</v>
      </c>
      <c r="G61" s="100">
        <v>3.5000000000000003E-2</v>
      </c>
      <c r="H61" s="101">
        <v>223390.03</v>
      </c>
      <c r="I61" s="100">
        <v>3</v>
      </c>
      <c r="J61" s="153">
        <f t="shared" si="0"/>
        <v>7818.6510500000004</v>
      </c>
    </row>
    <row r="62" spans="1:10" s="100" customFormat="1" hidden="1">
      <c r="A62" s="151" t="s">
        <v>211</v>
      </c>
      <c r="B62" s="151" t="s">
        <v>212</v>
      </c>
      <c r="C62" s="151" t="s">
        <v>40</v>
      </c>
      <c r="D62" s="151" t="s">
        <v>45</v>
      </c>
      <c r="E62" s="151" t="s">
        <v>2</v>
      </c>
      <c r="F62" s="151">
        <v>5</v>
      </c>
      <c r="G62" s="100">
        <v>0.05</v>
      </c>
      <c r="H62" s="101">
        <v>60673.599999999999</v>
      </c>
      <c r="I62" s="100">
        <v>1</v>
      </c>
      <c r="J62" s="153">
        <f t="shared" si="0"/>
        <v>3033.6800000000003</v>
      </c>
    </row>
    <row r="63" spans="1:10" s="100" customFormat="1" hidden="1">
      <c r="A63" s="151" t="s">
        <v>211</v>
      </c>
      <c r="B63" s="151" t="s">
        <v>212</v>
      </c>
      <c r="C63" s="151" t="s">
        <v>40</v>
      </c>
      <c r="D63" s="151" t="s">
        <v>42</v>
      </c>
      <c r="E63" s="151" t="s">
        <v>4</v>
      </c>
      <c r="F63" s="151">
        <v>4</v>
      </c>
      <c r="G63" s="100">
        <v>3.5000000000000003E-2</v>
      </c>
      <c r="H63" s="101">
        <v>1296574.58</v>
      </c>
      <c r="I63" s="100">
        <v>12</v>
      </c>
      <c r="J63" s="153">
        <f t="shared" si="0"/>
        <v>45380.110300000008</v>
      </c>
    </row>
    <row r="64" spans="1:10" s="100" customFormat="1" hidden="1">
      <c r="A64" s="151" t="s">
        <v>211</v>
      </c>
      <c r="B64" s="151" t="s">
        <v>212</v>
      </c>
      <c r="C64" s="151" t="s">
        <v>40</v>
      </c>
      <c r="D64" s="151" t="s">
        <v>42</v>
      </c>
      <c r="E64" s="151" t="s">
        <v>2</v>
      </c>
      <c r="F64" s="151">
        <v>5</v>
      </c>
      <c r="G64" s="100">
        <v>0.05</v>
      </c>
      <c r="H64" s="101">
        <v>1767396.8</v>
      </c>
      <c r="I64" s="100">
        <v>24</v>
      </c>
      <c r="J64" s="153">
        <f t="shared" si="0"/>
        <v>88369.840000000011</v>
      </c>
    </row>
    <row r="65" spans="1:10" s="100" customFormat="1" hidden="1">
      <c r="A65" s="151" t="s">
        <v>211</v>
      </c>
      <c r="B65" s="151" t="s">
        <v>212</v>
      </c>
      <c r="C65" s="151" t="s">
        <v>40</v>
      </c>
      <c r="D65" s="151" t="s">
        <v>42</v>
      </c>
      <c r="E65" s="151" t="s">
        <v>3</v>
      </c>
      <c r="F65" s="151">
        <v>4</v>
      </c>
      <c r="G65" s="100">
        <v>3.5000000000000003E-2</v>
      </c>
      <c r="H65" s="101">
        <v>48481.77</v>
      </c>
      <c r="I65" s="100">
        <v>1</v>
      </c>
      <c r="J65" s="153">
        <f t="shared" si="0"/>
        <v>1696.86195</v>
      </c>
    </row>
    <row r="66" spans="1:10" s="100" customFormat="1" hidden="1">
      <c r="A66" s="151" t="s">
        <v>211</v>
      </c>
      <c r="B66" s="151" t="s">
        <v>212</v>
      </c>
      <c r="C66" s="151" t="s">
        <v>40</v>
      </c>
      <c r="D66" s="151" t="s">
        <v>9</v>
      </c>
      <c r="E66" s="151" t="s">
        <v>4</v>
      </c>
      <c r="F66" s="151">
        <v>4</v>
      </c>
      <c r="G66" s="100">
        <v>3.5000000000000003E-2</v>
      </c>
      <c r="H66" s="101">
        <v>672014.83</v>
      </c>
      <c r="I66" s="100">
        <v>7</v>
      </c>
      <c r="J66" s="153">
        <f t="shared" si="0"/>
        <v>23520.519049999999</v>
      </c>
    </row>
    <row r="67" spans="1:10" s="100" customFormat="1" hidden="1">
      <c r="A67" s="151" t="s">
        <v>211</v>
      </c>
      <c r="B67" s="151" t="s">
        <v>212</v>
      </c>
      <c r="C67" s="151" t="s">
        <v>40</v>
      </c>
      <c r="D67" s="151" t="s">
        <v>41</v>
      </c>
      <c r="E67" s="151" t="s">
        <v>4</v>
      </c>
      <c r="F67" s="151">
        <v>4</v>
      </c>
      <c r="G67" s="100">
        <v>3.5000000000000003E-2</v>
      </c>
      <c r="H67" s="101">
        <v>7433835.0099999998</v>
      </c>
      <c r="I67" s="100">
        <v>71</v>
      </c>
      <c r="J67" s="153">
        <f t="shared" si="0"/>
        <v>260184.22535000002</v>
      </c>
    </row>
    <row r="68" spans="1:10" s="100" customFormat="1" hidden="1">
      <c r="A68" s="151" t="s">
        <v>211</v>
      </c>
      <c r="B68" s="151" t="s">
        <v>212</v>
      </c>
      <c r="C68" s="151" t="s">
        <v>40</v>
      </c>
      <c r="D68" s="151" t="s">
        <v>41</v>
      </c>
      <c r="E68" s="151" t="s">
        <v>2</v>
      </c>
      <c r="F68" s="151">
        <v>6</v>
      </c>
      <c r="G68" s="100">
        <v>0.05</v>
      </c>
      <c r="H68" s="101">
        <v>11770220.800000001</v>
      </c>
      <c r="I68" s="100">
        <v>167</v>
      </c>
      <c r="J68" s="153">
        <f t="shared" si="0"/>
        <v>588511.04</v>
      </c>
    </row>
    <row r="69" spans="1:10" s="100" customFormat="1" hidden="1">
      <c r="A69" s="151" t="s">
        <v>211</v>
      </c>
      <c r="B69" s="151" t="s">
        <v>212</v>
      </c>
      <c r="C69" s="151" t="s">
        <v>40</v>
      </c>
      <c r="D69" s="151" t="s">
        <v>41</v>
      </c>
      <c r="E69" s="151" t="s">
        <v>3</v>
      </c>
      <c r="F69" s="151">
        <v>4</v>
      </c>
      <c r="G69" s="100">
        <v>3.5000000000000003E-2</v>
      </c>
      <c r="H69" s="101">
        <v>282527.34999999998</v>
      </c>
      <c r="I69" s="100">
        <v>6</v>
      </c>
      <c r="J69" s="153">
        <f t="shared" si="0"/>
        <v>9888.4572499999995</v>
      </c>
    </row>
    <row r="70" spans="1:10" s="100" customFormat="1" hidden="1">
      <c r="A70" s="151" t="s">
        <v>211</v>
      </c>
      <c r="B70" s="151" t="s">
        <v>212</v>
      </c>
      <c r="C70" s="151" t="s">
        <v>40</v>
      </c>
      <c r="D70" s="151" t="s">
        <v>43</v>
      </c>
      <c r="E70" s="151" t="s">
        <v>4</v>
      </c>
      <c r="F70" s="151">
        <v>4</v>
      </c>
      <c r="G70" s="100">
        <v>3.5000000000000003E-2</v>
      </c>
      <c r="H70" s="101">
        <v>375289.36</v>
      </c>
      <c r="I70" s="100">
        <v>3</v>
      </c>
      <c r="J70" s="153">
        <f t="shared" si="0"/>
        <v>13135.127600000002</v>
      </c>
    </row>
    <row r="71" spans="1:10" s="100" customFormat="1" hidden="1">
      <c r="A71" s="151" t="s">
        <v>211</v>
      </c>
      <c r="B71" s="151" t="s">
        <v>212</v>
      </c>
      <c r="C71" s="151" t="s">
        <v>40</v>
      </c>
      <c r="D71" s="151" t="s">
        <v>44</v>
      </c>
      <c r="E71" s="151" t="s">
        <v>4</v>
      </c>
      <c r="F71" s="151">
        <v>4</v>
      </c>
      <c r="G71" s="100">
        <v>3.5000000000000003E-2</v>
      </c>
      <c r="H71" s="101">
        <v>84611.38</v>
      </c>
      <c r="I71" s="100">
        <v>1</v>
      </c>
      <c r="J71" s="153">
        <f t="shared" si="0"/>
        <v>2961.3983000000003</v>
      </c>
    </row>
    <row r="72" spans="1:10" s="100" customFormat="1" hidden="1">
      <c r="A72" s="151" t="s">
        <v>211</v>
      </c>
      <c r="B72" s="151" t="s">
        <v>212</v>
      </c>
      <c r="C72" s="151" t="s">
        <v>40</v>
      </c>
      <c r="D72" s="151" t="s">
        <v>44</v>
      </c>
      <c r="E72" s="151" t="s">
        <v>2</v>
      </c>
      <c r="F72" s="151">
        <v>6</v>
      </c>
      <c r="G72" s="100">
        <v>0.05</v>
      </c>
      <c r="H72" s="101">
        <v>261705.60000000001</v>
      </c>
      <c r="I72" s="100">
        <v>5</v>
      </c>
      <c r="J72" s="153">
        <f t="shared" si="0"/>
        <v>13085.28</v>
      </c>
    </row>
    <row r="73" spans="1:10" s="100" customFormat="1" hidden="1">
      <c r="A73" s="151" t="s">
        <v>211</v>
      </c>
      <c r="B73" s="151" t="s">
        <v>212</v>
      </c>
      <c r="C73" s="151" t="s">
        <v>40</v>
      </c>
      <c r="D73" s="151" t="s">
        <v>44</v>
      </c>
      <c r="E73" s="151" t="s">
        <v>3</v>
      </c>
      <c r="F73" s="151">
        <v>4</v>
      </c>
      <c r="G73" s="100">
        <v>3.5000000000000003E-2</v>
      </c>
      <c r="H73" s="101">
        <v>65872.56</v>
      </c>
      <c r="I73" s="100">
        <v>1</v>
      </c>
      <c r="J73" s="153">
        <f t="shared" si="0"/>
        <v>2305.5396000000001</v>
      </c>
    </row>
    <row r="74" spans="1:10" s="100" customFormat="1" hidden="1">
      <c r="A74" s="151" t="s">
        <v>211</v>
      </c>
      <c r="B74" s="151" t="s">
        <v>212</v>
      </c>
      <c r="C74" s="151" t="s">
        <v>39</v>
      </c>
      <c r="D74" s="151" t="s">
        <v>8</v>
      </c>
      <c r="E74" s="151" t="s">
        <v>4</v>
      </c>
      <c r="F74" s="151">
        <v>4</v>
      </c>
      <c r="G74" s="100">
        <v>3.5000000000000003E-2</v>
      </c>
      <c r="H74" s="101">
        <v>59999.69</v>
      </c>
      <c r="I74" s="100">
        <v>1</v>
      </c>
      <c r="J74" s="153">
        <f t="shared" si="0"/>
        <v>2099.9891500000003</v>
      </c>
    </row>
  </sheetData>
  <autoFilter ref="A12:I74">
    <filterColumn colId="2">
      <filters>
        <filter val="110"/>
      </filters>
    </filterColumn>
    <filterColumn colId="4">
      <filters>
        <filter val="11E"/>
      </filters>
    </filterColumn>
  </autoFilter>
  <pageMargins left="0.45" right="0.45" top="0.5" bottom="0.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74"/>
  <sheetViews>
    <sheetView workbookViewId="0">
      <pane ySplit="12" topLeftCell="A13" activePane="bottomLeft" state="frozen"/>
      <selection activeCell="D90" sqref="D90"/>
      <selection pane="bottomLeft" sqref="A1:XFD1048576"/>
    </sheetView>
  </sheetViews>
  <sheetFormatPr defaultRowHeight="15"/>
  <cols>
    <col min="1" max="1" width="9.42578125" style="209" bestFit="1" customWidth="1"/>
    <col min="2" max="2" width="6" style="209" bestFit="1" customWidth="1"/>
    <col min="3" max="3" width="5.5703125" style="209" bestFit="1" customWidth="1"/>
    <col min="4" max="4" width="7.28515625" style="209" customWidth="1"/>
    <col min="5" max="5" width="9.140625" style="209" customWidth="1"/>
    <col min="6" max="6" width="6.28515625" style="209" customWidth="1"/>
    <col min="7" max="7" width="10.85546875" style="122" bestFit="1" customWidth="1"/>
    <col min="8" max="8" width="18" style="123" customWidth="1"/>
    <col min="9" max="9" width="9.85546875" style="122" customWidth="1"/>
    <col min="10" max="10" width="14.5703125" style="123" customWidth="1"/>
    <col min="11" max="16384" width="9.140625" style="122"/>
  </cols>
  <sheetData>
    <row r="1" spans="1:10">
      <c r="A1" s="208" t="s">
        <v>229</v>
      </c>
    </row>
    <row r="2" spans="1:10">
      <c r="A2" s="208" t="s">
        <v>233</v>
      </c>
    </row>
    <row r="3" spans="1:10">
      <c r="A3" s="208" t="s">
        <v>111</v>
      </c>
    </row>
    <row r="5" spans="1:10">
      <c r="J5" s="210" t="s">
        <v>196</v>
      </c>
    </row>
    <row r="6" spans="1:10">
      <c r="J6" s="210" t="s">
        <v>197</v>
      </c>
    </row>
    <row r="7" spans="1:10">
      <c r="J7" s="211">
        <f>+J10/H10</f>
        <v>0.05</v>
      </c>
    </row>
    <row r="9" spans="1:10">
      <c r="I9" s="212" t="s">
        <v>31</v>
      </c>
    </row>
    <row r="10" spans="1:10">
      <c r="H10" s="123">
        <f>SUBTOTAL(9,H13:H76)</f>
        <v>74193.600000000006</v>
      </c>
      <c r="J10" s="123">
        <f>SUBTOTAL(9,J13:J76)</f>
        <v>3709.6800000000003</v>
      </c>
    </row>
    <row r="11" spans="1:10" s="210" customFormat="1">
      <c r="A11" s="213" t="s">
        <v>198</v>
      </c>
      <c r="B11" s="209"/>
      <c r="C11" s="209"/>
      <c r="D11" s="209" t="s">
        <v>199</v>
      </c>
      <c r="E11" s="209" t="s">
        <v>10</v>
      </c>
      <c r="F11" s="209"/>
      <c r="H11" s="214"/>
      <c r="J11" s="215" t="s">
        <v>200</v>
      </c>
    </row>
    <row r="12" spans="1:10" s="210" customFormat="1" ht="45">
      <c r="A12" s="216" t="s">
        <v>201</v>
      </c>
      <c r="B12" s="216" t="s">
        <v>202</v>
      </c>
      <c r="C12" s="216" t="s">
        <v>203</v>
      </c>
      <c r="D12" s="216" t="s">
        <v>204</v>
      </c>
      <c r="E12" s="216" t="s">
        <v>205</v>
      </c>
      <c r="F12" s="209" t="s">
        <v>206</v>
      </c>
      <c r="G12" s="217" t="s">
        <v>207</v>
      </c>
      <c r="H12" s="218" t="s">
        <v>208</v>
      </c>
      <c r="I12" s="217" t="s">
        <v>209</v>
      </c>
      <c r="J12" s="219" t="s">
        <v>210</v>
      </c>
    </row>
    <row r="13" spans="1:10" s="100" customFormat="1" hidden="1">
      <c r="A13" s="151" t="s">
        <v>211</v>
      </c>
      <c r="B13" s="151" t="s">
        <v>212</v>
      </c>
      <c r="C13" s="151" t="s">
        <v>47</v>
      </c>
      <c r="D13" s="151" t="s">
        <v>64</v>
      </c>
      <c r="E13" s="151" t="s">
        <v>2</v>
      </c>
      <c r="F13" s="151">
        <v>5</v>
      </c>
      <c r="G13" s="100">
        <v>0.05</v>
      </c>
      <c r="H13" s="101">
        <v>312124.79999999999</v>
      </c>
      <c r="I13" s="100">
        <v>6</v>
      </c>
      <c r="J13" s="153">
        <f>+G13*H13</f>
        <v>15606.24</v>
      </c>
    </row>
    <row r="14" spans="1:10" s="100" customFormat="1" hidden="1">
      <c r="A14" s="151" t="s">
        <v>211</v>
      </c>
      <c r="B14" s="151" t="s">
        <v>212</v>
      </c>
      <c r="C14" s="151" t="s">
        <v>47</v>
      </c>
      <c r="D14" s="151" t="s">
        <v>51</v>
      </c>
      <c r="E14" s="151" t="s">
        <v>4</v>
      </c>
      <c r="F14" s="151">
        <v>4</v>
      </c>
      <c r="G14" s="100">
        <v>3.5000000000000003E-2</v>
      </c>
      <c r="H14" s="101">
        <v>108100</v>
      </c>
      <c r="I14" s="100">
        <v>1</v>
      </c>
      <c r="J14" s="153">
        <f t="shared" ref="J14:J74" si="0">+G14*H14</f>
        <v>3783.5000000000005</v>
      </c>
    </row>
    <row r="15" spans="1:10" s="100" customFormat="1" hidden="1">
      <c r="A15" s="151" t="s">
        <v>211</v>
      </c>
      <c r="B15" s="151" t="s">
        <v>212</v>
      </c>
      <c r="C15" s="151" t="s">
        <v>47</v>
      </c>
      <c r="D15" s="151" t="s">
        <v>51</v>
      </c>
      <c r="E15" s="151" t="s">
        <v>2</v>
      </c>
      <c r="F15" s="151">
        <v>5</v>
      </c>
      <c r="G15" s="100">
        <v>0.05</v>
      </c>
      <c r="H15" s="101">
        <v>1589889.6</v>
      </c>
      <c r="I15" s="100">
        <v>23</v>
      </c>
      <c r="J15" s="153">
        <f t="shared" si="0"/>
        <v>79494.48000000001</v>
      </c>
    </row>
    <row r="16" spans="1:10" s="100" customFormat="1" hidden="1">
      <c r="A16" s="151" t="s">
        <v>211</v>
      </c>
      <c r="B16" s="151" t="s">
        <v>212</v>
      </c>
      <c r="C16" s="151" t="s">
        <v>47</v>
      </c>
      <c r="D16" s="151" t="s">
        <v>51</v>
      </c>
      <c r="E16" s="151" t="s">
        <v>3</v>
      </c>
      <c r="F16" s="151">
        <v>4</v>
      </c>
      <c r="G16" s="100">
        <v>3.5000000000000003E-2</v>
      </c>
      <c r="H16" s="101">
        <v>414337.98</v>
      </c>
      <c r="I16" s="100">
        <v>5</v>
      </c>
      <c r="J16" s="153">
        <f t="shared" si="0"/>
        <v>14501.829300000001</v>
      </c>
    </row>
    <row r="17" spans="1:10" s="100" customFormat="1" hidden="1">
      <c r="A17" s="151" t="s">
        <v>211</v>
      </c>
      <c r="B17" s="151" t="s">
        <v>212</v>
      </c>
      <c r="C17" s="151" t="s">
        <v>47</v>
      </c>
      <c r="D17" s="151" t="s">
        <v>63</v>
      </c>
      <c r="E17" s="151" t="s">
        <v>2</v>
      </c>
      <c r="F17" s="151">
        <v>5</v>
      </c>
      <c r="G17" s="100">
        <v>0.05</v>
      </c>
      <c r="H17" s="101">
        <v>274414.40000000002</v>
      </c>
      <c r="I17" s="100">
        <v>5</v>
      </c>
      <c r="J17" s="153">
        <f t="shared" si="0"/>
        <v>13720.720000000001</v>
      </c>
    </row>
    <row r="18" spans="1:10" s="100" customFormat="1" hidden="1">
      <c r="A18" s="151" t="s">
        <v>211</v>
      </c>
      <c r="B18" s="151" t="s">
        <v>212</v>
      </c>
      <c r="C18" s="151" t="s">
        <v>47</v>
      </c>
      <c r="D18" s="151" t="s">
        <v>50</v>
      </c>
      <c r="E18" s="151" t="s">
        <v>4</v>
      </c>
      <c r="F18" s="151">
        <v>4</v>
      </c>
      <c r="G18" s="100">
        <v>3.5000000000000003E-2</v>
      </c>
      <c r="H18" s="101">
        <v>110547.84</v>
      </c>
      <c r="I18" s="100">
        <v>1</v>
      </c>
      <c r="J18" s="153">
        <f t="shared" si="0"/>
        <v>3869.1744000000003</v>
      </c>
    </row>
    <row r="19" spans="1:10" s="100" customFormat="1" hidden="1">
      <c r="A19" s="151" t="s">
        <v>211</v>
      </c>
      <c r="B19" s="151" t="s">
        <v>212</v>
      </c>
      <c r="C19" s="151" t="s">
        <v>47</v>
      </c>
      <c r="D19" s="151" t="s">
        <v>50</v>
      </c>
      <c r="E19" s="151" t="s">
        <v>2</v>
      </c>
      <c r="F19" s="151">
        <v>5</v>
      </c>
      <c r="G19" s="100">
        <v>0.05</v>
      </c>
      <c r="H19" s="101">
        <v>1515280</v>
      </c>
      <c r="I19" s="100">
        <v>22</v>
      </c>
      <c r="J19" s="153">
        <f t="shared" si="0"/>
        <v>75764</v>
      </c>
    </row>
    <row r="20" spans="1:10" s="100" customFormat="1" hidden="1">
      <c r="A20" s="151" t="s">
        <v>211</v>
      </c>
      <c r="B20" s="151" t="s">
        <v>212</v>
      </c>
      <c r="C20" s="151" t="s">
        <v>47</v>
      </c>
      <c r="D20" s="151" t="s">
        <v>50</v>
      </c>
      <c r="E20" s="151" t="s">
        <v>3</v>
      </c>
      <c r="F20" s="151">
        <v>4</v>
      </c>
      <c r="G20" s="100">
        <v>3.5000000000000003E-2</v>
      </c>
      <c r="H20" s="101">
        <v>419382.83</v>
      </c>
      <c r="I20" s="100">
        <v>5</v>
      </c>
      <c r="J20" s="153">
        <f t="shared" si="0"/>
        <v>14678.399050000002</v>
      </c>
    </row>
    <row r="21" spans="1:10" s="100" customFormat="1" hidden="1">
      <c r="A21" s="151" t="s">
        <v>211</v>
      </c>
      <c r="B21" s="151" t="s">
        <v>212</v>
      </c>
      <c r="C21" s="151" t="s">
        <v>47</v>
      </c>
      <c r="D21" s="151" t="s">
        <v>50</v>
      </c>
      <c r="E21" s="151" t="s">
        <v>3</v>
      </c>
      <c r="F21" s="151">
        <v>5</v>
      </c>
      <c r="G21" s="100">
        <v>0.05</v>
      </c>
      <c r="H21" s="101">
        <v>76128</v>
      </c>
      <c r="I21" s="100">
        <v>1</v>
      </c>
      <c r="J21" s="153">
        <f t="shared" si="0"/>
        <v>3806.4</v>
      </c>
    </row>
    <row r="22" spans="1:10" s="100" customFormat="1" hidden="1">
      <c r="A22" s="151" t="s">
        <v>211</v>
      </c>
      <c r="B22" s="151" t="s">
        <v>212</v>
      </c>
      <c r="C22" s="151" t="s">
        <v>47</v>
      </c>
      <c r="D22" s="151" t="s">
        <v>62</v>
      </c>
      <c r="E22" s="151" t="s">
        <v>2</v>
      </c>
      <c r="F22" s="151">
        <v>5</v>
      </c>
      <c r="G22" s="100">
        <v>0.05</v>
      </c>
      <c r="H22" s="101">
        <v>323606.40000000002</v>
      </c>
      <c r="I22" s="100">
        <v>6</v>
      </c>
      <c r="J22" s="153">
        <f t="shared" si="0"/>
        <v>16180.320000000002</v>
      </c>
    </row>
    <row r="23" spans="1:10" s="100" customFormat="1" hidden="1">
      <c r="A23" s="151" t="s">
        <v>211</v>
      </c>
      <c r="B23" s="151" t="s">
        <v>212</v>
      </c>
      <c r="C23" s="151" t="s">
        <v>47</v>
      </c>
      <c r="D23" s="151" t="s">
        <v>62</v>
      </c>
      <c r="E23" s="151" t="s">
        <v>3</v>
      </c>
      <c r="F23" s="151">
        <v>5</v>
      </c>
      <c r="G23" s="100">
        <v>0.05</v>
      </c>
      <c r="H23" s="101">
        <v>49192</v>
      </c>
      <c r="I23" s="100">
        <v>1</v>
      </c>
      <c r="J23" s="153">
        <f t="shared" si="0"/>
        <v>2459.6000000000004</v>
      </c>
    </row>
    <row r="24" spans="1:10" s="100" customFormat="1" hidden="1">
      <c r="A24" s="151" t="s">
        <v>211</v>
      </c>
      <c r="B24" s="151" t="s">
        <v>212</v>
      </c>
      <c r="C24" s="151" t="s">
        <v>47</v>
      </c>
      <c r="D24" s="151" t="s">
        <v>46</v>
      </c>
      <c r="E24" s="151" t="s">
        <v>4</v>
      </c>
      <c r="F24" s="151">
        <v>4</v>
      </c>
      <c r="G24" s="100">
        <v>3.5000000000000003E-2</v>
      </c>
      <c r="H24" s="101">
        <v>311986.11</v>
      </c>
      <c r="I24" s="100">
        <v>2</v>
      </c>
      <c r="J24" s="153">
        <f t="shared" si="0"/>
        <v>10919.513850000001</v>
      </c>
    </row>
    <row r="25" spans="1:10" s="100" customFormat="1" hidden="1">
      <c r="A25" s="151" t="s">
        <v>211</v>
      </c>
      <c r="B25" s="151" t="s">
        <v>212</v>
      </c>
      <c r="C25" s="151" t="s">
        <v>47</v>
      </c>
      <c r="D25" s="151" t="s">
        <v>70</v>
      </c>
      <c r="E25" s="151" t="s">
        <v>3</v>
      </c>
      <c r="F25" s="151">
        <v>4</v>
      </c>
      <c r="G25" s="100">
        <v>3.5000000000000003E-2</v>
      </c>
      <c r="H25" s="101">
        <v>415076.4</v>
      </c>
      <c r="I25" s="100">
        <v>6</v>
      </c>
      <c r="J25" s="153">
        <f t="shared" si="0"/>
        <v>14527.674000000003</v>
      </c>
    </row>
    <row r="26" spans="1:10" s="100" customFormat="1" hidden="1">
      <c r="A26" s="151" t="s">
        <v>211</v>
      </c>
      <c r="B26" s="151" t="s">
        <v>212</v>
      </c>
      <c r="C26" s="151" t="s">
        <v>47</v>
      </c>
      <c r="D26" s="151" t="s">
        <v>53</v>
      </c>
      <c r="E26" s="151" t="s">
        <v>4</v>
      </c>
      <c r="F26" s="151">
        <v>4</v>
      </c>
      <c r="G26" s="100">
        <v>3.5000000000000003E-2</v>
      </c>
      <c r="H26" s="101">
        <v>101455</v>
      </c>
      <c r="I26" s="100">
        <v>1</v>
      </c>
      <c r="J26" s="153">
        <f t="shared" si="0"/>
        <v>3550.9250000000002</v>
      </c>
    </row>
    <row r="27" spans="1:10" s="100" customFormat="1" hidden="1">
      <c r="A27" s="151" t="s">
        <v>211</v>
      </c>
      <c r="B27" s="151" t="s">
        <v>212</v>
      </c>
      <c r="C27" s="151" t="s">
        <v>47</v>
      </c>
      <c r="D27" s="151" t="s">
        <v>53</v>
      </c>
      <c r="E27" s="151" t="s">
        <v>2</v>
      </c>
      <c r="F27" s="151">
        <v>5</v>
      </c>
      <c r="G27" s="100">
        <v>0.05</v>
      </c>
      <c r="H27" s="101">
        <v>1582484.8</v>
      </c>
      <c r="I27" s="100">
        <v>22</v>
      </c>
      <c r="J27" s="153">
        <f t="shared" si="0"/>
        <v>79124.240000000005</v>
      </c>
    </row>
    <row r="28" spans="1:10" s="100" customFormat="1" hidden="1">
      <c r="A28" s="151" t="s">
        <v>211</v>
      </c>
      <c r="B28" s="151" t="s">
        <v>212</v>
      </c>
      <c r="C28" s="151" t="s">
        <v>47</v>
      </c>
      <c r="D28" s="151" t="s">
        <v>53</v>
      </c>
      <c r="E28" s="151" t="s">
        <v>3</v>
      </c>
      <c r="F28" s="151">
        <v>4</v>
      </c>
      <c r="G28" s="100">
        <v>3.5000000000000003E-2</v>
      </c>
      <c r="H28" s="101">
        <v>504871.95</v>
      </c>
      <c r="I28" s="100">
        <v>6</v>
      </c>
      <c r="J28" s="153">
        <f t="shared" si="0"/>
        <v>17670.518250000001</v>
      </c>
    </row>
    <row r="29" spans="1:10" s="100" customFormat="1" hidden="1">
      <c r="A29" s="151" t="s">
        <v>211</v>
      </c>
      <c r="B29" s="151" t="s">
        <v>212</v>
      </c>
      <c r="C29" s="151" t="s">
        <v>47</v>
      </c>
      <c r="D29" s="151" t="s">
        <v>49</v>
      </c>
      <c r="E29" s="151" t="s">
        <v>2</v>
      </c>
      <c r="F29" s="151">
        <v>5</v>
      </c>
      <c r="G29" s="100">
        <v>0.05</v>
      </c>
      <c r="H29" s="101">
        <v>601286.40000000002</v>
      </c>
      <c r="I29" s="100">
        <v>8</v>
      </c>
      <c r="J29" s="153">
        <f t="shared" si="0"/>
        <v>30064.320000000003</v>
      </c>
    </row>
    <row r="30" spans="1:10" s="100" customFormat="1" hidden="1">
      <c r="A30" s="151" t="s">
        <v>211</v>
      </c>
      <c r="B30" s="151" t="s">
        <v>212</v>
      </c>
      <c r="C30" s="151" t="s">
        <v>47</v>
      </c>
      <c r="D30" s="151" t="s">
        <v>49</v>
      </c>
      <c r="E30" s="151" t="s">
        <v>3</v>
      </c>
      <c r="F30" s="151">
        <v>4</v>
      </c>
      <c r="G30" s="100">
        <v>3.5000000000000003E-2</v>
      </c>
      <c r="H30" s="101">
        <v>172476.99</v>
      </c>
      <c r="I30" s="100">
        <v>2</v>
      </c>
      <c r="J30" s="153">
        <f t="shared" si="0"/>
        <v>6036.6946500000004</v>
      </c>
    </row>
    <row r="31" spans="1:10" s="100" customFormat="1" hidden="1">
      <c r="A31" s="151" t="s">
        <v>211</v>
      </c>
      <c r="B31" s="151" t="s">
        <v>212</v>
      </c>
      <c r="C31" s="151" t="s">
        <v>47</v>
      </c>
      <c r="D31" s="151" t="s">
        <v>57</v>
      </c>
      <c r="E31" s="151" t="s">
        <v>4</v>
      </c>
      <c r="F31" s="151">
        <v>4</v>
      </c>
      <c r="G31" s="100">
        <v>3.5000000000000003E-2</v>
      </c>
      <c r="H31" s="101">
        <v>389424.3</v>
      </c>
      <c r="I31" s="100">
        <v>4</v>
      </c>
      <c r="J31" s="153">
        <f t="shared" si="0"/>
        <v>13629.8505</v>
      </c>
    </row>
    <row r="32" spans="1:10" s="100" customFormat="1" hidden="1">
      <c r="A32" s="151" t="s">
        <v>211</v>
      </c>
      <c r="B32" s="151" t="s">
        <v>212</v>
      </c>
      <c r="C32" s="151" t="s">
        <v>47</v>
      </c>
      <c r="D32" s="151" t="s">
        <v>61</v>
      </c>
      <c r="E32" s="151" t="s">
        <v>4</v>
      </c>
      <c r="F32" s="151">
        <v>4</v>
      </c>
      <c r="G32" s="100">
        <v>3.5000000000000003E-2</v>
      </c>
      <c r="H32" s="101">
        <v>269992.99</v>
      </c>
      <c r="I32" s="100">
        <v>3</v>
      </c>
      <c r="J32" s="153">
        <f t="shared" si="0"/>
        <v>9449.7546500000008</v>
      </c>
    </row>
    <row r="33" spans="1:10" s="100" customFormat="1" hidden="1">
      <c r="A33" s="151" t="s">
        <v>211</v>
      </c>
      <c r="B33" s="151" t="s">
        <v>212</v>
      </c>
      <c r="C33" s="151" t="s">
        <v>47</v>
      </c>
      <c r="D33" s="151" t="s">
        <v>55</v>
      </c>
      <c r="E33" s="151" t="s">
        <v>3</v>
      </c>
      <c r="F33" s="151">
        <v>4</v>
      </c>
      <c r="G33" s="100">
        <v>3.5000000000000003E-2</v>
      </c>
      <c r="H33" s="101">
        <v>556433.44999999995</v>
      </c>
      <c r="I33" s="100">
        <v>8</v>
      </c>
      <c r="J33" s="153">
        <f t="shared" si="0"/>
        <v>19475.170750000001</v>
      </c>
    </row>
    <row r="34" spans="1:10" s="100" customFormat="1" hidden="1">
      <c r="A34" s="151" t="s">
        <v>211</v>
      </c>
      <c r="B34" s="151" t="s">
        <v>212</v>
      </c>
      <c r="C34" s="151" t="s">
        <v>47</v>
      </c>
      <c r="D34" s="151" t="s">
        <v>75</v>
      </c>
      <c r="E34" s="151" t="s">
        <v>3</v>
      </c>
      <c r="F34" s="151">
        <v>4</v>
      </c>
      <c r="G34" s="100">
        <v>3.5000000000000003E-2</v>
      </c>
      <c r="H34" s="101">
        <v>328274.21000000002</v>
      </c>
      <c r="I34" s="100">
        <v>5</v>
      </c>
      <c r="J34" s="153">
        <f t="shared" si="0"/>
        <v>11489.597350000002</v>
      </c>
    </row>
    <row r="35" spans="1:10" s="100" customFormat="1" hidden="1">
      <c r="A35" s="151" t="s">
        <v>211</v>
      </c>
      <c r="B35" s="151" t="s">
        <v>212</v>
      </c>
      <c r="C35" s="151" t="s">
        <v>47</v>
      </c>
      <c r="D35" s="151" t="s">
        <v>98</v>
      </c>
      <c r="E35" s="151" t="s">
        <v>4</v>
      </c>
      <c r="F35" s="151">
        <v>4</v>
      </c>
      <c r="G35" s="100">
        <v>3.5000000000000003E-2</v>
      </c>
      <c r="H35" s="101">
        <v>239628.79</v>
      </c>
      <c r="I35" s="100">
        <v>2</v>
      </c>
      <c r="J35" s="153">
        <f t="shared" si="0"/>
        <v>8387.0076500000014</v>
      </c>
    </row>
    <row r="36" spans="1:10" s="100" customFormat="1" hidden="1">
      <c r="A36" s="151" t="s">
        <v>211</v>
      </c>
      <c r="B36" s="151" t="s">
        <v>212</v>
      </c>
      <c r="C36" s="151" t="s">
        <v>47</v>
      </c>
      <c r="D36" s="151" t="s">
        <v>56</v>
      </c>
      <c r="E36" s="151" t="s">
        <v>4</v>
      </c>
      <c r="F36" s="151">
        <v>4</v>
      </c>
      <c r="G36" s="100">
        <v>3.5000000000000003E-2</v>
      </c>
      <c r="H36" s="101">
        <v>539992.84</v>
      </c>
      <c r="I36" s="100">
        <v>5</v>
      </c>
      <c r="J36" s="153">
        <f t="shared" si="0"/>
        <v>18899.749400000001</v>
      </c>
    </row>
    <row r="37" spans="1:10" s="100" customFormat="1" hidden="1">
      <c r="A37" s="151" t="s">
        <v>211</v>
      </c>
      <c r="B37" s="151" t="s">
        <v>212</v>
      </c>
      <c r="C37" s="151" t="s">
        <v>47</v>
      </c>
      <c r="D37" s="151" t="s">
        <v>56</v>
      </c>
      <c r="E37" s="151" t="s">
        <v>3</v>
      </c>
      <c r="F37" s="151">
        <v>4</v>
      </c>
      <c r="G37" s="100">
        <v>3.5000000000000003E-2</v>
      </c>
      <c r="H37" s="101">
        <v>100626.52</v>
      </c>
      <c r="I37" s="100">
        <v>2</v>
      </c>
      <c r="J37" s="153">
        <f t="shared" si="0"/>
        <v>3521.9282000000003</v>
      </c>
    </row>
    <row r="38" spans="1:10" s="100" customFormat="1" hidden="1">
      <c r="A38" s="151" t="s">
        <v>211</v>
      </c>
      <c r="B38" s="151" t="s">
        <v>212</v>
      </c>
      <c r="C38" s="151" t="s">
        <v>47</v>
      </c>
      <c r="D38" s="151" t="s">
        <v>69</v>
      </c>
      <c r="E38" s="151" t="s">
        <v>3</v>
      </c>
      <c r="F38" s="151">
        <v>4</v>
      </c>
      <c r="G38" s="100">
        <v>3.5000000000000003E-2</v>
      </c>
      <c r="H38" s="101">
        <v>339106.72</v>
      </c>
      <c r="I38" s="100">
        <v>5</v>
      </c>
      <c r="J38" s="153">
        <f t="shared" si="0"/>
        <v>11868.735200000001</v>
      </c>
    </row>
    <row r="39" spans="1:10" s="100" customFormat="1" hidden="1">
      <c r="A39" s="151" t="s">
        <v>211</v>
      </c>
      <c r="B39" s="151" t="s">
        <v>212</v>
      </c>
      <c r="C39" s="151" t="s">
        <v>47</v>
      </c>
      <c r="D39" s="151" t="s">
        <v>58</v>
      </c>
      <c r="E39" s="151" t="s">
        <v>4</v>
      </c>
      <c r="F39" s="151">
        <v>4</v>
      </c>
      <c r="G39" s="100">
        <v>3.5000000000000003E-2</v>
      </c>
      <c r="H39" s="101">
        <v>116699</v>
      </c>
      <c r="I39" s="100">
        <v>1</v>
      </c>
      <c r="J39" s="153">
        <f t="shared" si="0"/>
        <v>4084.4650000000006</v>
      </c>
    </row>
    <row r="40" spans="1:10" s="100" customFormat="1" hidden="1">
      <c r="A40" s="151" t="s">
        <v>211</v>
      </c>
      <c r="B40" s="151" t="s">
        <v>212</v>
      </c>
      <c r="C40" s="151" t="s">
        <v>47</v>
      </c>
      <c r="D40" s="151" t="s">
        <v>52</v>
      </c>
      <c r="E40" s="151" t="s">
        <v>4</v>
      </c>
      <c r="F40" s="151">
        <v>4</v>
      </c>
      <c r="G40" s="100">
        <v>3.5000000000000003E-2</v>
      </c>
      <c r="H40" s="101">
        <v>588541.06999999995</v>
      </c>
      <c r="I40" s="100">
        <v>5</v>
      </c>
      <c r="J40" s="153">
        <f t="shared" si="0"/>
        <v>20598.937450000001</v>
      </c>
    </row>
    <row r="41" spans="1:10" s="100" customFormat="1" hidden="1">
      <c r="A41" s="151" t="s">
        <v>211</v>
      </c>
      <c r="B41" s="151" t="s">
        <v>212</v>
      </c>
      <c r="C41" s="151" t="s">
        <v>47</v>
      </c>
      <c r="D41" s="151" t="s">
        <v>52</v>
      </c>
      <c r="E41" s="151" t="s">
        <v>3</v>
      </c>
      <c r="F41" s="151">
        <v>4</v>
      </c>
      <c r="G41" s="100">
        <v>3.5000000000000003E-2</v>
      </c>
      <c r="H41" s="101">
        <v>437431.7</v>
      </c>
      <c r="I41" s="100">
        <v>8</v>
      </c>
      <c r="J41" s="153">
        <f t="shared" si="0"/>
        <v>15310.109500000002</v>
      </c>
    </row>
    <row r="42" spans="1:10" s="100" customFormat="1" hidden="1">
      <c r="A42" s="151" t="s">
        <v>211</v>
      </c>
      <c r="B42" s="151" t="s">
        <v>212</v>
      </c>
      <c r="C42" s="151" t="s">
        <v>47</v>
      </c>
      <c r="D42" s="151" t="s">
        <v>7</v>
      </c>
      <c r="E42" s="151" t="s">
        <v>3</v>
      </c>
      <c r="F42" s="151">
        <v>4</v>
      </c>
      <c r="G42" s="100">
        <v>3.5000000000000003E-2</v>
      </c>
      <c r="H42" s="101">
        <v>114256.59</v>
      </c>
      <c r="I42" s="100">
        <v>2</v>
      </c>
      <c r="J42" s="153">
        <f t="shared" si="0"/>
        <v>3998.9806500000004</v>
      </c>
    </row>
    <row r="43" spans="1:10" s="100" customFormat="1" hidden="1">
      <c r="A43" s="151" t="s">
        <v>211</v>
      </c>
      <c r="B43" s="151" t="s">
        <v>212</v>
      </c>
      <c r="C43" s="151" t="s">
        <v>47</v>
      </c>
      <c r="D43" s="151" t="s">
        <v>68</v>
      </c>
      <c r="E43" s="151" t="s">
        <v>4</v>
      </c>
      <c r="F43" s="151">
        <v>4</v>
      </c>
      <c r="G43" s="100">
        <v>3.5000000000000003E-2</v>
      </c>
      <c r="H43" s="101">
        <v>430660.1</v>
      </c>
      <c r="I43" s="100">
        <v>7</v>
      </c>
      <c r="J43" s="153">
        <f t="shared" si="0"/>
        <v>15073.103500000001</v>
      </c>
    </row>
    <row r="44" spans="1:10" s="100" customFormat="1" hidden="1">
      <c r="A44" s="151" t="s">
        <v>211</v>
      </c>
      <c r="B44" s="151" t="s">
        <v>212</v>
      </c>
      <c r="C44" s="151" t="s">
        <v>47</v>
      </c>
      <c r="D44" s="151" t="s">
        <v>67</v>
      </c>
      <c r="E44" s="151" t="s">
        <v>4</v>
      </c>
      <c r="F44" s="151">
        <v>4</v>
      </c>
      <c r="G44" s="100">
        <v>3.5000000000000003E-2</v>
      </c>
      <c r="H44" s="101">
        <v>984311.42</v>
      </c>
      <c r="I44" s="100">
        <v>12</v>
      </c>
      <c r="J44" s="153">
        <f t="shared" si="0"/>
        <v>34450.899700000002</v>
      </c>
    </row>
    <row r="45" spans="1:10" s="100" customFormat="1" hidden="1">
      <c r="A45" s="151" t="s">
        <v>211</v>
      </c>
      <c r="B45" s="151" t="s">
        <v>212</v>
      </c>
      <c r="C45" s="151" t="s">
        <v>47</v>
      </c>
      <c r="D45" s="151" t="s">
        <v>76</v>
      </c>
      <c r="E45" s="151" t="s">
        <v>2</v>
      </c>
      <c r="F45" s="151">
        <v>5</v>
      </c>
      <c r="G45" s="100">
        <v>0.05</v>
      </c>
      <c r="H45" s="101">
        <v>405932.79999999999</v>
      </c>
      <c r="I45" s="100">
        <v>7</v>
      </c>
      <c r="J45" s="153">
        <f t="shared" si="0"/>
        <v>20296.64</v>
      </c>
    </row>
    <row r="46" spans="1:10" s="100" customFormat="1" hidden="1">
      <c r="A46" s="151" t="s">
        <v>211</v>
      </c>
      <c r="B46" s="151" t="s">
        <v>212</v>
      </c>
      <c r="C46" s="151" t="s">
        <v>47</v>
      </c>
      <c r="D46" s="151" t="s">
        <v>76</v>
      </c>
      <c r="E46" s="151" t="s">
        <v>3</v>
      </c>
      <c r="F46" s="151">
        <v>4</v>
      </c>
      <c r="G46" s="100">
        <v>3.5000000000000003E-2</v>
      </c>
      <c r="H46" s="101">
        <v>222295</v>
      </c>
      <c r="I46" s="100">
        <v>3</v>
      </c>
      <c r="J46" s="153">
        <f t="shared" si="0"/>
        <v>7780.3250000000007</v>
      </c>
    </row>
    <row r="47" spans="1:10">
      <c r="A47" s="209" t="s">
        <v>211</v>
      </c>
      <c r="B47" s="209" t="s">
        <v>212</v>
      </c>
      <c r="C47" s="209" t="s">
        <v>47</v>
      </c>
      <c r="D47" s="209" t="s">
        <v>48</v>
      </c>
      <c r="E47" s="209" t="s">
        <v>2</v>
      </c>
      <c r="F47" s="209">
        <v>4</v>
      </c>
      <c r="G47" s="122">
        <v>0.05</v>
      </c>
      <c r="H47" s="123">
        <v>74193.600000000006</v>
      </c>
      <c r="I47" s="122">
        <v>1</v>
      </c>
      <c r="J47" s="220">
        <f t="shared" si="0"/>
        <v>3709.6800000000003</v>
      </c>
    </row>
    <row r="48" spans="1:10" s="100" customFormat="1" hidden="1">
      <c r="A48" s="151" t="s">
        <v>211</v>
      </c>
      <c r="B48" s="151" t="s">
        <v>212</v>
      </c>
      <c r="C48" s="151" t="s">
        <v>47</v>
      </c>
      <c r="D48" s="151" t="s">
        <v>48</v>
      </c>
      <c r="E48" s="151" t="s">
        <v>2</v>
      </c>
      <c r="F48" s="151">
        <v>5</v>
      </c>
      <c r="G48" s="100">
        <v>0.05</v>
      </c>
      <c r="H48" s="101">
        <v>148387.20000000001</v>
      </c>
      <c r="I48" s="100">
        <v>2</v>
      </c>
      <c r="J48" s="153">
        <f t="shared" si="0"/>
        <v>7419.3600000000006</v>
      </c>
    </row>
    <row r="49" spans="1:10" s="100" customFormat="1" hidden="1">
      <c r="A49" s="151" t="s">
        <v>211</v>
      </c>
      <c r="B49" s="151" t="s">
        <v>212</v>
      </c>
      <c r="C49" s="151" t="s">
        <v>47</v>
      </c>
      <c r="D49" s="151" t="s">
        <v>65</v>
      </c>
      <c r="E49" s="151" t="s">
        <v>2</v>
      </c>
      <c r="F49" s="151">
        <v>5</v>
      </c>
      <c r="G49" s="100">
        <v>0.05</v>
      </c>
      <c r="H49" s="101">
        <v>141169.60000000001</v>
      </c>
      <c r="I49" s="100">
        <v>2</v>
      </c>
      <c r="J49" s="153">
        <f t="shared" si="0"/>
        <v>7058.4800000000005</v>
      </c>
    </row>
    <row r="50" spans="1:10" s="100" customFormat="1" hidden="1">
      <c r="A50" s="151" t="s">
        <v>211</v>
      </c>
      <c r="B50" s="151" t="s">
        <v>212</v>
      </c>
      <c r="C50" s="151" t="s">
        <v>47</v>
      </c>
      <c r="D50" s="151" t="s">
        <v>66</v>
      </c>
      <c r="E50" s="151" t="s">
        <v>2</v>
      </c>
      <c r="F50" s="151">
        <v>5</v>
      </c>
      <c r="G50" s="100">
        <v>0.05</v>
      </c>
      <c r="H50" s="101">
        <v>148387.20000000001</v>
      </c>
      <c r="I50" s="100">
        <v>2</v>
      </c>
      <c r="J50" s="153">
        <f t="shared" si="0"/>
        <v>7419.3600000000006</v>
      </c>
    </row>
    <row r="51" spans="1:10" s="100" customFormat="1" hidden="1">
      <c r="A51" s="151" t="s">
        <v>211</v>
      </c>
      <c r="B51" s="151" t="s">
        <v>212</v>
      </c>
      <c r="C51" s="151" t="s">
        <v>47</v>
      </c>
      <c r="D51" s="151" t="s">
        <v>54</v>
      </c>
      <c r="E51" s="151" t="s">
        <v>4</v>
      </c>
      <c r="F51" s="151">
        <v>4</v>
      </c>
      <c r="G51" s="100">
        <v>3.5000000000000003E-2</v>
      </c>
      <c r="H51" s="101">
        <v>100734.02</v>
      </c>
      <c r="I51" s="100">
        <v>1</v>
      </c>
      <c r="J51" s="153">
        <f t="shared" si="0"/>
        <v>3525.6907000000006</v>
      </c>
    </row>
    <row r="52" spans="1:10" s="100" customFormat="1" hidden="1">
      <c r="A52" s="151" t="s">
        <v>211</v>
      </c>
      <c r="B52" s="151" t="s">
        <v>212</v>
      </c>
      <c r="C52" s="151" t="s">
        <v>47</v>
      </c>
      <c r="D52" s="151" t="s">
        <v>54</v>
      </c>
      <c r="E52" s="151" t="s">
        <v>2</v>
      </c>
      <c r="F52" s="151">
        <v>5</v>
      </c>
      <c r="G52" s="100">
        <v>0.05</v>
      </c>
      <c r="H52" s="101">
        <v>394243.2</v>
      </c>
      <c r="I52" s="100">
        <v>6</v>
      </c>
      <c r="J52" s="153">
        <f t="shared" si="0"/>
        <v>19712.160000000003</v>
      </c>
    </row>
    <row r="53" spans="1:10" s="100" customFormat="1" hidden="1">
      <c r="A53" s="151" t="s">
        <v>211</v>
      </c>
      <c r="B53" s="151" t="s">
        <v>212</v>
      </c>
      <c r="C53" s="151" t="s">
        <v>47</v>
      </c>
      <c r="D53" s="151" t="s">
        <v>54</v>
      </c>
      <c r="E53" s="151" t="s">
        <v>3</v>
      </c>
      <c r="F53" s="151">
        <v>4</v>
      </c>
      <c r="G53" s="100">
        <v>3.5000000000000003E-2</v>
      </c>
      <c r="H53" s="101">
        <v>233127.22</v>
      </c>
      <c r="I53" s="100">
        <v>3</v>
      </c>
      <c r="J53" s="153">
        <f t="shared" si="0"/>
        <v>8159.4527000000007</v>
      </c>
    </row>
    <row r="54" spans="1:10" s="100" customFormat="1" hidden="1">
      <c r="A54" s="151" t="s">
        <v>211</v>
      </c>
      <c r="B54" s="151" t="s">
        <v>212</v>
      </c>
      <c r="C54" s="151" t="s">
        <v>47</v>
      </c>
      <c r="D54" s="151" t="s">
        <v>30</v>
      </c>
      <c r="E54" s="151" t="s">
        <v>4</v>
      </c>
      <c r="F54" s="151">
        <v>4</v>
      </c>
      <c r="G54" s="100">
        <v>3.5000000000000003E-2</v>
      </c>
      <c r="H54" s="101">
        <v>312656.28999999998</v>
      </c>
      <c r="I54" s="100">
        <v>3</v>
      </c>
      <c r="J54" s="153">
        <f t="shared" si="0"/>
        <v>10942.970150000001</v>
      </c>
    </row>
    <row r="55" spans="1:10" s="100" customFormat="1" hidden="1">
      <c r="A55" s="151" t="s">
        <v>211</v>
      </c>
      <c r="B55" s="151" t="s">
        <v>212</v>
      </c>
      <c r="C55" s="151" t="s">
        <v>47</v>
      </c>
      <c r="D55" s="151" t="s">
        <v>74</v>
      </c>
      <c r="E55" s="151" t="s">
        <v>4</v>
      </c>
      <c r="F55" s="151">
        <v>4</v>
      </c>
      <c r="G55" s="100">
        <v>3.5000000000000003E-2</v>
      </c>
      <c r="H55" s="101">
        <v>188575.85</v>
      </c>
      <c r="I55" s="100">
        <v>2</v>
      </c>
      <c r="J55" s="153">
        <f t="shared" si="0"/>
        <v>6600.1547500000006</v>
      </c>
    </row>
    <row r="56" spans="1:10" s="100" customFormat="1" hidden="1">
      <c r="A56" s="151" t="s">
        <v>211</v>
      </c>
      <c r="B56" s="151" t="s">
        <v>212</v>
      </c>
      <c r="C56" s="151" t="s">
        <v>47</v>
      </c>
      <c r="D56" s="151" t="s">
        <v>73</v>
      </c>
      <c r="E56" s="151" t="s">
        <v>4</v>
      </c>
      <c r="F56" s="151">
        <v>4</v>
      </c>
      <c r="G56" s="100">
        <v>3.5000000000000003E-2</v>
      </c>
      <c r="H56" s="101">
        <v>184254</v>
      </c>
      <c r="I56" s="100">
        <v>2</v>
      </c>
      <c r="J56" s="153">
        <f t="shared" si="0"/>
        <v>6448.89</v>
      </c>
    </row>
    <row r="57" spans="1:10" s="100" customFormat="1" hidden="1">
      <c r="A57" s="151" t="s">
        <v>211</v>
      </c>
      <c r="B57" s="151" t="s">
        <v>212</v>
      </c>
      <c r="C57" s="151" t="s">
        <v>47</v>
      </c>
      <c r="D57" s="151" t="s">
        <v>72</v>
      </c>
      <c r="E57" s="151" t="s">
        <v>4</v>
      </c>
      <c r="F57" s="151">
        <v>4</v>
      </c>
      <c r="G57" s="100">
        <v>3.5000000000000003E-2</v>
      </c>
      <c r="H57" s="101">
        <v>218458.31</v>
      </c>
      <c r="I57" s="100">
        <v>2</v>
      </c>
      <c r="J57" s="153">
        <f t="shared" si="0"/>
        <v>7646.0408500000003</v>
      </c>
    </row>
    <row r="58" spans="1:10" s="100" customFormat="1" hidden="1">
      <c r="A58" s="151" t="s">
        <v>211</v>
      </c>
      <c r="B58" s="151" t="s">
        <v>212</v>
      </c>
      <c r="C58" s="151" t="s">
        <v>47</v>
      </c>
      <c r="D58" s="151" t="s">
        <v>60</v>
      </c>
      <c r="E58" s="151" t="s">
        <v>4</v>
      </c>
      <c r="F58" s="151">
        <v>4</v>
      </c>
      <c r="G58" s="100">
        <v>3.5000000000000003E-2</v>
      </c>
      <c r="H58" s="101">
        <v>875373.03</v>
      </c>
      <c r="I58" s="100">
        <v>10</v>
      </c>
      <c r="J58" s="153">
        <f t="shared" si="0"/>
        <v>30638.056050000003</v>
      </c>
    </row>
    <row r="59" spans="1:10" s="100" customFormat="1" hidden="1">
      <c r="A59" s="151" t="s">
        <v>211</v>
      </c>
      <c r="B59" s="151" t="s">
        <v>212</v>
      </c>
      <c r="C59" s="151" t="s">
        <v>47</v>
      </c>
      <c r="D59" s="151" t="s">
        <v>60</v>
      </c>
      <c r="E59" s="151" t="s">
        <v>3</v>
      </c>
      <c r="F59" s="151">
        <v>4</v>
      </c>
      <c r="G59" s="100">
        <v>3.5000000000000003E-2</v>
      </c>
      <c r="H59" s="101">
        <v>100906.89</v>
      </c>
      <c r="I59" s="100">
        <v>2</v>
      </c>
      <c r="J59" s="153">
        <f t="shared" si="0"/>
        <v>3531.7411500000003</v>
      </c>
    </row>
    <row r="60" spans="1:10" s="100" customFormat="1" hidden="1">
      <c r="A60" s="151" t="s">
        <v>211</v>
      </c>
      <c r="B60" s="151" t="s">
        <v>212</v>
      </c>
      <c r="C60" s="151" t="s">
        <v>47</v>
      </c>
      <c r="D60" s="151" t="s">
        <v>59</v>
      </c>
      <c r="E60" s="151" t="s">
        <v>4</v>
      </c>
      <c r="F60" s="151">
        <v>4</v>
      </c>
      <c r="G60" s="100">
        <v>3.5000000000000003E-2</v>
      </c>
      <c r="H60" s="101">
        <v>611182.34</v>
      </c>
      <c r="I60" s="100">
        <v>7</v>
      </c>
      <c r="J60" s="153">
        <f t="shared" si="0"/>
        <v>21391.3819</v>
      </c>
    </row>
    <row r="61" spans="1:10" s="100" customFormat="1" hidden="1">
      <c r="A61" s="151" t="s">
        <v>211</v>
      </c>
      <c r="B61" s="151" t="s">
        <v>212</v>
      </c>
      <c r="C61" s="151" t="s">
        <v>47</v>
      </c>
      <c r="D61" s="151" t="s">
        <v>71</v>
      </c>
      <c r="E61" s="151" t="s">
        <v>3</v>
      </c>
      <c r="F61" s="151">
        <v>4</v>
      </c>
      <c r="G61" s="100">
        <v>3.5000000000000003E-2</v>
      </c>
      <c r="H61" s="101">
        <v>223390.03</v>
      </c>
      <c r="I61" s="100">
        <v>3</v>
      </c>
      <c r="J61" s="153">
        <f t="shared" si="0"/>
        <v>7818.6510500000004</v>
      </c>
    </row>
    <row r="62" spans="1:10" s="100" customFormat="1" hidden="1">
      <c r="A62" s="151" t="s">
        <v>211</v>
      </c>
      <c r="B62" s="151" t="s">
        <v>212</v>
      </c>
      <c r="C62" s="151" t="s">
        <v>40</v>
      </c>
      <c r="D62" s="151" t="s">
        <v>45</v>
      </c>
      <c r="E62" s="151" t="s">
        <v>2</v>
      </c>
      <c r="F62" s="151">
        <v>5</v>
      </c>
      <c r="G62" s="100">
        <v>0.05</v>
      </c>
      <c r="H62" s="101">
        <v>60673.599999999999</v>
      </c>
      <c r="I62" s="100">
        <v>1</v>
      </c>
      <c r="J62" s="153">
        <f t="shared" si="0"/>
        <v>3033.6800000000003</v>
      </c>
    </row>
    <row r="63" spans="1:10" s="100" customFormat="1" hidden="1">
      <c r="A63" s="151" t="s">
        <v>211</v>
      </c>
      <c r="B63" s="151" t="s">
        <v>212</v>
      </c>
      <c r="C63" s="151" t="s">
        <v>40</v>
      </c>
      <c r="D63" s="151" t="s">
        <v>42</v>
      </c>
      <c r="E63" s="151" t="s">
        <v>4</v>
      </c>
      <c r="F63" s="151">
        <v>4</v>
      </c>
      <c r="G63" s="100">
        <v>3.5000000000000003E-2</v>
      </c>
      <c r="H63" s="101">
        <v>1296574.58</v>
      </c>
      <c r="I63" s="100">
        <v>12</v>
      </c>
      <c r="J63" s="153">
        <f t="shared" si="0"/>
        <v>45380.110300000008</v>
      </c>
    </row>
    <row r="64" spans="1:10" s="100" customFormat="1" hidden="1">
      <c r="A64" s="151" t="s">
        <v>211</v>
      </c>
      <c r="B64" s="151" t="s">
        <v>212</v>
      </c>
      <c r="C64" s="151" t="s">
        <v>40</v>
      </c>
      <c r="D64" s="151" t="s">
        <v>42</v>
      </c>
      <c r="E64" s="151" t="s">
        <v>2</v>
      </c>
      <c r="F64" s="151">
        <v>5</v>
      </c>
      <c r="G64" s="100">
        <v>0.05</v>
      </c>
      <c r="H64" s="101">
        <v>1767396.8</v>
      </c>
      <c r="I64" s="100">
        <v>24</v>
      </c>
      <c r="J64" s="153">
        <f t="shared" si="0"/>
        <v>88369.840000000011</v>
      </c>
    </row>
    <row r="65" spans="1:10" s="100" customFormat="1" hidden="1">
      <c r="A65" s="151" t="s">
        <v>211</v>
      </c>
      <c r="B65" s="151" t="s">
        <v>212</v>
      </c>
      <c r="C65" s="151" t="s">
        <v>40</v>
      </c>
      <c r="D65" s="151" t="s">
        <v>42</v>
      </c>
      <c r="E65" s="151" t="s">
        <v>3</v>
      </c>
      <c r="F65" s="151">
        <v>4</v>
      </c>
      <c r="G65" s="100">
        <v>3.5000000000000003E-2</v>
      </c>
      <c r="H65" s="101">
        <v>48481.77</v>
      </c>
      <c r="I65" s="100">
        <v>1</v>
      </c>
      <c r="J65" s="153">
        <f t="shared" si="0"/>
        <v>1696.86195</v>
      </c>
    </row>
    <row r="66" spans="1:10" s="100" customFormat="1" hidden="1">
      <c r="A66" s="151" t="s">
        <v>211</v>
      </c>
      <c r="B66" s="151" t="s">
        <v>212</v>
      </c>
      <c r="C66" s="151" t="s">
        <v>40</v>
      </c>
      <c r="D66" s="151" t="s">
        <v>9</v>
      </c>
      <c r="E66" s="151" t="s">
        <v>4</v>
      </c>
      <c r="F66" s="151">
        <v>4</v>
      </c>
      <c r="G66" s="100">
        <v>3.5000000000000003E-2</v>
      </c>
      <c r="H66" s="101">
        <v>672014.83</v>
      </c>
      <c r="I66" s="100">
        <v>7</v>
      </c>
      <c r="J66" s="153">
        <f t="shared" si="0"/>
        <v>23520.519049999999</v>
      </c>
    </row>
    <row r="67" spans="1:10" s="100" customFormat="1" hidden="1">
      <c r="A67" s="151" t="s">
        <v>211</v>
      </c>
      <c r="B67" s="151" t="s">
        <v>212</v>
      </c>
      <c r="C67" s="151" t="s">
        <v>40</v>
      </c>
      <c r="D67" s="151" t="s">
        <v>41</v>
      </c>
      <c r="E67" s="151" t="s">
        <v>4</v>
      </c>
      <c r="F67" s="151">
        <v>4</v>
      </c>
      <c r="G67" s="100">
        <v>3.5000000000000003E-2</v>
      </c>
      <c r="H67" s="101">
        <v>7433835.0099999998</v>
      </c>
      <c r="I67" s="100">
        <v>71</v>
      </c>
      <c r="J67" s="153">
        <f t="shared" si="0"/>
        <v>260184.22535000002</v>
      </c>
    </row>
    <row r="68" spans="1:10" s="100" customFormat="1" hidden="1">
      <c r="A68" s="151" t="s">
        <v>211</v>
      </c>
      <c r="B68" s="151" t="s">
        <v>212</v>
      </c>
      <c r="C68" s="151" t="s">
        <v>40</v>
      </c>
      <c r="D68" s="151" t="s">
        <v>41</v>
      </c>
      <c r="E68" s="151" t="s">
        <v>2</v>
      </c>
      <c r="F68" s="151">
        <v>6</v>
      </c>
      <c r="G68" s="100">
        <v>0.05</v>
      </c>
      <c r="H68" s="101">
        <v>11770220.800000001</v>
      </c>
      <c r="I68" s="100">
        <v>167</v>
      </c>
      <c r="J68" s="153">
        <f t="shared" si="0"/>
        <v>588511.04</v>
      </c>
    </row>
    <row r="69" spans="1:10" s="100" customFormat="1" hidden="1">
      <c r="A69" s="151" t="s">
        <v>211</v>
      </c>
      <c r="B69" s="151" t="s">
        <v>212</v>
      </c>
      <c r="C69" s="151" t="s">
        <v>40</v>
      </c>
      <c r="D69" s="151" t="s">
        <v>41</v>
      </c>
      <c r="E69" s="151" t="s">
        <v>3</v>
      </c>
      <c r="F69" s="151">
        <v>4</v>
      </c>
      <c r="G69" s="100">
        <v>3.5000000000000003E-2</v>
      </c>
      <c r="H69" s="101">
        <v>282527.34999999998</v>
      </c>
      <c r="I69" s="100">
        <v>6</v>
      </c>
      <c r="J69" s="153">
        <f t="shared" si="0"/>
        <v>9888.4572499999995</v>
      </c>
    </row>
    <row r="70" spans="1:10" s="100" customFormat="1" hidden="1">
      <c r="A70" s="151" t="s">
        <v>211</v>
      </c>
      <c r="B70" s="151" t="s">
        <v>212</v>
      </c>
      <c r="C70" s="151" t="s">
        <v>40</v>
      </c>
      <c r="D70" s="151" t="s">
        <v>43</v>
      </c>
      <c r="E70" s="151" t="s">
        <v>4</v>
      </c>
      <c r="F70" s="151">
        <v>4</v>
      </c>
      <c r="G70" s="100">
        <v>3.5000000000000003E-2</v>
      </c>
      <c r="H70" s="101">
        <v>375289.36</v>
      </c>
      <c r="I70" s="100">
        <v>3</v>
      </c>
      <c r="J70" s="153">
        <f t="shared" si="0"/>
        <v>13135.127600000002</v>
      </c>
    </row>
    <row r="71" spans="1:10" s="100" customFormat="1" hidden="1">
      <c r="A71" s="151" t="s">
        <v>211</v>
      </c>
      <c r="B71" s="151" t="s">
        <v>212</v>
      </c>
      <c r="C71" s="151" t="s">
        <v>40</v>
      </c>
      <c r="D71" s="151" t="s">
        <v>44</v>
      </c>
      <c r="E71" s="151" t="s">
        <v>4</v>
      </c>
      <c r="F71" s="151">
        <v>4</v>
      </c>
      <c r="G71" s="100">
        <v>3.5000000000000003E-2</v>
      </c>
      <c r="H71" s="101">
        <v>84611.38</v>
      </c>
      <c r="I71" s="100">
        <v>1</v>
      </c>
      <c r="J71" s="153">
        <f t="shared" si="0"/>
        <v>2961.3983000000003</v>
      </c>
    </row>
    <row r="72" spans="1:10" s="100" customFormat="1" hidden="1">
      <c r="A72" s="151" t="s">
        <v>211</v>
      </c>
      <c r="B72" s="151" t="s">
        <v>212</v>
      </c>
      <c r="C72" s="151" t="s">
        <v>40</v>
      </c>
      <c r="D72" s="151" t="s">
        <v>44</v>
      </c>
      <c r="E72" s="151" t="s">
        <v>2</v>
      </c>
      <c r="F72" s="151">
        <v>6</v>
      </c>
      <c r="G72" s="100">
        <v>0.05</v>
      </c>
      <c r="H72" s="101">
        <v>261705.60000000001</v>
      </c>
      <c r="I72" s="100">
        <v>5</v>
      </c>
      <c r="J72" s="153">
        <f t="shared" si="0"/>
        <v>13085.28</v>
      </c>
    </row>
    <row r="73" spans="1:10" s="100" customFormat="1" hidden="1">
      <c r="A73" s="151" t="s">
        <v>211</v>
      </c>
      <c r="B73" s="151" t="s">
        <v>212</v>
      </c>
      <c r="C73" s="151" t="s">
        <v>40</v>
      </c>
      <c r="D73" s="151" t="s">
        <v>44</v>
      </c>
      <c r="E73" s="151" t="s">
        <v>3</v>
      </c>
      <c r="F73" s="151">
        <v>4</v>
      </c>
      <c r="G73" s="100">
        <v>3.5000000000000003E-2</v>
      </c>
      <c r="H73" s="101">
        <v>65872.56</v>
      </c>
      <c r="I73" s="100">
        <v>1</v>
      </c>
      <c r="J73" s="153">
        <f t="shared" si="0"/>
        <v>2305.5396000000001</v>
      </c>
    </row>
    <row r="74" spans="1:10" s="100" customFormat="1" hidden="1">
      <c r="A74" s="151" t="s">
        <v>211</v>
      </c>
      <c r="B74" s="151" t="s">
        <v>212</v>
      </c>
      <c r="C74" s="151" t="s">
        <v>39</v>
      </c>
      <c r="D74" s="151" t="s">
        <v>8</v>
      </c>
      <c r="E74" s="151" t="s">
        <v>4</v>
      </c>
      <c r="F74" s="151">
        <v>4</v>
      </c>
      <c r="G74" s="100">
        <v>3.5000000000000003E-2</v>
      </c>
      <c r="H74" s="101">
        <v>59999.69</v>
      </c>
      <c r="I74" s="100">
        <v>1</v>
      </c>
      <c r="J74" s="153">
        <f t="shared" si="0"/>
        <v>2099.9891500000003</v>
      </c>
    </row>
  </sheetData>
  <autoFilter ref="A12:I74">
    <filterColumn colId="2">
      <filters>
        <filter val="110"/>
      </filters>
    </filterColumn>
    <filterColumn colId="4">
      <filters>
        <filter val="11N"/>
      </filters>
    </filterColumn>
    <filterColumn colId="5">
      <filters>
        <filter val="4"/>
      </filters>
    </filterColumn>
  </autoFilter>
  <pageMargins left="0.45" right="0.45" top="0.5" bottom="0.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77"/>
  <sheetViews>
    <sheetView workbookViewId="0">
      <pane ySplit="12" topLeftCell="A13" activePane="bottomLeft" state="frozen"/>
      <selection activeCell="D90" sqref="D90"/>
      <selection pane="bottomLeft" sqref="A1:J77"/>
    </sheetView>
  </sheetViews>
  <sheetFormatPr defaultRowHeight="15"/>
  <cols>
    <col min="1" max="1" width="9.42578125" style="151" bestFit="1" customWidth="1"/>
    <col min="2" max="2" width="6" style="151" bestFit="1" customWidth="1"/>
    <col min="3" max="3" width="5.5703125" style="151" bestFit="1" customWidth="1"/>
    <col min="4" max="4" width="7.28515625" style="151" customWidth="1"/>
    <col min="5" max="5" width="9.140625" style="151" customWidth="1"/>
    <col min="6" max="6" width="6.28515625" style="151" customWidth="1"/>
    <col min="7" max="7" width="10.85546875" style="100" bestFit="1" customWidth="1"/>
    <col min="8" max="8" width="18" style="101" customWidth="1"/>
    <col min="9" max="9" width="9.85546875" style="100" customWidth="1"/>
    <col min="10" max="10" width="14.5703125" style="101" customWidth="1"/>
    <col min="11" max="16384" width="9.140625" style="100"/>
  </cols>
  <sheetData>
    <row r="1" spans="1:10">
      <c r="A1" s="208" t="s">
        <v>229</v>
      </c>
      <c r="B1" s="209"/>
      <c r="C1" s="209"/>
      <c r="D1" s="209"/>
      <c r="E1" s="209"/>
      <c r="F1" s="209"/>
      <c r="G1" s="122"/>
      <c r="H1" s="123"/>
      <c r="I1" s="122"/>
      <c r="J1" s="123"/>
    </row>
    <row r="2" spans="1:10">
      <c r="A2" s="208" t="s">
        <v>232</v>
      </c>
      <c r="B2" s="209"/>
      <c r="C2" s="209"/>
      <c r="D2" s="209"/>
      <c r="E2" s="209"/>
      <c r="F2" s="209"/>
      <c r="G2" s="122"/>
      <c r="H2" s="123"/>
      <c r="I2" s="122"/>
      <c r="J2" s="123"/>
    </row>
    <row r="3" spans="1:10">
      <c r="A3" s="208" t="s">
        <v>111</v>
      </c>
      <c r="B3" s="209"/>
      <c r="C3" s="209"/>
      <c r="D3" s="209"/>
      <c r="E3" s="209"/>
      <c r="F3" s="209"/>
      <c r="G3" s="122"/>
      <c r="H3" s="123"/>
      <c r="I3" s="122"/>
      <c r="J3" s="123"/>
    </row>
    <row r="4" spans="1:10">
      <c r="A4" s="209"/>
      <c r="B4" s="209"/>
      <c r="C4" s="209"/>
      <c r="D4" s="209"/>
      <c r="E4" s="209"/>
      <c r="F4" s="209"/>
      <c r="G4" s="122"/>
      <c r="H4" s="123"/>
      <c r="I4" s="122"/>
      <c r="J4" s="123"/>
    </row>
    <row r="5" spans="1:10">
      <c r="A5" s="209"/>
      <c r="B5" s="209"/>
      <c r="C5" s="209"/>
      <c r="D5" s="209"/>
      <c r="E5" s="209"/>
      <c r="F5" s="209"/>
      <c r="G5" s="122"/>
      <c r="H5" s="123"/>
      <c r="I5" s="122"/>
      <c r="J5" s="210" t="s">
        <v>196</v>
      </c>
    </row>
    <row r="6" spans="1:10">
      <c r="A6" s="209"/>
      <c r="B6" s="209"/>
      <c r="C6" s="209"/>
      <c r="D6" s="209"/>
      <c r="E6" s="209"/>
      <c r="F6" s="209"/>
      <c r="G6" s="122"/>
      <c r="H6" s="123"/>
      <c r="I6" s="122"/>
      <c r="J6" s="210" t="s">
        <v>197</v>
      </c>
    </row>
    <row r="7" spans="1:10">
      <c r="A7" s="209"/>
      <c r="B7" s="209"/>
      <c r="C7" s="209"/>
      <c r="D7" s="209"/>
      <c r="E7" s="209"/>
      <c r="F7" s="209"/>
      <c r="G7" s="122"/>
      <c r="H7" s="123"/>
      <c r="I7" s="122"/>
      <c r="J7" s="211">
        <f>+J10/H10</f>
        <v>4.9999999999999989E-2</v>
      </c>
    </row>
    <row r="8" spans="1:10">
      <c r="A8" s="209"/>
      <c r="B8" s="209"/>
      <c r="C8" s="209"/>
      <c r="D8" s="209"/>
      <c r="E8" s="209"/>
      <c r="F8" s="209"/>
      <c r="G8" s="122"/>
      <c r="H8" s="123"/>
      <c r="I8" s="122"/>
      <c r="J8" s="123"/>
    </row>
    <row r="9" spans="1:10">
      <c r="A9" s="209"/>
      <c r="B9" s="209"/>
      <c r="C9" s="209"/>
      <c r="D9" s="209"/>
      <c r="E9" s="209"/>
      <c r="F9" s="209"/>
      <c r="G9" s="122"/>
      <c r="H9" s="123"/>
      <c r="I9" s="212" t="s">
        <v>31</v>
      </c>
      <c r="J9" s="123"/>
    </row>
    <row r="10" spans="1:10">
      <c r="A10" s="209"/>
      <c r="B10" s="209"/>
      <c r="C10" s="209"/>
      <c r="D10" s="209"/>
      <c r="E10" s="209"/>
      <c r="F10" s="209"/>
      <c r="G10" s="122"/>
      <c r="H10" s="123">
        <f>SUBTOTAL(9,H13:H76)</f>
        <v>7437206.4000000004</v>
      </c>
      <c r="I10" s="122"/>
      <c r="J10" s="123">
        <f>SUBTOTAL(9,J13:J76)</f>
        <v>371860.31999999995</v>
      </c>
    </row>
    <row r="11" spans="1:10" s="152" customFormat="1">
      <c r="A11" s="213" t="s">
        <v>198</v>
      </c>
      <c r="B11" s="209"/>
      <c r="C11" s="209"/>
      <c r="D11" s="209" t="s">
        <v>199</v>
      </c>
      <c r="E11" s="209" t="s">
        <v>10</v>
      </c>
      <c r="F11" s="209"/>
      <c r="G11" s="210"/>
      <c r="H11" s="214"/>
      <c r="I11" s="210"/>
      <c r="J11" s="215" t="s">
        <v>200</v>
      </c>
    </row>
    <row r="12" spans="1:10" s="152" customFormat="1" ht="45">
      <c r="A12" s="216" t="s">
        <v>201</v>
      </c>
      <c r="B12" s="216" t="s">
        <v>202</v>
      </c>
      <c r="C12" s="216" t="s">
        <v>203</v>
      </c>
      <c r="D12" s="216" t="s">
        <v>204</v>
      </c>
      <c r="E12" s="216" t="s">
        <v>205</v>
      </c>
      <c r="F12" s="209" t="s">
        <v>206</v>
      </c>
      <c r="G12" s="217" t="s">
        <v>207</v>
      </c>
      <c r="H12" s="218" t="s">
        <v>208</v>
      </c>
      <c r="I12" s="217" t="s">
        <v>209</v>
      </c>
      <c r="J12" s="219" t="s">
        <v>210</v>
      </c>
    </row>
    <row r="13" spans="1:10">
      <c r="A13" s="209" t="s">
        <v>211</v>
      </c>
      <c r="B13" s="209" t="s">
        <v>212</v>
      </c>
      <c r="C13" s="209" t="s">
        <v>47</v>
      </c>
      <c r="D13" s="209" t="s">
        <v>64</v>
      </c>
      <c r="E13" s="209" t="s">
        <v>2</v>
      </c>
      <c r="F13" s="209">
        <v>5</v>
      </c>
      <c r="G13" s="122">
        <v>0.05</v>
      </c>
      <c r="H13" s="123">
        <v>312124.79999999999</v>
      </c>
      <c r="I13" s="122">
        <v>6</v>
      </c>
      <c r="J13" s="220">
        <f>+G13*H13</f>
        <v>15606.24</v>
      </c>
    </row>
    <row r="14" spans="1:10" hidden="1">
      <c r="A14" s="151" t="s">
        <v>211</v>
      </c>
      <c r="B14" s="151" t="s">
        <v>212</v>
      </c>
      <c r="C14" s="151" t="s">
        <v>47</v>
      </c>
      <c r="D14" s="151" t="s">
        <v>51</v>
      </c>
      <c r="E14" s="151" t="s">
        <v>4</v>
      </c>
      <c r="F14" s="151">
        <v>4</v>
      </c>
      <c r="G14" s="100">
        <v>3.5000000000000003E-2</v>
      </c>
      <c r="H14" s="101">
        <v>108100</v>
      </c>
      <c r="I14" s="100">
        <v>1</v>
      </c>
      <c r="J14" s="153">
        <f t="shared" ref="J14:J74" si="0">+G14*H14</f>
        <v>3783.5000000000005</v>
      </c>
    </row>
    <row r="15" spans="1:10">
      <c r="A15" s="209" t="s">
        <v>211</v>
      </c>
      <c r="B15" s="209" t="s">
        <v>212</v>
      </c>
      <c r="C15" s="209" t="s">
        <v>47</v>
      </c>
      <c r="D15" s="209" t="s">
        <v>51</v>
      </c>
      <c r="E15" s="209" t="s">
        <v>2</v>
      </c>
      <c r="F15" s="209">
        <v>5</v>
      </c>
      <c r="G15" s="122">
        <v>0.05</v>
      </c>
      <c r="H15" s="123">
        <v>1589889.6</v>
      </c>
      <c r="I15" s="122">
        <v>23</v>
      </c>
      <c r="J15" s="220">
        <f t="shared" si="0"/>
        <v>79494.48000000001</v>
      </c>
    </row>
    <row r="16" spans="1:10" hidden="1">
      <c r="A16" s="151" t="s">
        <v>211</v>
      </c>
      <c r="B16" s="151" t="s">
        <v>212</v>
      </c>
      <c r="C16" s="151" t="s">
        <v>47</v>
      </c>
      <c r="D16" s="151" t="s">
        <v>51</v>
      </c>
      <c r="E16" s="151" t="s">
        <v>3</v>
      </c>
      <c r="F16" s="151">
        <v>4</v>
      </c>
      <c r="G16" s="100">
        <v>3.5000000000000003E-2</v>
      </c>
      <c r="H16" s="101">
        <v>414337.98</v>
      </c>
      <c r="I16" s="100">
        <v>5</v>
      </c>
      <c r="J16" s="153">
        <f t="shared" si="0"/>
        <v>14501.829300000001</v>
      </c>
    </row>
    <row r="17" spans="1:10">
      <c r="A17" s="209" t="s">
        <v>211</v>
      </c>
      <c r="B17" s="209" t="s">
        <v>212</v>
      </c>
      <c r="C17" s="209" t="s">
        <v>47</v>
      </c>
      <c r="D17" s="209" t="s">
        <v>63</v>
      </c>
      <c r="E17" s="209" t="s">
        <v>2</v>
      </c>
      <c r="F17" s="209">
        <v>5</v>
      </c>
      <c r="G17" s="122">
        <v>0.05</v>
      </c>
      <c r="H17" s="123">
        <v>274414.40000000002</v>
      </c>
      <c r="I17" s="122">
        <v>5</v>
      </c>
      <c r="J17" s="220">
        <f t="shared" si="0"/>
        <v>13720.720000000001</v>
      </c>
    </row>
    <row r="18" spans="1:10" hidden="1">
      <c r="A18" s="151" t="s">
        <v>211</v>
      </c>
      <c r="B18" s="151" t="s">
        <v>212</v>
      </c>
      <c r="C18" s="151" t="s">
        <v>47</v>
      </c>
      <c r="D18" s="151" t="s">
        <v>50</v>
      </c>
      <c r="E18" s="151" t="s">
        <v>4</v>
      </c>
      <c r="F18" s="151">
        <v>4</v>
      </c>
      <c r="G18" s="100">
        <v>3.5000000000000003E-2</v>
      </c>
      <c r="H18" s="101">
        <v>110547.84</v>
      </c>
      <c r="I18" s="100">
        <v>1</v>
      </c>
      <c r="J18" s="153">
        <f t="shared" si="0"/>
        <v>3869.1744000000003</v>
      </c>
    </row>
    <row r="19" spans="1:10">
      <c r="A19" s="209" t="s">
        <v>211</v>
      </c>
      <c r="B19" s="209" t="s">
        <v>212</v>
      </c>
      <c r="C19" s="209" t="s">
        <v>47</v>
      </c>
      <c r="D19" s="209" t="s">
        <v>50</v>
      </c>
      <c r="E19" s="209" t="s">
        <v>2</v>
      </c>
      <c r="F19" s="209">
        <v>5</v>
      </c>
      <c r="G19" s="122">
        <v>0.05</v>
      </c>
      <c r="H19" s="123">
        <v>1515280</v>
      </c>
      <c r="I19" s="122">
        <v>22</v>
      </c>
      <c r="J19" s="220">
        <f t="shared" si="0"/>
        <v>75764</v>
      </c>
    </row>
    <row r="20" spans="1:10" hidden="1">
      <c r="A20" s="151" t="s">
        <v>211</v>
      </c>
      <c r="B20" s="151" t="s">
        <v>212</v>
      </c>
      <c r="C20" s="151" t="s">
        <v>47</v>
      </c>
      <c r="D20" s="151" t="s">
        <v>50</v>
      </c>
      <c r="E20" s="151" t="s">
        <v>3</v>
      </c>
      <c r="F20" s="151">
        <v>4</v>
      </c>
      <c r="G20" s="100">
        <v>3.5000000000000003E-2</v>
      </c>
      <c r="H20" s="101">
        <v>419382.83</v>
      </c>
      <c r="I20" s="100">
        <v>5</v>
      </c>
      <c r="J20" s="153">
        <f t="shared" si="0"/>
        <v>14678.399050000002</v>
      </c>
    </row>
    <row r="21" spans="1:10" hidden="1">
      <c r="A21" s="151" t="s">
        <v>211</v>
      </c>
      <c r="B21" s="151" t="s">
        <v>212</v>
      </c>
      <c r="C21" s="151" t="s">
        <v>47</v>
      </c>
      <c r="D21" s="151" t="s">
        <v>50</v>
      </c>
      <c r="E21" s="151" t="s">
        <v>3</v>
      </c>
      <c r="F21" s="151">
        <v>5</v>
      </c>
      <c r="G21" s="100">
        <v>0.05</v>
      </c>
      <c r="H21" s="101">
        <v>76128</v>
      </c>
      <c r="I21" s="100">
        <v>1</v>
      </c>
      <c r="J21" s="153">
        <f t="shared" si="0"/>
        <v>3806.4</v>
      </c>
    </row>
    <row r="22" spans="1:10">
      <c r="A22" s="209" t="s">
        <v>211</v>
      </c>
      <c r="B22" s="209" t="s">
        <v>212</v>
      </c>
      <c r="C22" s="209" t="s">
        <v>47</v>
      </c>
      <c r="D22" s="209" t="s">
        <v>62</v>
      </c>
      <c r="E22" s="209" t="s">
        <v>2</v>
      </c>
      <c r="F22" s="209">
        <v>5</v>
      </c>
      <c r="G22" s="122">
        <v>0.05</v>
      </c>
      <c r="H22" s="123">
        <v>323606.40000000002</v>
      </c>
      <c r="I22" s="122">
        <v>6</v>
      </c>
      <c r="J22" s="220">
        <f t="shared" si="0"/>
        <v>16180.320000000002</v>
      </c>
    </row>
    <row r="23" spans="1:10" hidden="1">
      <c r="A23" s="151" t="s">
        <v>211</v>
      </c>
      <c r="B23" s="151" t="s">
        <v>212</v>
      </c>
      <c r="C23" s="151" t="s">
        <v>47</v>
      </c>
      <c r="D23" s="151" t="s">
        <v>62</v>
      </c>
      <c r="E23" s="151" t="s">
        <v>3</v>
      </c>
      <c r="F23" s="151">
        <v>5</v>
      </c>
      <c r="G23" s="100">
        <v>0.05</v>
      </c>
      <c r="H23" s="101">
        <v>49192</v>
      </c>
      <c r="I23" s="100">
        <v>1</v>
      </c>
      <c r="J23" s="153">
        <f t="shared" si="0"/>
        <v>2459.6000000000004</v>
      </c>
    </row>
    <row r="24" spans="1:10" hidden="1">
      <c r="A24" s="151" t="s">
        <v>211</v>
      </c>
      <c r="B24" s="151" t="s">
        <v>212</v>
      </c>
      <c r="C24" s="151" t="s">
        <v>47</v>
      </c>
      <c r="D24" s="151" t="s">
        <v>46</v>
      </c>
      <c r="E24" s="151" t="s">
        <v>4</v>
      </c>
      <c r="F24" s="151">
        <v>4</v>
      </c>
      <c r="G24" s="100">
        <v>3.5000000000000003E-2</v>
      </c>
      <c r="H24" s="101">
        <v>311986.11</v>
      </c>
      <c r="I24" s="100">
        <v>2</v>
      </c>
      <c r="J24" s="153">
        <f t="shared" si="0"/>
        <v>10919.513850000001</v>
      </c>
    </row>
    <row r="25" spans="1:10" hidden="1">
      <c r="A25" s="151" t="s">
        <v>211</v>
      </c>
      <c r="B25" s="151" t="s">
        <v>212</v>
      </c>
      <c r="C25" s="151" t="s">
        <v>47</v>
      </c>
      <c r="D25" s="151" t="s">
        <v>70</v>
      </c>
      <c r="E25" s="151" t="s">
        <v>3</v>
      </c>
      <c r="F25" s="151">
        <v>4</v>
      </c>
      <c r="G25" s="100">
        <v>3.5000000000000003E-2</v>
      </c>
      <c r="H25" s="101">
        <v>415076.4</v>
      </c>
      <c r="I25" s="100">
        <v>6</v>
      </c>
      <c r="J25" s="153">
        <f t="shared" si="0"/>
        <v>14527.674000000003</v>
      </c>
    </row>
    <row r="26" spans="1:10" hidden="1">
      <c r="A26" s="151" t="s">
        <v>211</v>
      </c>
      <c r="B26" s="151" t="s">
        <v>212</v>
      </c>
      <c r="C26" s="151" t="s">
        <v>47</v>
      </c>
      <c r="D26" s="151" t="s">
        <v>53</v>
      </c>
      <c r="E26" s="151" t="s">
        <v>4</v>
      </c>
      <c r="F26" s="151">
        <v>4</v>
      </c>
      <c r="G26" s="100">
        <v>3.5000000000000003E-2</v>
      </c>
      <c r="H26" s="101">
        <v>101455</v>
      </c>
      <c r="I26" s="100">
        <v>1</v>
      </c>
      <c r="J26" s="153">
        <f t="shared" si="0"/>
        <v>3550.9250000000002</v>
      </c>
    </row>
    <row r="27" spans="1:10">
      <c r="A27" s="209" t="s">
        <v>211</v>
      </c>
      <c r="B27" s="209" t="s">
        <v>212</v>
      </c>
      <c r="C27" s="209" t="s">
        <v>47</v>
      </c>
      <c r="D27" s="209" t="s">
        <v>53</v>
      </c>
      <c r="E27" s="209" t="s">
        <v>2</v>
      </c>
      <c r="F27" s="209">
        <v>5</v>
      </c>
      <c r="G27" s="122">
        <v>0.05</v>
      </c>
      <c r="H27" s="123">
        <v>1582484.8</v>
      </c>
      <c r="I27" s="122">
        <v>22</v>
      </c>
      <c r="J27" s="220">
        <f t="shared" si="0"/>
        <v>79124.240000000005</v>
      </c>
    </row>
    <row r="28" spans="1:10" hidden="1">
      <c r="A28" s="151" t="s">
        <v>211</v>
      </c>
      <c r="B28" s="151" t="s">
        <v>212</v>
      </c>
      <c r="C28" s="151" t="s">
        <v>47</v>
      </c>
      <c r="D28" s="151" t="s">
        <v>53</v>
      </c>
      <c r="E28" s="151" t="s">
        <v>3</v>
      </c>
      <c r="F28" s="151">
        <v>4</v>
      </c>
      <c r="G28" s="100">
        <v>3.5000000000000003E-2</v>
      </c>
      <c r="H28" s="101">
        <v>504871.95</v>
      </c>
      <c r="I28" s="100">
        <v>6</v>
      </c>
      <c r="J28" s="153">
        <f t="shared" si="0"/>
        <v>17670.518250000001</v>
      </c>
    </row>
    <row r="29" spans="1:10">
      <c r="A29" s="209" t="s">
        <v>211</v>
      </c>
      <c r="B29" s="209" t="s">
        <v>212</v>
      </c>
      <c r="C29" s="209" t="s">
        <v>47</v>
      </c>
      <c r="D29" s="209" t="s">
        <v>49</v>
      </c>
      <c r="E29" s="209" t="s">
        <v>2</v>
      </c>
      <c r="F29" s="209">
        <v>5</v>
      </c>
      <c r="G29" s="122">
        <v>0.05</v>
      </c>
      <c r="H29" s="123">
        <v>601286.40000000002</v>
      </c>
      <c r="I29" s="122">
        <v>8</v>
      </c>
      <c r="J29" s="220">
        <f t="shared" si="0"/>
        <v>30064.320000000003</v>
      </c>
    </row>
    <row r="30" spans="1:10" hidden="1">
      <c r="A30" s="151" t="s">
        <v>211</v>
      </c>
      <c r="B30" s="151" t="s">
        <v>212</v>
      </c>
      <c r="C30" s="151" t="s">
        <v>47</v>
      </c>
      <c r="D30" s="151" t="s">
        <v>49</v>
      </c>
      <c r="E30" s="151" t="s">
        <v>3</v>
      </c>
      <c r="F30" s="151">
        <v>4</v>
      </c>
      <c r="G30" s="100">
        <v>3.5000000000000003E-2</v>
      </c>
      <c r="H30" s="101">
        <v>172476.99</v>
      </c>
      <c r="I30" s="100">
        <v>2</v>
      </c>
      <c r="J30" s="153">
        <f t="shared" si="0"/>
        <v>6036.6946500000004</v>
      </c>
    </row>
    <row r="31" spans="1:10" hidden="1">
      <c r="A31" s="151" t="s">
        <v>211</v>
      </c>
      <c r="B31" s="151" t="s">
        <v>212</v>
      </c>
      <c r="C31" s="151" t="s">
        <v>47</v>
      </c>
      <c r="D31" s="151" t="s">
        <v>57</v>
      </c>
      <c r="E31" s="151" t="s">
        <v>4</v>
      </c>
      <c r="F31" s="151">
        <v>4</v>
      </c>
      <c r="G31" s="100">
        <v>3.5000000000000003E-2</v>
      </c>
      <c r="H31" s="101">
        <v>389424.3</v>
      </c>
      <c r="I31" s="100">
        <v>4</v>
      </c>
      <c r="J31" s="153">
        <f t="shared" si="0"/>
        <v>13629.8505</v>
      </c>
    </row>
    <row r="32" spans="1:10" hidden="1">
      <c r="A32" s="151" t="s">
        <v>211</v>
      </c>
      <c r="B32" s="151" t="s">
        <v>212</v>
      </c>
      <c r="C32" s="151" t="s">
        <v>47</v>
      </c>
      <c r="D32" s="151" t="s">
        <v>61</v>
      </c>
      <c r="E32" s="151" t="s">
        <v>4</v>
      </c>
      <c r="F32" s="151">
        <v>4</v>
      </c>
      <c r="G32" s="100">
        <v>3.5000000000000003E-2</v>
      </c>
      <c r="H32" s="101">
        <v>269992.99</v>
      </c>
      <c r="I32" s="100">
        <v>3</v>
      </c>
      <c r="J32" s="153">
        <f t="shared" si="0"/>
        <v>9449.7546500000008</v>
      </c>
    </row>
    <row r="33" spans="1:10" hidden="1">
      <c r="A33" s="151" t="s">
        <v>211</v>
      </c>
      <c r="B33" s="151" t="s">
        <v>212</v>
      </c>
      <c r="C33" s="151" t="s">
        <v>47</v>
      </c>
      <c r="D33" s="151" t="s">
        <v>55</v>
      </c>
      <c r="E33" s="151" t="s">
        <v>3</v>
      </c>
      <c r="F33" s="151">
        <v>4</v>
      </c>
      <c r="G33" s="100">
        <v>3.5000000000000003E-2</v>
      </c>
      <c r="H33" s="101">
        <v>556433.44999999995</v>
      </c>
      <c r="I33" s="100">
        <v>8</v>
      </c>
      <c r="J33" s="153">
        <f t="shared" si="0"/>
        <v>19475.170750000001</v>
      </c>
    </row>
    <row r="34" spans="1:10" hidden="1">
      <c r="A34" s="151" t="s">
        <v>211</v>
      </c>
      <c r="B34" s="151" t="s">
        <v>212</v>
      </c>
      <c r="C34" s="151" t="s">
        <v>47</v>
      </c>
      <c r="D34" s="151" t="s">
        <v>75</v>
      </c>
      <c r="E34" s="151" t="s">
        <v>3</v>
      </c>
      <c r="F34" s="151">
        <v>4</v>
      </c>
      <c r="G34" s="100">
        <v>3.5000000000000003E-2</v>
      </c>
      <c r="H34" s="101">
        <v>328274.21000000002</v>
      </c>
      <c r="I34" s="100">
        <v>5</v>
      </c>
      <c r="J34" s="153">
        <f t="shared" si="0"/>
        <v>11489.597350000002</v>
      </c>
    </row>
    <row r="35" spans="1:10" hidden="1">
      <c r="A35" s="151" t="s">
        <v>211</v>
      </c>
      <c r="B35" s="151" t="s">
        <v>212</v>
      </c>
      <c r="C35" s="151" t="s">
        <v>47</v>
      </c>
      <c r="D35" s="151" t="s">
        <v>98</v>
      </c>
      <c r="E35" s="151" t="s">
        <v>4</v>
      </c>
      <c r="F35" s="151">
        <v>4</v>
      </c>
      <c r="G35" s="100">
        <v>3.5000000000000003E-2</v>
      </c>
      <c r="H35" s="101">
        <v>239628.79</v>
      </c>
      <c r="I35" s="100">
        <v>2</v>
      </c>
      <c r="J35" s="153">
        <f t="shared" si="0"/>
        <v>8387.0076500000014</v>
      </c>
    </row>
    <row r="36" spans="1:10" hidden="1">
      <c r="A36" s="151" t="s">
        <v>211</v>
      </c>
      <c r="B36" s="151" t="s">
        <v>212</v>
      </c>
      <c r="C36" s="151" t="s">
        <v>47</v>
      </c>
      <c r="D36" s="151" t="s">
        <v>56</v>
      </c>
      <c r="E36" s="151" t="s">
        <v>4</v>
      </c>
      <c r="F36" s="151">
        <v>4</v>
      </c>
      <c r="G36" s="100">
        <v>3.5000000000000003E-2</v>
      </c>
      <c r="H36" s="101">
        <v>539992.84</v>
      </c>
      <c r="I36" s="100">
        <v>5</v>
      </c>
      <c r="J36" s="153">
        <f t="shared" si="0"/>
        <v>18899.749400000001</v>
      </c>
    </row>
    <row r="37" spans="1:10" hidden="1">
      <c r="A37" s="151" t="s">
        <v>211</v>
      </c>
      <c r="B37" s="151" t="s">
        <v>212</v>
      </c>
      <c r="C37" s="151" t="s">
        <v>47</v>
      </c>
      <c r="D37" s="151" t="s">
        <v>56</v>
      </c>
      <c r="E37" s="151" t="s">
        <v>3</v>
      </c>
      <c r="F37" s="151">
        <v>4</v>
      </c>
      <c r="G37" s="100">
        <v>3.5000000000000003E-2</v>
      </c>
      <c r="H37" s="101">
        <v>100626.52</v>
      </c>
      <c r="I37" s="100">
        <v>2</v>
      </c>
      <c r="J37" s="153">
        <f t="shared" si="0"/>
        <v>3521.9282000000003</v>
      </c>
    </row>
    <row r="38" spans="1:10" hidden="1">
      <c r="A38" s="151" t="s">
        <v>211</v>
      </c>
      <c r="B38" s="151" t="s">
        <v>212</v>
      </c>
      <c r="C38" s="151" t="s">
        <v>47</v>
      </c>
      <c r="D38" s="151" t="s">
        <v>69</v>
      </c>
      <c r="E38" s="151" t="s">
        <v>3</v>
      </c>
      <c r="F38" s="151">
        <v>4</v>
      </c>
      <c r="G38" s="100">
        <v>3.5000000000000003E-2</v>
      </c>
      <c r="H38" s="101">
        <v>339106.72</v>
      </c>
      <c r="I38" s="100">
        <v>5</v>
      </c>
      <c r="J38" s="153">
        <f t="shared" si="0"/>
        <v>11868.735200000001</v>
      </c>
    </row>
    <row r="39" spans="1:10" hidden="1">
      <c r="A39" s="151" t="s">
        <v>211</v>
      </c>
      <c r="B39" s="151" t="s">
        <v>212</v>
      </c>
      <c r="C39" s="151" t="s">
        <v>47</v>
      </c>
      <c r="D39" s="151" t="s">
        <v>58</v>
      </c>
      <c r="E39" s="151" t="s">
        <v>4</v>
      </c>
      <c r="F39" s="151">
        <v>4</v>
      </c>
      <c r="G39" s="100">
        <v>3.5000000000000003E-2</v>
      </c>
      <c r="H39" s="101">
        <v>116699</v>
      </c>
      <c r="I39" s="100">
        <v>1</v>
      </c>
      <c r="J39" s="153">
        <f t="shared" si="0"/>
        <v>4084.4650000000006</v>
      </c>
    </row>
    <row r="40" spans="1:10" hidden="1">
      <c r="A40" s="151" t="s">
        <v>211</v>
      </c>
      <c r="B40" s="151" t="s">
        <v>212</v>
      </c>
      <c r="C40" s="151" t="s">
        <v>47</v>
      </c>
      <c r="D40" s="151" t="s">
        <v>52</v>
      </c>
      <c r="E40" s="151" t="s">
        <v>4</v>
      </c>
      <c r="F40" s="151">
        <v>4</v>
      </c>
      <c r="G40" s="100">
        <v>3.5000000000000003E-2</v>
      </c>
      <c r="H40" s="101">
        <v>588541.06999999995</v>
      </c>
      <c r="I40" s="100">
        <v>5</v>
      </c>
      <c r="J40" s="153">
        <f t="shared" si="0"/>
        <v>20598.937450000001</v>
      </c>
    </row>
    <row r="41" spans="1:10" hidden="1">
      <c r="A41" s="151" t="s">
        <v>211</v>
      </c>
      <c r="B41" s="151" t="s">
        <v>212</v>
      </c>
      <c r="C41" s="151" t="s">
        <v>47</v>
      </c>
      <c r="D41" s="151" t="s">
        <v>52</v>
      </c>
      <c r="E41" s="151" t="s">
        <v>3</v>
      </c>
      <c r="F41" s="151">
        <v>4</v>
      </c>
      <c r="G41" s="100">
        <v>3.5000000000000003E-2</v>
      </c>
      <c r="H41" s="101">
        <v>437431.7</v>
      </c>
      <c r="I41" s="100">
        <v>8</v>
      </c>
      <c r="J41" s="153">
        <f t="shared" si="0"/>
        <v>15310.109500000002</v>
      </c>
    </row>
    <row r="42" spans="1:10" hidden="1">
      <c r="A42" s="151" t="s">
        <v>211</v>
      </c>
      <c r="B42" s="151" t="s">
        <v>212</v>
      </c>
      <c r="C42" s="151" t="s">
        <v>47</v>
      </c>
      <c r="D42" s="151" t="s">
        <v>7</v>
      </c>
      <c r="E42" s="151" t="s">
        <v>3</v>
      </c>
      <c r="F42" s="151">
        <v>4</v>
      </c>
      <c r="G42" s="100">
        <v>3.5000000000000003E-2</v>
      </c>
      <c r="H42" s="101">
        <v>114256.59</v>
      </c>
      <c r="I42" s="100">
        <v>2</v>
      </c>
      <c r="J42" s="153">
        <f t="shared" si="0"/>
        <v>3998.9806500000004</v>
      </c>
    </row>
    <row r="43" spans="1:10" hidden="1">
      <c r="A43" s="151" t="s">
        <v>211</v>
      </c>
      <c r="B43" s="151" t="s">
        <v>212</v>
      </c>
      <c r="C43" s="151" t="s">
        <v>47</v>
      </c>
      <c r="D43" s="151" t="s">
        <v>68</v>
      </c>
      <c r="E43" s="151" t="s">
        <v>4</v>
      </c>
      <c r="F43" s="151">
        <v>4</v>
      </c>
      <c r="G43" s="100">
        <v>3.5000000000000003E-2</v>
      </c>
      <c r="H43" s="101">
        <v>430660.1</v>
      </c>
      <c r="I43" s="100">
        <v>7</v>
      </c>
      <c r="J43" s="153">
        <f t="shared" si="0"/>
        <v>15073.103500000001</v>
      </c>
    </row>
    <row r="44" spans="1:10" hidden="1">
      <c r="A44" s="151" t="s">
        <v>211</v>
      </c>
      <c r="B44" s="151" t="s">
        <v>212</v>
      </c>
      <c r="C44" s="151" t="s">
        <v>47</v>
      </c>
      <c r="D44" s="151" t="s">
        <v>67</v>
      </c>
      <c r="E44" s="151" t="s">
        <v>4</v>
      </c>
      <c r="F44" s="151">
        <v>4</v>
      </c>
      <c r="G44" s="100">
        <v>3.5000000000000003E-2</v>
      </c>
      <c r="H44" s="101">
        <v>984311.42</v>
      </c>
      <c r="I44" s="100">
        <v>12</v>
      </c>
      <c r="J44" s="153">
        <f t="shared" si="0"/>
        <v>34450.899700000002</v>
      </c>
    </row>
    <row r="45" spans="1:10">
      <c r="A45" s="209" t="s">
        <v>211</v>
      </c>
      <c r="B45" s="209" t="s">
        <v>212</v>
      </c>
      <c r="C45" s="209" t="s">
        <v>47</v>
      </c>
      <c r="D45" s="209" t="s">
        <v>76</v>
      </c>
      <c r="E45" s="209" t="s">
        <v>2</v>
      </c>
      <c r="F45" s="209">
        <v>5</v>
      </c>
      <c r="G45" s="122">
        <v>0.05</v>
      </c>
      <c r="H45" s="123">
        <v>405932.79999999999</v>
      </c>
      <c r="I45" s="122">
        <v>7</v>
      </c>
      <c r="J45" s="220">
        <f t="shared" si="0"/>
        <v>20296.64</v>
      </c>
    </row>
    <row r="46" spans="1:10" hidden="1">
      <c r="A46" s="151" t="s">
        <v>211</v>
      </c>
      <c r="B46" s="151" t="s">
        <v>212</v>
      </c>
      <c r="C46" s="151" t="s">
        <v>47</v>
      </c>
      <c r="D46" s="151" t="s">
        <v>76</v>
      </c>
      <c r="E46" s="151" t="s">
        <v>3</v>
      </c>
      <c r="F46" s="151">
        <v>4</v>
      </c>
      <c r="G46" s="100">
        <v>3.5000000000000003E-2</v>
      </c>
      <c r="H46" s="101">
        <v>222295</v>
      </c>
      <c r="I46" s="100">
        <v>3</v>
      </c>
      <c r="J46" s="153">
        <f t="shared" si="0"/>
        <v>7780.3250000000007</v>
      </c>
    </row>
    <row r="47" spans="1:10" hidden="1">
      <c r="A47" s="151" t="s">
        <v>211</v>
      </c>
      <c r="B47" s="151" t="s">
        <v>212</v>
      </c>
      <c r="C47" s="151" t="s">
        <v>47</v>
      </c>
      <c r="D47" s="151" t="s">
        <v>48</v>
      </c>
      <c r="E47" s="151" t="s">
        <v>2</v>
      </c>
      <c r="F47" s="151">
        <v>4</v>
      </c>
      <c r="G47" s="100">
        <v>0.05</v>
      </c>
      <c r="H47" s="101">
        <v>74193.600000000006</v>
      </c>
      <c r="I47" s="100">
        <v>1</v>
      </c>
      <c r="J47" s="153">
        <f t="shared" si="0"/>
        <v>3709.6800000000003</v>
      </c>
    </row>
    <row r="48" spans="1:10">
      <c r="A48" s="209" t="s">
        <v>211</v>
      </c>
      <c r="B48" s="209" t="s">
        <v>212</v>
      </c>
      <c r="C48" s="209" t="s">
        <v>47</v>
      </c>
      <c r="D48" s="209" t="s">
        <v>48</v>
      </c>
      <c r="E48" s="209" t="s">
        <v>2</v>
      </c>
      <c r="F48" s="209">
        <v>5</v>
      </c>
      <c r="G48" s="122">
        <v>0.05</v>
      </c>
      <c r="H48" s="123">
        <v>148387.20000000001</v>
      </c>
      <c r="I48" s="122">
        <v>2</v>
      </c>
      <c r="J48" s="220">
        <f t="shared" si="0"/>
        <v>7419.3600000000006</v>
      </c>
    </row>
    <row r="49" spans="1:10">
      <c r="A49" s="209" t="s">
        <v>211</v>
      </c>
      <c r="B49" s="209" t="s">
        <v>212</v>
      </c>
      <c r="C49" s="209" t="s">
        <v>47</v>
      </c>
      <c r="D49" s="209" t="s">
        <v>65</v>
      </c>
      <c r="E49" s="209" t="s">
        <v>2</v>
      </c>
      <c r="F49" s="209">
        <v>5</v>
      </c>
      <c r="G49" s="122">
        <v>0.05</v>
      </c>
      <c r="H49" s="123">
        <v>141169.60000000001</v>
      </c>
      <c r="I49" s="122">
        <v>2</v>
      </c>
      <c r="J49" s="220">
        <f t="shared" si="0"/>
        <v>7058.4800000000005</v>
      </c>
    </row>
    <row r="50" spans="1:10">
      <c r="A50" s="209" t="s">
        <v>211</v>
      </c>
      <c r="B50" s="209" t="s">
        <v>212</v>
      </c>
      <c r="C50" s="209" t="s">
        <v>47</v>
      </c>
      <c r="D50" s="209" t="s">
        <v>66</v>
      </c>
      <c r="E50" s="209" t="s">
        <v>2</v>
      </c>
      <c r="F50" s="209">
        <v>5</v>
      </c>
      <c r="G50" s="122">
        <v>0.05</v>
      </c>
      <c r="H50" s="123">
        <v>148387.20000000001</v>
      </c>
      <c r="I50" s="122">
        <v>2</v>
      </c>
      <c r="J50" s="220">
        <f t="shared" si="0"/>
        <v>7419.3600000000006</v>
      </c>
    </row>
    <row r="51" spans="1:10" hidden="1">
      <c r="A51" s="151" t="s">
        <v>211</v>
      </c>
      <c r="B51" s="151" t="s">
        <v>212</v>
      </c>
      <c r="C51" s="151" t="s">
        <v>47</v>
      </c>
      <c r="D51" s="151" t="s">
        <v>54</v>
      </c>
      <c r="E51" s="151" t="s">
        <v>4</v>
      </c>
      <c r="F51" s="151">
        <v>4</v>
      </c>
      <c r="G51" s="100">
        <v>3.5000000000000003E-2</v>
      </c>
      <c r="H51" s="101">
        <v>100734.02</v>
      </c>
      <c r="I51" s="100">
        <v>1</v>
      </c>
      <c r="J51" s="153">
        <f t="shared" si="0"/>
        <v>3525.6907000000006</v>
      </c>
    </row>
    <row r="52" spans="1:10">
      <c r="A52" s="209" t="s">
        <v>211</v>
      </c>
      <c r="B52" s="209" t="s">
        <v>212</v>
      </c>
      <c r="C52" s="209" t="s">
        <v>47</v>
      </c>
      <c r="D52" s="209" t="s">
        <v>54</v>
      </c>
      <c r="E52" s="209" t="s">
        <v>2</v>
      </c>
      <c r="F52" s="209">
        <v>5</v>
      </c>
      <c r="G52" s="122">
        <v>0.05</v>
      </c>
      <c r="H52" s="123">
        <v>394243.2</v>
      </c>
      <c r="I52" s="122">
        <v>6</v>
      </c>
      <c r="J52" s="220">
        <f t="shared" si="0"/>
        <v>19712.160000000003</v>
      </c>
    </row>
    <row r="53" spans="1:10" hidden="1">
      <c r="A53" s="151" t="s">
        <v>211</v>
      </c>
      <c r="B53" s="151" t="s">
        <v>212</v>
      </c>
      <c r="C53" s="151" t="s">
        <v>47</v>
      </c>
      <c r="D53" s="151" t="s">
        <v>54</v>
      </c>
      <c r="E53" s="151" t="s">
        <v>3</v>
      </c>
      <c r="F53" s="151">
        <v>4</v>
      </c>
      <c r="G53" s="100">
        <v>3.5000000000000003E-2</v>
      </c>
      <c r="H53" s="101">
        <v>233127.22</v>
      </c>
      <c r="I53" s="100">
        <v>3</v>
      </c>
      <c r="J53" s="153">
        <f t="shared" si="0"/>
        <v>8159.4527000000007</v>
      </c>
    </row>
    <row r="54" spans="1:10" hidden="1">
      <c r="A54" s="151" t="s">
        <v>211</v>
      </c>
      <c r="B54" s="151" t="s">
        <v>212</v>
      </c>
      <c r="C54" s="151" t="s">
        <v>47</v>
      </c>
      <c r="D54" s="151" t="s">
        <v>30</v>
      </c>
      <c r="E54" s="151" t="s">
        <v>4</v>
      </c>
      <c r="F54" s="151">
        <v>4</v>
      </c>
      <c r="G54" s="100">
        <v>3.5000000000000003E-2</v>
      </c>
      <c r="H54" s="101">
        <v>312656.28999999998</v>
      </c>
      <c r="I54" s="100">
        <v>3</v>
      </c>
      <c r="J54" s="153">
        <f t="shared" si="0"/>
        <v>10942.970150000001</v>
      </c>
    </row>
    <row r="55" spans="1:10" hidden="1">
      <c r="A55" s="151" t="s">
        <v>211</v>
      </c>
      <c r="B55" s="151" t="s">
        <v>212</v>
      </c>
      <c r="C55" s="151" t="s">
        <v>47</v>
      </c>
      <c r="D55" s="151" t="s">
        <v>74</v>
      </c>
      <c r="E55" s="151" t="s">
        <v>4</v>
      </c>
      <c r="F55" s="151">
        <v>4</v>
      </c>
      <c r="G55" s="100">
        <v>3.5000000000000003E-2</v>
      </c>
      <c r="H55" s="101">
        <v>188575.85</v>
      </c>
      <c r="I55" s="100">
        <v>2</v>
      </c>
      <c r="J55" s="153">
        <f t="shared" si="0"/>
        <v>6600.1547500000006</v>
      </c>
    </row>
    <row r="56" spans="1:10" hidden="1">
      <c r="A56" s="151" t="s">
        <v>211</v>
      </c>
      <c r="B56" s="151" t="s">
        <v>212</v>
      </c>
      <c r="C56" s="151" t="s">
        <v>47</v>
      </c>
      <c r="D56" s="151" t="s">
        <v>73</v>
      </c>
      <c r="E56" s="151" t="s">
        <v>4</v>
      </c>
      <c r="F56" s="151">
        <v>4</v>
      </c>
      <c r="G56" s="100">
        <v>3.5000000000000003E-2</v>
      </c>
      <c r="H56" s="101">
        <v>184254</v>
      </c>
      <c r="I56" s="100">
        <v>2</v>
      </c>
      <c r="J56" s="153">
        <f t="shared" si="0"/>
        <v>6448.89</v>
      </c>
    </row>
    <row r="57" spans="1:10" hidden="1">
      <c r="A57" s="151" t="s">
        <v>211</v>
      </c>
      <c r="B57" s="151" t="s">
        <v>212</v>
      </c>
      <c r="C57" s="151" t="s">
        <v>47</v>
      </c>
      <c r="D57" s="151" t="s">
        <v>72</v>
      </c>
      <c r="E57" s="151" t="s">
        <v>4</v>
      </c>
      <c r="F57" s="151">
        <v>4</v>
      </c>
      <c r="G57" s="100">
        <v>3.5000000000000003E-2</v>
      </c>
      <c r="H57" s="101">
        <v>218458.31</v>
      </c>
      <c r="I57" s="100">
        <v>2</v>
      </c>
      <c r="J57" s="153">
        <f t="shared" si="0"/>
        <v>7646.0408500000003</v>
      </c>
    </row>
    <row r="58" spans="1:10" hidden="1">
      <c r="A58" s="151" t="s">
        <v>211</v>
      </c>
      <c r="B58" s="151" t="s">
        <v>212</v>
      </c>
      <c r="C58" s="151" t="s">
        <v>47</v>
      </c>
      <c r="D58" s="151" t="s">
        <v>60</v>
      </c>
      <c r="E58" s="151" t="s">
        <v>4</v>
      </c>
      <c r="F58" s="151">
        <v>4</v>
      </c>
      <c r="G58" s="100">
        <v>3.5000000000000003E-2</v>
      </c>
      <c r="H58" s="101">
        <v>875373.03</v>
      </c>
      <c r="I58" s="100">
        <v>10</v>
      </c>
      <c r="J58" s="153">
        <f t="shared" si="0"/>
        <v>30638.056050000003</v>
      </c>
    </row>
    <row r="59" spans="1:10" hidden="1">
      <c r="A59" s="151" t="s">
        <v>211</v>
      </c>
      <c r="B59" s="151" t="s">
        <v>212</v>
      </c>
      <c r="C59" s="151" t="s">
        <v>47</v>
      </c>
      <c r="D59" s="151" t="s">
        <v>60</v>
      </c>
      <c r="E59" s="151" t="s">
        <v>3</v>
      </c>
      <c r="F59" s="151">
        <v>4</v>
      </c>
      <c r="G59" s="100">
        <v>3.5000000000000003E-2</v>
      </c>
      <c r="H59" s="101">
        <v>100906.89</v>
      </c>
      <c r="I59" s="100">
        <v>2</v>
      </c>
      <c r="J59" s="153">
        <f t="shared" si="0"/>
        <v>3531.7411500000003</v>
      </c>
    </row>
    <row r="60" spans="1:10" hidden="1">
      <c r="A60" s="151" t="s">
        <v>211</v>
      </c>
      <c r="B60" s="151" t="s">
        <v>212</v>
      </c>
      <c r="C60" s="151" t="s">
        <v>47</v>
      </c>
      <c r="D60" s="151" t="s">
        <v>59</v>
      </c>
      <c r="E60" s="151" t="s">
        <v>4</v>
      </c>
      <c r="F60" s="151">
        <v>4</v>
      </c>
      <c r="G60" s="100">
        <v>3.5000000000000003E-2</v>
      </c>
      <c r="H60" s="101">
        <v>611182.34</v>
      </c>
      <c r="I60" s="100">
        <v>7</v>
      </c>
      <c r="J60" s="153">
        <f t="shared" si="0"/>
        <v>21391.3819</v>
      </c>
    </row>
    <row r="61" spans="1:10" hidden="1">
      <c r="A61" s="151" t="s">
        <v>211</v>
      </c>
      <c r="B61" s="151" t="s">
        <v>212</v>
      </c>
      <c r="C61" s="151" t="s">
        <v>47</v>
      </c>
      <c r="D61" s="151" t="s">
        <v>71</v>
      </c>
      <c r="E61" s="151" t="s">
        <v>3</v>
      </c>
      <c r="F61" s="151">
        <v>4</v>
      </c>
      <c r="G61" s="100">
        <v>3.5000000000000003E-2</v>
      </c>
      <c r="H61" s="101">
        <v>223390.03</v>
      </c>
      <c r="I61" s="100">
        <v>3</v>
      </c>
      <c r="J61" s="153">
        <f t="shared" si="0"/>
        <v>7818.6510500000004</v>
      </c>
    </row>
    <row r="62" spans="1:10" hidden="1">
      <c r="A62" s="151" t="s">
        <v>211</v>
      </c>
      <c r="B62" s="151" t="s">
        <v>212</v>
      </c>
      <c r="C62" s="151" t="s">
        <v>40</v>
      </c>
      <c r="D62" s="151" t="s">
        <v>45</v>
      </c>
      <c r="E62" s="151" t="s">
        <v>2</v>
      </c>
      <c r="F62" s="151">
        <v>5</v>
      </c>
      <c r="G62" s="100">
        <v>0.05</v>
      </c>
      <c r="H62" s="101">
        <v>60673.599999999999</v>
      </c>
      <c r="I62" s="100">
        <v>1</v>
      </c>
      <c r="J62" s="153">
        <f t="shared" si="0"/>
        <v>3033.6800000000003</v>
      </c>
    </row>
    <row r="63" spans="1:10" hidden="1">
      <c r="A63" s="151" t="s">
        <v>211</v>
      </c>
      <c r="B63" s="151" t="s">
        <v>212</v>
      </c>
      <c r="C63" s="151" t="s">
        <v>40</v>
      </c>
      <c r="D63" s="151" t="s">
        <v>42</v>
      </c>
      <c r="E63" s="151" t="s">
        <v>4</v>
      </c>
      <c r="F63" s="151">
        <v>4</v>
      </c>
      <c r="G63" s="100">
        <v>3.5000000000000003E-2</v>
      </c>
      <c r="H63" s="101">
        <v>1296574.58</v>
      </c>
      <c r="I63" s="100">
        <v>12</v>
      </c>
      <c r="J63" s="153">
        <f t="shared" si="0"/>
        <v>45380.110300000008</v>
      </c>
    </row>
    <row r="64" spans="1:10" hidden="1">
      <c r="A64" s="151" t="s">
        <v>211</v>
      </c>
      <c r="B64" s="151" t="s">
        <v>212</v>
      </c>
      <c r="C64" s="151" t="s">
        <v>40</v>
      </c>
      <c r="D64" s="151" t="s">
        <v>42</v>
      </c>
      <c r="E64" s="151" t="s">
        <v>2</v>
      </c>
      <c r="F64" s="151">
        <v>5</v>
      </c>
      <c r="G64" s="100">
        <v>0.05</v>
      </c>
      <c r="H64" s="101">
        <v>1767396.8</v>
      </c>
      <c r="I64" s="100">
        <v>24</v>
      </c>
      <c r="J64" s="153">
        <f t="shared" si="0"/>
        <v>88369.840000000011</v>
      </c>
    </row>
    <row r="65" spans="1:10" hidden="1">
      <c r="A65" s="151" t="s">
        <v>211</v>
      </c>
      <c r="B65" s="151" t="s">
        <v>212</v>
      </c>
      <c r="C65" s="151" t="s">
        <v>40</v>
      </c>
      <c r="D65" s="151" t="s">
        <v>42</v>
      </c>
      <c r="E65" s="151" t="s">
        <v>3</v>
      </c>
      <c r="F65" s="151">
        <v>4</v>
      </c>
      <c r="G65" s="100">
        <v>3.5000000000000003E-2</v>
      </c>
      <c r="H65" s="101">
        <v>48481.77</v>
      </c>
      <c r="I65" s="100">
        <v>1</v>
      </c>
      <c r="J65" s="153">
        <f t="shared" si="0"/>
        <v>1696.86195</v>
      </c>
    </row>
    <row r="66" spans="1:10" hidden="1">
      <c r="A66" s="151" t="s">
        <v>211</v>
      </c>
      <c r="B66" s="151" t="s">
        <v>212</v>
      </c>
      <c r="C66" s="151" t="s">
        <v>40</v>
      </c>
      <c r="D66" s="151" t="s">
        <v>9</v>
      </c>
      <c r="E66" s="151" t="s">
        <v>4</v>
      </c>
      <c r="F66" s="151">
        <v>4</v>
      </c>
      <c r="G66" s="100">
        <v>3.5000000000000003E-2</v>
      </c>
      <c r="H66" s="101">
        <v>672014.83</v>
      </c>
      <c r="I66" s="100">
        <v>7</v>
      </c>
      <c r="J66" s="153">
        <f t="shared" si="0"/>
        <v>23520.519049999999</v>
      </c>
    </row>
    <row r="67" spans="1:10" hidden="1">
      <c r="A67" s="151" t="s">
        <v>211</v>
      </c>
      <c r="B67" s="151" t="s">
        <v>212</v>
      </c>
      <c r="C67" s="151" t="s">
        <v>40</v>
      </c>
      <c r="D67" s="151" t="s">
        <v>41</v>
      </c>
      <c r="E67" s="151" t="s">
        <v>4</v>
      </c>
      <c r="F67" s="151">
        <v>4</v>
      </c>
      <c r="G67" s="100">
        <v>3.5000000000000003E-2</v>
      </c>
      <c r="H67" s="101">
        <v>7433835.0099999998</v>
      </c>
      <c r="I67" s="100">
        <v>71</v>
      </c>
      <c r="J67" s="153">
        <f t="shared" si="0"/>
        <v>260184.22535000002</v>
      </c>
    </row>
    <row r="68" spans="1:10" hidden="1">
      <c r="A68" s="151" t="s">
        <v>211</v>
      </c>
      <c r="B68" s="151" t="s">
        <v>212</v>
      </c>
      <c r="C68" s="151" t="s">
        <v>40</v>
      </c>
      <c r="D68" s="151" t="s">
        <v>41</v>
      </c>
      <c r="E68" s="151" t="s">
        <v>2</v>
      </c>
      <c r="F68" s="151">
        <v>6</v>
      </c>
      <c r="G68" s="100">
        <v>0.05</v>
      </c>
      <c r="H68" s="101">
        <v>11770220.800000001</v>
      </c>
      <c r="I68" s="100">
        <v>167</v>
      </c>
      <c r="J68" s="153">
        <f t="shared" si="0"/>
        <v>588511.04</v>
      </c>
    </row>
    <row r="69" spans="1:10" hidden="1">
      <c r="A69" s="151" t="s">
        <v>211</v>
      </c>
      <c r="B69" s="151" t="s">
        <v>212</v>
      </c>
      <c r="C69" s="151" t="s">
        <v>40</v>
      </c>
      <c r="D69" s="151" t="s">
        <v>41</v>
      </c>
      <c r="E69" s="151" t="s">
        <v>3</v>
      </c>
      <c r="F69" s="151">
        <v>4</v>
      </c>
      <c r="G69" s="100">
        <v>3.5000000000000003E-2</v>
      </c>
      <c r="H69" s="101">
        <v>282527.34999999998</v>
      </c>
      <c r="I69" s="100">
        <v>6</v>
      </c>
      <c r="J69" s="153">
        <f t="shared" si="0"/>
        <v>9888.4572499999995</v>
      </c>
    </row>
    <row r="70" spans="1:10" hidden="1">
      <c r="A70" s="151" t="s">
        <v>211</v>
      </c>
      <c r="B70" s="151" t="s">
        <v>212</v>
      </c>
      <c r="C70" s="151" t="s">
        <v>40</v>
      </c>
      <c r="D70" s="151" t="s">
        <v>43</v>
      </c>
      <c r="E70" s="151" t="s">
        <v>4</v>
      </c>
      <c r="F70" s="151">
        <v>4</v>
      </c>
      <c r="G70" s="100">
        <v>3.5000000000000003E-2</v>
      </c>
      <c r="H70" s="101">
        <v>375289.36</v>
      </c>
      <c r="I70" s="100">
        <v>3</v>
      </c>
      <c r="J70" s="153">
        <f t="shared" si="0"/>
        <v>13135.127600000002</v>
      </c>
    </row>
    <row r="71" spans="1:10" hidden="1">
      <c r="A71" s="151" t="s">
        <v>211</v>
      </c>
      <c r="B71" s="151" t="s">
        <v>212</v>
      </c>
      <c r="C71" s="151" t="s">
        <v>40</v>
      </c>
      <c r="D71" s="151" t="s">
        <v>44</v>
      </c>
      <c r="E71" s="151" t="s">
        <v>4</v>
      </c>
      <c r="F71" s="151">
        <v>4</v>
      </c>
      <c r="G71" s="100">
        <v>3.5000000000000003E-2</v>
      </c>
      <c r="H71" s="101">
        <v>84611.38</v>
      </c>
      <c r="I71" s="100">
        <v>1</v>
      </c>
      <c r="J71" s="153">
        <f t="shared" si="0"/>
        <v>2961.3983000000003</v>
      </c>
    </row>
    <row r="72" spans="1:10" hidden="1">
      <c r="A72" s="151" t="s">
        <v>211</v>
      </c>
      <c r="B72" s="151" t="s">
        <v>212</v>
      </c>
      <c r="C72" s="151" t="s">
        <v>40</v>
      </c>
      <c r="D72" s="151" t="s">
        <v>44</v>
      </c>
      <c r="E72" s="151" t="s">
        <v>2</v>
      </c>
      <c r="F72" s="151">
        <v>6</v>
      </c>
      <c r="G72" s="100">
        <v>0.05</v>
      </c>
      <c r="H72" s="101">
        <v>261705.60000000001</v>
      </c>
      <c r="I72" s="100">
        <v>5</v>
      </c>
      <c r="J72" s="153">
        <f t="shared" si="0"/>
        <v>13085.28</v>
      </c>
    </row>
    <row r="73" spans="1:10" hidden="1">
      <c r="A73" s="151" t="s">
        <v>211</v>
      </c>
      <c r="B73" s="151" t="s">
        <v>212</v>
      </c>
      <c r="C73" s="151" t="s">
        <v>40</v>
      </c>
      <c r="D73" s="151" t="s">
        <v>44</v>
      </c>
      <c r="E73" s="151" t="s">
        <v>3</v>
      </c>
      <c r="F73" s="151">
        <v>4</v>
      </c>
      <c r="G73" s="100">
        <v>3.5000000000000003E-2</v>
      </c>
      <c r="H73" s="101">
        <v>65872.56</v>
      </c>
      <c r="I73" s="100">
        <v>1</v>
      </c>
      <c r="J73" s="153">
        <f t="shared" si="0"/>
        <v>2305.5396000000001</v>
      </c>
    </row>
    <row r="74" spans="1:10" hidden="1">
      <c r="A74" s="151" t="s">
        <v>211</v>
      </c>
      <c r="B74" s="151" t="s">
        <v>212</v>
      </c>
      <c r="C74" s="151" t="s">
        <v>39</v>
      </c>
      <c r="D74" s="151" t="s">
        <v>8</v>
      </c>
      <c r="E74" s="151" t="s">
        <v>4</v>
      </c>
      <c r="F74" s="151">
        <v>4</v>
      </c>
      <c r="G74" s="100">
        <v>3.5000000000000003E-2</v>
      </c>
      <c r="H74" s="101">
        <v>59999.69</v>
      </c>
      <c r="I74" s="100">
        <v>1</v>
      </c>
      <c r="J74" s="153">
        <f t="shared" si="0"/>
        <v>2099.9891500000003</v>
      </c>
    </row>
    <row r="75" spans="1:10">
      <c r="A75" s="209"/>
      <c r="B75" s="209"/>
      <c r="C75" s="209"/>
      <c r="D75" s="209"/>
      <c r="E75" s="209"/>
      <c r="F75" s="209"/>
      <c r="G75" s="122"/>
      <c r="H75" s="123"/>
      <c r="I75" s="122"/>
      <c r="J75" s="123"/>
    </row>
    <row r="76" spans="1:10">
      <c r="A76" s="209"/>
      <c r="B76" s="209"/>
      <c r="C76" s="209"/>
      <c r="D76" s="209"/>
      <c r="E76" s="209"/>
      <c r="F76" s="209"/>
      <c r="G76" s="122"/>
      <c r="H76" s="123"/>
      <c r="I76" s="122"/>
      <c r="J76" s="123"/>
    </row>
    <row r="77" spans="1:10">
      <c r="A77" s="209"/>
      <c r="B77" s="209"/>
      <c r="C77" s="209"/>
      <c r="D77" s="209"/>
      <c r="E77" s="209"/>
      <c r="F77" s="209"/>
      <c r="G77" s="122"/>
      <c r="H77" s="123"/>
      <c r="I77" s="122"/>
      <c r="J77" s="123"/>
    </row>
  </sheetData>
  <autoFilter ref="A12:I74">
    <filterColumn colId="2">
      <filters>
        <filter val="110"/>
      </filters>
    </filterColumn>
    <filterColumn colId="4">
      <filters>
        <filter val="11N"/>
      </filters>
    </filterColumn>
    <filterColumn colId="5">
      <filters>
        <filter val="5"/>
      </filters>
    </filterColumn>
  </autoFilter>
  <pageMargins left="0.45" right="0.45" top="0.5" bottom="0.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76"/>
  <sheetViews>
    <sheetView workbookViewId="0">
      <pane ySplit="12" topLeftCell="A13" activePane="bottomLeft" state="frozen"/>
      <selection activeCell="D90" sqref="D90"/>
      <selection pane="bottomLeft" sqref="A1:J76"/>
    </sheetView>
  </sheetViews>
  <sheetFormatPr defaultRowHeight="15"/>
  <cols>
    <col min="1" max="1" width="9.42578125" style="151" bestFit="1" customWidth="1"/>
    <col min="2" max="2" width="6" style="151" bestFit="1" customWidth="1"/>
    <col min="3" max="3" width="5.5703125" style="151" bestFit="1" customWidth="1"/>
    <col min="4" max="4" width="7.28515625" style="151" customWidth="1"/>
    <col min="5" max="5" width="9.140625" style="151" customWidth="1"/>
    <col min="6" max="6" width="6.28515625" style="151" customWidth="1"/>
    <col min="7" max="7" width="10.85546875" style="100" bestFit="1" customWidth="1"/>
    <col min="8" max="8" width="18" style="101" customWidth="1"/>
    <col min="9" max="9" width="9.85546875" style="100" customWidth="1"/>
    <col min="10" max="10" width="14.5703125" style="101" customWidth="1"/>
    <col min="11" max="16384" width="9.140625" style="100"/>
  </cols>
  <sheetData>
    <row r="1" spans="1:10">
      <c r="A1" s="208" t="s">
        <v>229</v>
      </c>
      <c r="B1" s="209"/>
      <c r="C1" s="209"/>
      <c r="D1" s="209"/>
      <c r="E1" s="209"/>
      <c r="F1" s="209"/>
      <c r="G1" s="122"/>
      <c r="H1" s="123"/>
      <c r="I1" s="122"/>
      <c r="J1" s="123"/>
    </row>
    <row r="2" spans="1:10">
      <c r="A2" s="208" t="s">
        <v>231</v>
      </c>
      <c r="B2" s="209"/>
      <c r="C2" s="209"/>
      <c r="D2" s="209"/>
      <c r="E2" s="209"/>
      <c r="F2" s="209"/>
      <c r="G2" s="122"/>
      <c r="H2" s="123"/>
      <c r="I2" s="122"/>
      <c r="J2" s="123"/>
    </row>
    <row r="3" spans="1:10">
      <c r="A3" s="208" t="s">
        <v>111</v>
      </c>
      <c r="B3" s="209"/>
      <c r="C3" s="209"/>
      <c r="D3" s="209"/>
      <c r="E3" s="209"/>
      <c r="F3" s="209"/>
      <c r="G3" s="122"/>
      <c r="H3" s="123"/>
      <c r="I3" s="122"/>
      <c r="J3" s="123"/>
    </row>
    <row r="4" spans="1:10">
      <c r="A4" s="209"/>
      <c r="B4" s="209"/>
      <c r="C4" s="209"/>
      <c r="D4" s="209"/>
      <c r="E4" s="209"/>
      <c r="F4" s="209"/>
      <c r="G4" s="122"/>
      <c r="H4" s="123"/>
      <c r="I4" s="122"/>
      <c r="J4" s="123"/>
    </row>
    <row r="5" spans="1:10">
      <c r="A5" s="209"/>
      <c r="B5" s="209"/>
      <c r="C5" s="209"/>
      <c r="D5" s="209"/>
      <c r="E5" s="209"/>
      <c r="F5" s="209"/>
      <c r="G5" s="122"/>
      <c r="H5" s="123"/>
      <c r="I5" s="122"/>
      <c r="J5" s="210" t="s">
        <v>196</v>
      </c>
    </row>
    <row r="6" spans="1:10">
      <c r="A6" s="209"/>
      <c r="B6" s="209"/>
      <c r="C6" s="209"/>
      <c r="D6" s="209"/>
      <c r="E6" s="209"/>
      <c r="F6" s="209"/>
      <c r="G6" s="122"/>
      <c r="H6" s="123"/>
      <c r="I6" s="122"/>
      <c r="J6" s="210" t="s">
        <v>197</v>
      </c>
    </row>
    <row r="7" spans="1:10">
      <c r="A7" s="209"/>
      <c r="B7" s="209"/>
      <c r="C7" s="209"/>
      <c r="D7" s="209"/>
      <c r="E7" s="209"/>
      <c r="F7" s="209"/>
      <c r="G7" s="122"/>
      <c r="H7" s="123"/>
      <c r="I7" s="122"/>
      <c r="J7" s="211">
        <f>+J10/H10</f>
        <v>3.500000000000001E-2</v>
      </c>
    </row>
    <row r="8" spans="1:10">
      <c r="A8" s="209"/>
      <c r="B8" s="209"/>
      <c r="C8" s="209"/>
      <c r="D8" s="209"/>
      <c r="E8" s="209"/>
      <c r="F8" s="209"/>
      <c r="G8" s="122"/>
      <c r="H8" s="123"/>
      <c r="I8" s="122"/>
      <c r="J8" s="123"/>
    </row>
    <row r="9" spans="1:10">
      <c r="A9" s="209"/>
      <c r="B9" s="209"/>
      <c r="C9" s="209"/>
      <c r="D9" s="209"/>
      <c r="E9" s="209"/>
      <c r="F9" s="209"/>
      <c r="G9" s="122"/>
      <c r="H9" s="123"/>
      <c r="I9" s="212" t="s">
        <v>31</v>
      </c>
      <c r="J9" s="123"/>
    </row>
    <row r="10" spans="1:10">
      <c r="A10" s="209"/>
      <c r="B10" s="209"/>
      <c r="C10" s="209"/>
      <c r="D10" s="209"/>
      <c r="E10" s="209"/>
      <c r="F10" s="209"/>
      <c r="G10" s="122"/>
      <c r="H10" s="123">
        <f>SUBTOTAL(9,H13:H76)</f>
        <v>4581994.4799999995</v>
      </c>
      <c r="I10" s="122"/>
      <c r="J10" s="123">
        <f>SUBTOTAL(9,J13:J76)</f>
        <v>160369.80680000002</v>
      </c>
    </row>
    <row r="11" spans="1:10" s="152" customFormat="1">
      <c r="A11" s="213" t="s">
        <v>198</v>
      </c>
      <c r="B11" s="209"/>
      <c r="C11" s="209"/>
      <c r="D11" s="209" t="s">
        <v>199</v>
      </c>
      <c r="E11" s="209" t="s">
        <v>10</v>
      </c>
      <c r="F11" s="209"/>
      <c r="G11" s="210"/>
      <c r="H11" s="214"/>
      <c r="I11" s="210"/>
      <c r="J11" s="215" t="s">
        <v>200</v>
      </c>
    </row>
    <row r="12" spans="1:10" s="152" customFormat="1" ht="45">
      <c r="A12" s="216" t="s">
        <v>201</v>
      </c>
      <c r="B12" s="216" t="s">
        <v>202</v>
      </c>
      <c r="C12" s="216" t="s">
        <v>203</v>
      </c>
      <c r="D12" s="216" t="s">
        <v>204</v>
      </c>
      <c r="E12" s="216" t="s">
        <v>205</v>
      </c>
      <c r="F12" s="209" t="s">
        <v>206</v>
      </c>
      <c r="G12" s="217" t="s">
        <v>207</v>
      </c>
      <c r="H12" s="218" t="s">
        <v>208</v>
      </c>
      <c r="I12" s="217" t="s">
        <v>209</v>
      </c>
      <c r="J12" s="219" t="s">
        <v>210</v>
      </c>
    </row>
    <row r="13" spans="1:10" hidden="1">
      <c r="A13" s="151" t="s">
        <v>211</v>
      </c>
      <c r="B13" s="151" t="s">
        <v>212</v>
      </c>
      <c r="C13" s="151" t="s">
        <v>47</v>
      </c>
      <c r="D13" s="151" t="s">
        <v>64</v>
      </c>
      <c r="E13" s="151" t="s">
        <v>2</v>
      </c>
      <c r="F13" s="151">
        <v>5</v>
      </c>
      <c r="G13" s="100">
        <v>0.05</v>
      </c>
      <c r="H13" s="101">
        <v>312124.79999999999</v>
      </c>
      <c r="I13" s="100">
        <v>6</v>
      </c>
      <c r="J13" s="153">
        <f>+G13*H13</f>
        <v>15606.24</v>
      </c>
    </row>
    <row r="14" spans="1:10" hidden="1">
      <c r="A14" s="151" t="s">
        <v>211</v>
      </c>
      <c r="B14" s="151" t="s">
        <v>212</v>
      </c>
      <c r="C14" s="151" t="s">
        <v>47</v>
      </c>
      <c r="D14" s="151" t="s">
        <v>51</v>
      </c>
      <c r="E14" s="151" t="s">
        <v>4</v>
      </c>
      <c r="F14" s="151">
        <v>4</v>
      </c>
      <c r="G14" s="100">
        <v>3.5000000000000003E-2</v>
      </c>
      <c r="H14" s="101">
        <v>108100</v>
      </c>
      <c r="I14" s="100">
        <v>1</v>
      </c>
      <c r="J14" s="153">
        <f t="shared" ref="J14:J74" si="0">+G14*H14</f>
        <v>3783.5000000000005</v>
      </c>
    </row>
    <row r="15" spans="1:10" hidden="1">
      <c r="A15" s="151" t="s">
        <v>211</v>
      </c>
      <c r="B15" s="151" t="s">
        <v>212</v>
      </c>
      <c r="C15" s="151" t="s">
        <v>47</v>
      </c>
      <c r="D15" s="151" t="s">
        <v>51</v>
      </c>
      <c r="E15" s="151" t="s">
        <v>2</v>
      </c>
      <c r="F15" s="151">
        <v>5</v>
      </c>
      <c r="G15" s="100">
        <v>0.05</v>
      </c>
      <c r="H15" s="101">
        <v>1589889.6</v>
      </c>
      <c r="I15" s="100">
        <v>23</v>
      </c>
      <c r="J15" s="153">
        <f t="shared" si="0"/>
        <v>79494.48000000001</v>
      </c>
    </row>
    <row r="16" spans="1:10">
      <c r="A16" s="209" t="s">
        <v>211</v>
      </c>
      <c r="B16" s="209" t="s">
        <v>212</v>
      </c>
      <c r="C16" s="209" t="s">
        <v>47</v>
      </c>
      <c r="D16" s="209" t="s">
        <v>51</v>
      </c>
      <c r="E16" s="209" t="s">
        <v>3</v>
      </c>
      <c r="F16" s="209">
        <v>4</v>
      </c>
      <c r="G16" s="122">
        <v>3.5000000000000003E-2</v>
      </c>
      <c r="H16" s="123">
        <v>414337.98</v>
      </c>
      <c r="I16" s="122">
        <v>5</v>
      </c>
      <c r="J16" s="220">
        <f t="shared" si="0"/>
        <v>14501.829300000001</v>
      </c>
    </row>
    <row r="17" spans="1:10" hidden="1">
      <c r="A17" s="151" t="s">
        <v>211</v>
      </c>
      <c r="B17" s="151" t="s">
        <v>212</v>
      </c>
      <c r="C17" s="151" t="s">
        <v>47</v>
      </c>
      <c r="D17" s="151" t="s">
        <v>63</v>
      </c>
      <c r="E17" s="151" t="s">
        <v>2</v>
      </c>
      <c r="F17" s="151">
        <v>5</v>
      </c>
      <c r="G17" s="100">
        <v>0.05</v>
      </c>
      <c r="H17" s="101">
        <v>274414.40000000002</v>
      </c>
      <c r="I17" s="100">
        <v>5</v>
      </c>
      <c r="J17" s="153">
        <f t="shared" si="0"/>
        <v>13720.720000000001</v>
      </c>
    </row>
    <row r="18" spans="1:10" hidden="1">
      <c r="A18" s="151" t="s">
        <v>211</v>
      </c>
      <c r="B18" s="151" t="s">
        <v>212</v>
      </c>
      <c r="C18" s="151" t="s">
        <v>47</v>
      </c>
      <c r="D18" s="151" t="s">
        <v>50</v>
      </c>
      <c r="E18" s="151" t="s">
        <v>4</v>
      </c>
      <c r="F18" s="151">
        <v>4</v>
      </c>
      <c r="G18" s="100">
        <v>3.5000000000000003E-2</v>
      </c>
      <c r="H18" s="101">
        <v>110547.84</v>
      </c>
      <c r="I18" s="100">
        <v>1</v>
      </c>
      <c r="J18" s="153">
        <f t="shared" si="0"/>
        <v>3869.1744000000003</v>
      </c>
    </row>
    <row r="19" spans="1:10" hidden="1">
      <c r="A19" s="151" t="s">
        <v>211</v>
      </c>
      <c r="B19" s="151" t="s">
        <v>212</v>
      </c>
      <c r="C19" s="151" t="s">
        <v>47</v>
      </c>
      <c r="D19" s="151" t="s">
        <v>50</v>
      </c>
      <c r="E19" s="151" t="s">
        <v>2</v>
      </c>
      <c r="F19" s="151">
        <v>5</v>
      </c>
      <c r="G19" s="100">
        <v>0.05</v>
      </c>
      <c r="H19" s="101">
        <v>1515280</v>
      </c>
      <c r="I19" s="100">
        <v>22</v>
      </c>
      <c r="J19" s="153">
        <f t="shared" si="0"/>
        <v>75764</v>
      </c>
    </row>
    <row r="20" spans="1:10">
      <c r="A20" s="209" t="s">
        <v>211</v>
      </c>
      <c r="B20" s="209" t="s">
        <v>212</v>
      </c>
      <c r="C20" s="209" t="s">
        <v>47</v>
      </c>
      <c r="D20" s="209" t="s">
        <v>50</v>
      </c>
      <c r="E20" s="209" t="s">
        <v>3</v>
      </c>
      <c r="F20" s="209">
        <v>4</v>
      </c>
      <c r="G20" s="122">
        <v>3.5000000000000003E-2</v>
      </c>
      <c r="H20" s="123">
        <v>419382.83</v>
      </c>
      <c r="I20" s="122">
        <v>5</v>
      </c>
      <c r="J20" s="220">
        <f t="shared" si="0"/>
        <v>14678.399050000002</v>
      </c>
    </row>
    <row r="21" spans="1:10" hidden="1">
      <c r="A21" s="151" t="s">
        <v>211</v>
      </c>
      <c r="B21" s="151" t="s">
        <v>212</v>
      </c>
      <c r="C21" s="151" t="s">
        <v>47</v>
      </c>
      <c r="D21" s="151" t="s">
        <v>50</v>
      </c>
      <c r="E21" s="151" t="s">
        <v>3</v>
      </c>
      <c r="F21" s="151">
        <v>5</v>
      </c>
      <c r="G21" s="100">
        <v>0.05</v>
      </c>
      <c r="H21" s="101">
        <v>76128</v>
      </c>
      <c r="I21" s="100">
        <v>1</v>
      </c>
      <c r="J21" s="153">
        <f t="shared" si="0"/>
        <v>3806.4</v>
      </c>
    </row>
    <row r="22" spans="1:10" hidden="1">
      <c r="A22" s="151" t="s">
        <v>211</v>
      </c>
      <c r="B22" s="151" t="s">
        <v>212</v>
      </c>
      <c r="C22" s="151" t="s">
        <v>47</v>
      </c>
      <c r="D22" s="151" t="s">
        <v>62</v>
      </c>
      <c r="E22" s="151" t="s">
        <v>2</v>
      </c>
      <c r="F22" s="151">
        <v>5</v>
      </c>
      <c r="G22" s="100">
        <v>0.05</v>
      </c>
      <c r="H22" s="101">
        <v>323606.40000000002</v>
      </c>
      <c r="I22" s="100">
        <v>6</v>
      </c>
      <c r="J22" s="153">
        <f t="shared" si="0"/>
        <v>16180.320000000002</v>
      </c>
    </row>
    <row r="23" spans="1:10" hidden="1">
      <c r="A23" s="151" t="s">
        <v>211</v>
      </c>
      <c r="B23" s="151" t="s">
        <v>212</v>
      </c>
      <c r="C23" s="151" t="s">
        <v>47</v>
      </c>
      <c r="D23" s="151" t="s">
        <v>62</v>
      </c>
      <c r="E23" s="151" t="s">
        <v>3</v>
      </c>
      <c r="F23" s="151">
        <v>5</v>
      </c>
      <c r="G23" s="100">
        <v>0.05</v>
      </c>
      <c r="H23" s="101">
        <v>49192</v>
      </c>
      <c r="I23" s="100">
        <v>1</v>
      </c>
      <c r="J23" s="153">
        <f t="shared" si="0"/>
        <v>2459.6000000000004</v>
      </c>
    </row>
    <row r="24" spans="1:10" hidden="1">
      <c r="A24" s="151" t="s">
        <v>211</v>
      </c>
      <c r="B24" s="151" t="s">
        <v>212</v>
      </c>
      <c r="C24" s="151" t="s">
        <v>47</v>
      </c>
      <c r="D24" s="151" t="s">
        <v>46</v>
      </c>
      <c r="E24" s="151" t="s">
        <v>4</v>
      </c>
      <c r="F24" s="151">
        <v>4</v>
      </c>
      <c r="G24" s="100">
        <v>3.5000000000000003E-2</v>
      </c>
      <c r="H24" s="101">
        <v>311986.11</v>
      </c>
      <c r="I24" s="100">
        <v>2</v>
      </c>
      <c r="J24" s="153">
        <f t="shared" si="0"/>
        <v>10919.513850000001</v>
      </c>
    </row>
    <row r="25" spans="1:10">
      <c r="A25" s="209" t="s">
        <v>211</v>
      </c>
      <c r="B25" s="209" t="s">
        <v>212</v>
      </c>
      <c r="C25" s="209" t="s">
        <v>47</v>
      </c>
      <c r="D25" s="209" t="s">
        <v>70</v>
      </c>
      <c r="E25" s="209" t="s">
        <v>3</v>
      </c>
      <c r="F25" s="209">
        <v>4</v>
      </c>
      <c r="G25" s="122">
        <v>3.5000000000000003E-2</v>
      </c>
      <c r="H25" s="123">
        <v>415076.4</v>
      </c>
      <c r="I25" s="122">
        <v>6</v>
      </c>
      <c r="J25" s="220">
        <f t="shared" si="0"/>
        <v>14527.674000000003</v>
      </c>
    </row>
    <row r="26" spans="1:10" hidden="1">
      <c r="A26" s="151" t="s">
        <v>211</v>
      </c>
      <c r="B26" s="151" t="s">
        <v>212</v>
      </c>
      <c r="C26" s="151" t="s">
        <v>47</v>
      </c>
      <c r="D26" s="151" t="s">
        <v>53</v>
      </c>
      <c r="E26" s="151" t="s">
        <v>4</v>
      </c>
      <c r="F26" s="151">
        <v>4</v>
      </c>
      <c r="G26" s="100">
        <v>3.5000000000000003E-2</v>
      </c>
      <c r="H26" s="101">
        <v>101455</v>
      </c>
      <c r="I26" s="100">
        <v>1</v>
      </c>
      <c r="J26" s="153">
        <f t="shared" si="0"/>
        <v>3550.9250000000002</v>
      </c>
    </row>
    <row r="27" spans="1:10" hidden="1">
      <c r="A27" s="151" t="s">
        <v>211</v>
      </c>
      <c r="B27" s="151" t="s">
        <v>212</v>
      </c>
      <c r="C27" s="151" t="s">
        <v>47</v>
      </c>
      <c r="D27" s="151" t="s">
        <v>53</v>
      </c>
      <c r="E27" s="151" t="s">
        <v>2</v>
      </c>
      <c r="F27" s="151">
        <v>5</v>
      </c>
      <c r="G27" s="100">
        <v>0.05</v>
      </c>
      <c r="H27" s="101">
        <v>1582484.8</v>
      </c>
      <c r="I27" s="100">
        <v>22</v>
      </c>
      <c r="J27" s="153">
        <f t="shared" si="0"/>
        <v>79124.240000000005</v>
      </c>
    </row>
    <row r="28" spans="1:10">
      <c r="A28" s="209" t="s">
        <v>211</v>
      </c>
      <c r="B28" s="209" t="s">
        <v>212</v>
      </c>
      <c r="C28" s="209" t="s">
        <v>47</v>
      </c>
      <c r="D28" s="209" t="s">
        <v>53</v>
      </c>
      <c r="E28" s="209" t="s">
        <v>3</v>
      </c>
      <c r="F28" s="209">
        <v>4</v>
      </c>
      <c r="G28" s="122">
        <v>3.5000000000000003E-2</v>
      </c>
      <c r="H28" s="123">
        <v>504871.95</v>
      </c>
      <c r="I28" s="122">
        <v>6</v>
      </c>
      <c r="J28" s="220">
        <f t="shared" si="0"/>
        <v>17670.518250000001</v>
      </c>
    </row>
    <row r="29" spans="1:10" hidden="1">
      <c r="A29" s="151" t="s">
        <v>211</v>
      </c>
      <c r="B29" s="151" t="s">
        <v>212</v>
      </c>
      <c r="C29" s="151" t="s">
        <v>47</v>
      </c>
      <c r="D29" s="151" t="s">
        <v>49</v>
      </c>
      <c r="E29" s="151" t="s">
        <v>2</v>
      </c>
      <c r="F29" s="151">
        <v>5</v>
      </c>
      <c r="G29" s="100">
        <v>0.05</v>
      </c>
      <c r="H29" s="101">
        <v>601286.40000000002</v>
      </c>
      <c r="I29" s="100">
        <v>8</v>
      </c>
      <c r="J29" s="153">
        <f t="shared" si="0"/>
        <v>30064.320000000003</v>
      </c>
    </row>
    <row r="30" spans="1:10">
      <c r="A30" s="209" t="s">
        <v>211</v>
      </c>
      <c r="B30" s="209" t="s">
        <v>212</v>
      </c>
      <c r="C30" s="209" t="s">
        <v>47</v>
      </c>
      <c r="D30" s="209" t="s">
        <v>49</v>
      </c>
      <c r="E30" s="209" t="s">
        <v>3</v>
      </c>
      <c r="F30" s="209">
        <v>4</v>
      </c>
      <c r="G30" s="122">
        <v>3.5000000000000003E-2</v>
      </c>
      <c r="H30" s="123">
        <v>172476.99</v>
      </c>
      <c r="I30" s="122">
        <v>2</v>
      </c>
      <c r="J30" s="220">
        <f t="shared" si="0"/>
        <v>6036.6946500000004</v>
      </c>
    </row>
    <row r="31" spans="1:10" hidden="1">
      <c r="A31" s="151" t="s">
        <v>211</v>
      </c>
      <c r="B31" s="151" t="s">
        <v>212</v>
      </c>
      <c r="C31" s="151" t="s">
        <v>47</v>
      </c>
      <c r="D31" s="151" t="s">
        <v>57</v>
      </c>
      <c r="E31" s="151" t="s">
        <v>4</v>
      </c>
      <c r="F31" s="151">
        <v>4</v>
      </c>
      <c r="G31" s="100">
        <v>3.5000000000000003E-2</v>
      </c>
      <c r="H31" s="101">
        <v>389424.3</v>
      </c>
      <c r="I31" s="100">
        <v>4</v>
      </c>
      <c r="J31" s="153">
        <f t="shared" si="0"/>
        <v>13629.8505</v>
      </c>
    </row>
    <row r="32" spans="1:10" hidden="1">
      <c r="A32" s="151" t="s">
        <v>211</v>
      </c>
      <c r="B32" s="151" t="s">
        <v>212</v>
      </c>
      <c r="C32" s="151" t="s">
        <v>47</v>
      </c>
      <c r="D32" s="151" t="s">
        <v>61</v>
      </c>
      <c r="E32" s="151" t="s">
        <v>4</v>
      </c>
      <c r="F32" s="151">
        <v>4</v>
      </c>
      <c r="G32" s="100">
        <v>3.5000000000000003E-2</v>
      </c>
      <c r="H32" s="101">
        <v>269992.99</v>
      </c>
      <c r="I32" s="100">
        <v>3</v>
      </c>
      <c r="J32" s="153">
        <f t="shared" si="0"/>
        <v>9449.7546500000008</v>
      </c>
    </row>
    <row r="33" spans="1:10">
      <c r="A33" s="209" t="s">
        <v>211</v>
      </c>
      <c r="B33" s="209" t="s">
        <v>212</v>
      </c>
      <c r="C33" s="209" t="s">
        <v>47</v>
      </c>
      <c r="D33" s="209" t="s">
        <v>55</v>
      </c>
      <c r="E33" s="209" t="s">
        <v>3</v>
      </c>
      <c r="F33" s="209">
        <v>4</v>
      </c>
      <c r="G33" s="122">
        <v>3.5000000000000003E-2</v>
      </c>
      <c r="H33" s="123">
        <v>556433.44999999995</v>
      </c>
      <c r="I33" s="122">
        <v>8</v>
      </c>
      <c r="J33" s="220">
        <f t="shared" si="0"/>
        <v>19475.170750000001</v>
      </c>
    </row>
    <row r="34" spans="1:10">
      <c r="A34" s="209" t="s">
        <v>211</v>
      </c>
      <c r="B34" s="209" t="s">
        <v>212</v>
      </c>
      <c r="C34" s="209" t="s">
        <v>47</v>
      </c>
      <c r="D34" s="209" t="s">
        <v>75</v>
      </c>
      <c r="E34" s="209" t="s">
        <v>3</v>
      </c>
      <c r="F34" s="209">
        <v>4</v>
      </c>
      <c r="G34" s="122">
        <v>3.5000000000000003E-2</v>
      </c>
      <c r="H34" s="123">
        <v>328274.21000000002</v>
      </c>
      <c r="I34" s="122">
        <v>5</v>
      </c>
      <c r="J34" s="220">
        <f t="shared" si="0"/>
        <v>11489.597350000002</v>
      </c>
    </row>
    <row r="35" spans="1:10" hidden="1">
      <c r="A35" s="151" t="s">
        <v>211</v>
      </c>
      <c r="B35" s="151" t="s">
        <v>212</v>
      </c>
      <c r="C35" s="151" t="s">
        <v>47</v>
      </c>
      <c r="D35" s="151" t="s">
        <v>98</v>
      </c>
      <c r="E35" s="151" t="s">
        <v>4</v>
      </c>
      <c r="F35" s="151">
        <v>4</v>
      </c>
      <c r="G35" s="100">
        <v>3.5000000000000003E-2</v>
      </c>
      <c r="H35" s="101">
        <v>239628.79</v>
      </c>
      <c r="I35" s="100">
        <v>2</v>
      </c>
      <c r="J35" s="153">
        <f t="shared" si="0"/>
        <v>8387.0076500000014</v>
      </c>
    </row>
    <row r="36" spans="1:10" hidden="1">
      <c r="A36" s="151" t="s">
        <v>211</v>
      </c>
      <c r="B36" s="151" t="s">
        <v>212</v>
      </c>
      <c r="C36" s="151" t="s">
        <v>47</v>
      </c>
      <c r="D36" s="151" t="s">
        <v>56</v>
      </c>
      <c r="E36" s="151" t="s">
        <v>4</v>
      </c>
      <c r="F36" s="151">
        <v>4</v>
      </c>
      <c r="G36" s="100">
        <v>3.5000000000000003E-2</v>
      </c>
      <c r="H36" s="101">
        <v>539992.84</v>
      </c>
      <c r="I36" s="100">
        <v>5</v>
      </c>
      <c r="J36" s="153">
        <f t="shared" si="0"/>
        <v>18899.749400000001</v>
      </c>
    </row>
    <row r="37" spans="1:10">
      <c r="A37" s="209" t="s">
        <v>211</v>
      </c>
      <c r="B37" s="209" t="s">
        <v>212</v>
      </c>
      <c r="C37" s="209" t="s">
        <v>47</v>
      </c>
      <c r="D37" s="209" t="s">
        <v>56</v>
      </c>
      <c r="E37" s="209" t="s">
        <v>3</v>
      </c>
      <c r="F37" s="209">
        <v>4</v>
      </c>
      <c r="G37" s="122">
        <v>3.5000000000000003E-2</v>
      </c>
      <c r="H37" s="123">
        <v>100626.52</v>
      </c>
      <c r="I37" s="122">
        <v>2</v>
      </c>
      <c r="J37" s="220">
        <f t="shared" si="0"/>
        <v>3521.9282000000003</v>
      </c>
    </row>
    <row r="38" spans="1:10">
      <c r="A38" s="209" t="s">
        <v>211</v>
      </c>
      <c r="B38" s="209" t="s">
        <v>212</v>
      </c>
      <c r="C38" s="209" t="s">
        <v>47</v>
      </c>
      <c r="D38" s="209" t="s">
        <v>69</v>
      </c>
      <c r="E38" s="209" t="s">
        <v>3</v>
      </c>
      <c r="F38" s="209">
        <v>4</v>
      </c>
      <c r="G38" s="122">
        <v>3.5000000000000003E-2</v>
      </c>
      <c r="H38" s="123">
        <v>339106.72</v>
      </c>
      <c r="I38" s="122">
        <v>5</v>
      </c>
      <c r="J38" s="220">
        <f t="shared" si="0"/>
        <v>11868.735200000001</v>
      </c>
    </row>
    <row r="39" spans="1:10" hidden="1">
      <c r="A39" s="151" t="s">
        <v>211</v>
      </c>
      <c r="B39" s="151" t="s">
        <v>212</v>
      </c>
      <c r="C39" s="151" t="s">
        <v>47</v>
      </c>
      <c r="D39" s="151" t="s">
        <v>58</v>
      </c>
      <c r="E39" s="151" t="s">
        <v>4</v>
      </c>
      <c r="F39" s="151">
        <v>4</v>
      </c>
      <c r="G39" s="100">
        <v>3.5000000000000003E-2</v>
      </c>
      <c r="H39" s="101">
        <v>116699</v>
      </c>
      <c r="I39" s="100">
        <v>1</v>
      </c>
      <c r="J39" s="153">
        <f t="shared" si="0"/>
        <v>4084.4650000000006</v>
      </c>
    </row>
    <row r="40" spans="1:10" hidden="1">
      <c r="A40" s="151" t="s">
        <v>211</v>
      </c>
      <c r="B40" s="151" t="s">
        <v>212</v>
      </c>
      <c r="C40" s="151" t="s">
        <v>47</v>
      </c>
      <c r="D40" s="151" t="s">
        <v>52</v>
      </c>
      <c r="E40" s="151" t="s">
        <v>4</v>
      </c>
      <c r="F40" s="151">
        <v>4</v>
      </c>
      <c r="G40" s="100">
        <v>3.5000000000000003E-2</v>
      </c>
      <c r="H40" s="101">
        <v>588541.06999999995</v>
      </c>
      <c r="I40" s="100">
        <v>5</v>
      </c>
      <c r="J40" s="153">
        <f t="shared" si="0"/>
        <v>20598.937450000001</v>
      </c>
    </row>
    <row r="41" spans="1:10">
      <c r="A41" s="209" t="s">
        <v>211</v>
      </c>
      <c r="B41" s="209" t="s">
        <v>212</v>
      </c>
      <c r="C41" s="209" t="s">
        <v>47</v>
      </c>
      <c r="D41" s="209" t="s">
        <v>52</v>
      </c>
      <c r="E41" s="209" t="s">
        <v>3</v>
      </c>
      <c r="F41" s="209">
        <v>4</v>
      </c>
      <c r="G41" s="122">
        <v>3.5000000000000003E-2</v>
      </c>
      <c r="H41" s="123">
        <v>437431.7</v>
      </c>
      <c r="I41" s="122">
        <v>8</v>
      </c>
      <c r="J41" s="220">
        <f t="shared" si="0"/>
        <v>15310.109500000002</v>
      </c>
    </row>
    <row r="42" spans="1:10">
      <c r="A42" s="209" t="s">
        <v>211</v>
      </c>
      <c r="B42" s="209" t="s">
        <v>212</v>
      </c>
      <c r="C42" s="209" t="s">
        <v>47</v>
      </c>
      <c r="D42" s="209" t="s">
        <v>7</v>
      </c>
      <c r="E42" s="209" t="s">
        <v>3</v>
      </c>
      <c r="F42" s="209">
        <v>4</v>
      </c>
      <c r="G42" s="122">
        <v>3.5000000000000003E-2</v>
      </c>
      <c r="H42" s="123">
        <v>114256.59</v>
      </c>
      <c r="I42" s="122">
        <v>2</v>
      </c>
      <c r="J42" s="220">
        <f t="shared" si="0"/>
        <v>3998.9806500000004</v>
      </c>
    </row>
    <row r="43" spans="1:10" hidden="1">
      <c r="A43" s="151" t="s">
        <v>211</v>
      </c>
      <c r="B43" s="151" t="s">
        <v>212</v>
      </c>
      <c r="C43" s="151" t="s">
        <v>47</v>
      </c>
      <c r="D43" s="151" t="s">
        <v>68</v>
      </c>
      <c r="E43" s="151" t="s">
        <v>4</v>
      </c>
      <c r="F43" s="151">
        <v>4</v>
      </c>
      <c r="G43" s="100">
        <v>3.5000000000000003E-2</v>
      </c>
      <c r="H43" s="101">
        <v>430660.1</v>
      </c>
      <c r="I43" s="100">
        <v>7</v>
      </c>
      <c r="J43" s="153">
        <f t="shared" si="0"/>
        <v>15073.103500000001</v>
      </c>
    </row>
    <row r="44" spans="1:10" hidden="1">
      <c r="A44" s="151" t="s">
        <v>211</v>
      </c>
      <c r="B44" s="151" t="s">
        <v>212</v>
      </c>
      <c r="C44" s="151" t="s">
        <v>47</v>
      </c>
      <c r="D44" s="151" t="s">
        <v>67</v>
      </c>
      <c r="E44" s="151" t="s">
        <v>4</v>
      </c>
      <c r="F44" s="151">
        <v>4</v>
      </c>
      <c r="G44" s="100">
        <v>3.5000000000000003E-2</v>
      </c>
      <c r="H44" s="101">
        <v>984311.42</v>
      </c>
      <c r="I44" s="100">
        <v>12</v>
      </c>
      <c r="J44" s="153">
        <f t="shared" si="0"/>
        <v>34450.899700000002</v>
      </c>
    </row>
    <row r="45" spans="1:10" hidden="1">
      <c r="A45" s="151" t="s">
        <v>211</v>
      </c>
      <c r="B45" s="151" t="s">
        <v>212</v>
      </c>
      <c r="C45" s="151" t="s">
        <v>47</v>
      </c>
      <c r="D45" s="151" t="s">
        <v>76</v>
      </c>
      <c r="E45" s="151" t="s">
        <v>2</v>
      </c>
      <c r="F45" s="151">
        <v>5</v>
      </c>
      <c r="G45" s="100">
        <v>0.05</v>
      </c>
      <c r="H45" s="101">
        <v>405932.79999999999</v>
      </c>
      <c r="I45" s="100">
        <v>7</v>
      </c>
      <c r="J45" s="153">
        <f t="shared" si="0"/>
        <v>20296.64</v>
      </c>
    </row>
    <row r="46" spans="1:10">
      <c r="A46" s="209" t="s">
        <v>211</v>
      </c>
      <c r="B46" s="209" t="s">
        <v>212</v>
      </c>
      <c r="C46" s="209" t="s">
        <v>47</v>
      </c>
      <c r="D46" s="209" t="s">
        <v>76</v>
      </c>
      <c r="E46" s="209" t="s">
        <v>3</v>
      </c>
      <c r="F46" s="209">
        <v>4</v>
      </c>
      <c r="G46" s="122">
        <v>3.5000000000000003E-2</v>
      </c>
      <c r="H46" s="123">
        <v>222295</v>
      </c>
      <c r="I46" s="122">
        <v>3</v>
      </c>
      <c r="J46" s="220">
        <f t="shared" si="0"/>
        <v>7780.3250000000007</v>
      </c>
    </row>
    <row r="47" spans="1:10" hidden="1">
      <c r="A47" s="151" t="s">
        <v>211</v>
      </c>
      <c r="B47" s="151" t="s">
        <v>212</v>
      </c>
      <c r="C47" s="151" t="s">
        <v>47</v>
      </c>
      <c r="D47" s="151" t="s">
        <v>48</v>
      </c>
      <c r="E47" s="151" t="s">
        <v>2</v>
      </c>
      <c r="F47" s="151">
        <v>4</v>
      </c>
      <c r="G47" s="100">
        <v>0.05</v>
      </c>
      <c r="H47" s="101">
        <v>74193.600000000006</v>
      </c>
      <c r="I47" s="100">
        <v>1</v>
      </c>
      <c r="J47" s="153">
        <f t="shared" si="0"/>
        <v>3709.6800000000003</v>
      </c>
    </row>
    <row r="48" spans="1:10" hidden="1">
      <c r="A48" s="151" t="s">
        <v>211</v>
      </c>
      <c r="B48" s="151" t="s">
        <v>212</v>
      </c>
      <c r="C48" s="151" t="s">
        <v>47</v>
      </c>
      <c r="D48" s="151" t="s">
        <v>48</v>
      </c>
      <c r="E48" s="151" t="s">
        <v>2</v>
      </c>
      <c r="F48" s="151">
        <v>5</v>
      </c>
      <c r="G48" s="100">
        <v>0.05</v>
      </c>
      <c r="H48" s="101">
        <v>148387.20000000001</v>
      </c>
      <c r="I48" s="100">
        <v>2</v>
      </c>
      <c r="J48" s="153">
        <f t="shared" si="0"/>
        <v>7419.3600000000006</v>
      </c>
    </row>
    <row r="49" spans="1:10" hidden="1">
      <c r="A49" s="151" t="s">
        <v>211</v>
      </c>
      <c r="B49" s="151" t="s">
        <v>212</v>
      </c>
      <c r="C49" s="151" t="s">
        <v>47</v>
      </c>
      <c r="D49" s="151" t="s">
        <v>65</v>
      </c>
      <c r="E49" s="151" t="s">
        <v>2</v>
      </c>
      <c r="F49" s="151">
        <v>5</v>
      </c>
      <c r="G49" s="100">
        <v>0.05</v>
      </c>
      <c r="H49" s="101">
        <v>141169.60000000001</v>
      </c>
      <c r="I49" s="100">
        <v>2</v>
      </c>
      <c r="J49" s="153">
        <f t="shared" si="0"/>
        <v>7058.4800000000005</v>
      </c>
    </row>
    <row r="50" spans="1:10" hidden="1">
      <c r="A50" s="151" t="s">
        <v>211</v>
      </c>
      <c r="B50" s="151" t="s">
        <v>212</v>
      </c>
      <c r="C50" s="151" t="s">
        <v>47</v>
      </c>
      <c r="D50" s="151" t="s">
        <v>66</v>
      </c>
      <c r="E50" s="151" t="s">
        <v>2</v>
      </c>
      <c r="F50" s="151">
        <v>5</v>
      </c>
      <c r="G50" s="100">
        <v>0.05</v>
      </c>
      <c r="H50" s="101">
        <v>148387.20000000001</v>
      </c>
      <c r="I50" s="100">
        <v>2</v>
      </c>
      <c r="J50" s="153">
        <f t="shared" si="0"/>
        <v>7419.3600000000006</v>
      </c>
    </row>
    <row r="51" spans="1:10" hidden="1">
      <c r="A51" s="151" t="s">
        <v>211</v>
      </c>
      <c r="B51" s="151" t="s">
        <v>212</v>
      </c>
      <c r="C51" s="151" t="s">
        <v>47</v>
      </c>
      <c r="D51" s="151" t="s">
        <v>54</v>
      </c>
      <c r="E51" s="151" t="s">
        <v>4</v>
      </c>
      <c r="F51" s="151">
        <v>4</v>
      </c>
      <c r="G51" s="100">
        <v>3.5000000000000003E-2</v>
      </c>
      <c r="H51" s="101">
        <v>100734.02</v>
      </c>
      <c r="I51" s="100">
        <v>1</v>
      </c>
      <c r="J51" s="153">
        <f t="shared" si="0"/>
        <v>3525.6907000000006</v>
      </c>
    </row>
    <row r="52" spans="1:10" hidden="1">
      <c r="A52" s="151" t="s">
        <v>211</v>
      </c>
      <c r="B52" s="151" t="s">
        <v>212</v>
      </c>
      <c r="C52" s="151" t="s">
        <v>47</v>
      </c>
      <c r="D52" s="151" t="s">
        <v>54</v>
      </c>
      <c r="E52" s="151" t="s">
        <v>2</v>
      </c>
      <c r="F52" s="151">
        <v>5</v>
      </c>
      <c r="G52" s="100">
        <v>0.05</v>
      </c>
      <c r="H52" s="101">
        <v>394243.2</v>
      </c>
      <c r="I52" s="100">
        <v>6</v>
      </c>
      <c r="J52" s="153">
        <f t="shared" si="0"/>
        <v>19712.160000000003</v>
      </c>
    </row>
    <row r="53" spans="1:10">
      <c r="A53" s="209" t="s">
        <v>211</v>
      </c>
      <c r="B53" s="209" t="s">
        <v>212</v>
      </c>
      <c r="C53" s="209" t="s">
        <v>47</v>
      </c>
      <c r="D53" s="209" t="s">
        <v>54</v>
      </c>
      <c r="E53" s="209" t="s">
        <v>3</v>
      </c>
      <c r="F53" s="209">
        <v>4</v>
      </c>
      <c r="G53" s="122">
        <v>3.5000000000000003E-2</v>
      </c>
      <c r="H53" s="123">
        <v>233127.22</v>
      </c>
      <c r="I53" s="122">
        <v>3</v>
      </c>
      <c r="J53" s="220">
        <f t="shared" si="0"/>
        <v>8159.4527000000007</v>
      </c>
    </row>
    <row r="54" spans="1:10" hidden="1">
      <c r="A54" s="151" t="s">
        <v>211</v>
      </c>
      <c r="B54" s="151" t="s">
        <v>212</v>
      </c>
      <c r="C54" s="151" t="s">
        <v>47</v>
      </c>
      <c r="D54" s="151" t="s">
        <v>30</v>
      </c>
      <c r="E54" s="151" t="s">
        <v>4</v>
      </c>
      <c r="F54" s="151">
        <v>4</v>
      </c>
      <c r="G54" s="100">
        <v>3.5000000000000003E-2</v>
      </c>
      <c r="H54" s="101">
        <v>312656.28999999998</v>
      </c>
      <c r="I54" s="100">
        <v>3</v>
      </c>
      <c r="J54" s="153">
        <f t="shared" si="0"/>
        <v>10942.970150000001</v>
      </c>
    </row>
    <row r="55" spans="1:10" hidden="1">
      <c r="A55" s="151" t="s">
        <v>211</v>
      </c>
      <c r="B55" s="151" t="s">
        <v>212</v>
      </c>
      <c r="C55" s="151" t="s">
        <v>47</v>
      </c>
      <c r="D55" s="151" t="s">
        <v>74</v>
      </c>
      <c r="E55" s="151" t="s">
        <v>4</v>
      </c>
      <c r="F55" s="151">
        <v>4</v>
      </c>
      <c r="G55" s="100">
        <v>3.5000000000000003E-2</v>
      </c>
      <c r="H55" s="101">
        <v>188575.85</v>
      </c>
      <c r="I55" s="100">
        <v>2</v>
      </c>
      <c r="J55" s="153">
        <f t="shared" si="0"/>
        <v>6600.1547500000006</v>
      </c>
    </row>
    <row r="56" spans="1:10" hidden="1">
      <c r="A56" s="151" t="s">
        <v>211</v>
      </c>
      <c r="B56" s="151" t="s">
        <v>212</v>
      </c>
      <c r="C56" s="151" t="s">
        <v>47</v>
      </c>
      <c r="D56" s="151" t="s">
        <v>73</v>
      </c>
      <c r="E56" s="151" t="s">
        <v>4</v>
      </c>
      <c r="F56" s="151">
        <v>4</v>
      </c>
      <c r="G56" s="100">
        <v>3.5000000000000003E-2</v>
      </c>
      <c r="H56" s="101">
        <v>184254</v>
      </c>
      <c r="I56" s="100">
        <v>2</v>
      </c>
      <c r="J56" s="153">
        <f t="shared" si="0"/>
        <v>6448.89</v>
      </c>
    </row>
    <row r="57" spans="1:10" hidden="1">
      <c r="A57" s="151" t="s">
        <v>211</v>
      </c>
      <c r="B57" s="151" t="s">
        <v>212</v>
      </c>
      <c r="C57" s="151" t="s">
        <v>47</v>
      </c>
      <c r="D57" s="151" t="s">
        <v>72</v>
      </c>
      <c r="E57" s="151" t="s">
        <v>4</v>
      </c>
      <c r="F57" s="151">
        <v>4</v>
      </c>
      <c r="G57" s="100">
        <v>3.5000000000000003E-2</v>
      </c>
      <c r="H57" s="101">
        <v>218458.31</v>
      </c>
      <c r="I57" s="100">
        <v>2</v>
      </c>
      <c r="J57" s="153">
        <f t="shared" si="0"/>
        <v>7646.0408500000003</v>
      </c>
    </row>
    <row r="58" spans="1:10" hidden="1">
      <c r="A58" s="151" t="s">
        <v>211</v>
      </c>
      <c r="B58" s="151" t="s">
        <v>212</v>
      </c>
      <c r="C58" s="151" t="s">
        <v>47</v>
      </c>
      <c r="D58" s="151" t="s">
        <v>60</v>
      </c>
      <c r="E58" s="151" t="s">
        <v>4</v>
      </c>
      <c r="F58" s="151">
        <v>4</v>
      </c>
      <c r="G58" s="100">
        <v>3.5000000000000003E-2</v>
      </c>
      <c r="H58" s="101">
        <v>875373.03</v>
      </c>
      <c r="I58" s="100">
        <v>10</v>
      </c>
      <c r="J58" s="153">
        <f t="shared" si="0"/>
        <v>30638.056050000003</v>
      </c>
    </row>
    <row r="59" spans="1:10">
      <c r="A59" s="209" t="s">
        <v>211</v>
      </c>
      <c r="B59" s="209" t="s">
        <v>212</v>
      </c>
      <c r="C59" s="209" t="s">
        <v>47</v>
      </c>
      <c r="D59" s="209" t="s">
        <v>60</v>
      </c>
      <c r="E59" s="209" t="s">
        <v>3</v>
      </c>
      <c r="F59" s="209">
        <v>4</v>
      </c>
      <c r="G59" s="122">
        <v>3.5000000000000003E-2</v>
      </c>
      <c r="H59" s="123">
        <v>100906.89</v>
      </c>
      <c r="I59" s="122">
        <v>2</v>
      </c>
      <c r="J59" s="220">
        <f t="shared" si="0"/>
        <v>3531.7411500000003</v>
      </c>
    </row>
    <row r="60" spans="1:10" hidden="1">
      <c r="A60" s="151" t="s">
        <v>211</v>
      </c>
      <c r="B60" s="151" t="s">
        <v>212</v>
      </c>
      <c r="C60" s="151" t="s">
        <v>47</v>
      </c>
      <c r="D60" s="151" t="s">
        <v>59</v>
      </c>
      <c r="E60" s="151" t="s">
        <v>4</v>
      </c>
      <c r="F60" s="151">
        <v>4</v>
      </c>
      <c r="G60" s="100">
        <v>3.5000000000000003E-2</v>
      </c>
      <c r="H60" s="101">
        <v>611182.34</v>
      </c>
      <c r="I60" s="100">
        <v>7</v>
      </c>
      <c r="J60" s="153">
        <f t="shared" si="0"/>
        <v>21391.3819</v>
      </c>
    </row>
    <row r="61" spans="1:10">
      <c r="A61" s="209" t="s">
        <v>211</v>
      </c>
      <c r="B61" s="209" t="s">
        <v>212</v>
      </c>
      <c r="C61" s="209" t="s">
        <v>47</v>
      </c>
      <c r="D61" s="209" t="s">
        <v>71</v>
      </c>
      <c r="E61" s="209" t="s">
        <v>3</v>
      </c>
      <c r="F61" s="209">
        <v>4</v>
      </c>
      <c r="G61" s="122">
        <v>3.5000000000000003E-2</v>
      </c>
      <c r="H61" s="123">
        <v>223390.03</v>
      </c>
      <c r="I61" s="122">
        <v>3</v>
      </c>
      <c r="J61" s="220">
        <f t="shared" si="0"/>
        <v>7818.6510500000004</v>
      </c>
    </row>
    <row r="62" spans="1:10" hidden="1">
      <c r="A62" s="151" t="s">
        <v>211</v>
      </c>
      <c r="B62" s="151" t="s">
        <v>212</v>
      </c>
      <c r="C62" s="151" t="s">
        <v>40</v>
      </c>
      <c r="D62" s="151" t="s">
        <v>45</v>
      </c>
      <c r="E62" s="151" t="s">
        <v>2</v>
      </c>
      <c r="F62" s="151">
        <v>5</v>
      </c>
      <c r="G62" s="100">
        <v>0.05</v>
      </c>
      <c r="H62" s="101">
        <v>60673.599999999999</v>
      </c>
      <c r="I62" s="100">
        <v>1</v>
      </c>
      <c r="J62" s="153">
        <f t="shared" si="0"/>
        <v>3033.6800000000003</v>
      </c>
    </row>
    <row r="63" spans="1:10" hidden="1">
      <c r="A63" s="151" t="s">
        <v>211</v>
      </c>
      <c r="B63" s="151" t="s">
        <v>212</v>
      </c>
      <c r="C63" s="151" t="s">
        <v>40</v>
      </c>
      <c r="D63" s="151" t="s">
        <v>42</v>
      </c>
      <c r="E63" s="151" t="s">
        <v>4</v>
      </c>
      <c r="F63" s="151">
        <v>4</v>
      </c>
      <c r="G63" s="100">
        <v>3.5000000000000003E-2</v>
      </c>
      <c r="H63" s="101">
        <v>1296574.58</v>
      </c>
      <c r="I63" s="100">
        <v>12</v>
      </c>
      <c r="J63" s="153">
        <f t="shared" si="0"/>
        <v>45380.110300000008</v>
      </c>
    </row>
    <row r="64" spans="1:10" hidden="1">
      <c r="A64" s="151" t="s">
        <v>211</v>
      </c>
      <c r="B64" s="151" t="s">
        <v>212</v>
      </c>
      <c r="C64" s="151" t="s">
        <v>40</v>
      </c>
      <c r="D64" s="151" t="s">
        <v>42</v>
      </c>
      <c r="E64" s="151" t="s">
        <v>2</v>
      </c>
      <c r="F64" s="151">
        <v>5</v>
      </c>
      <c r="G64" s="100">
        <v>0.05</v>
      </c>
      <c r="H64" s="101">
        <v>1767396.8</v>
      </c>
      <c r="I64" s="100">
        <v>24</v>
      </c>
      <c r="J64" s="153">
        <f t="shared" si="0"/>
        <v>88369.840000000011</v>
      </c>
    </row>
    <row r="65" spans="1:10" hidden="1">
      <c r="A65" s="151" t="s">
        <v>211</v>
      </c>
      <c r="B65" s="151" t="s">
        <v>212</v>
      </c>
      <c r="C65" s="151" t="s">
        <v>40</v>
      </c>
      <c r="D65" s="151" t="s">
        <v>42</v>
      </c>
      <c r="E65" s="151" t="s">
        <v>3</v>
      </c>
      <c r="F65" s="151">
        <v>4</v>
      </c>
      <c r="G65" s="100">
        <v>3.5000000000000003E-2</v>
      </c>
      <c r="H65" s="101">
        <v>48481.77</v>
      </c>
      <c r="I65" s="100">
        <v>1</v>
      </c>
      <c r="J65" s="153">
        <f t="shared" si="0"/>
        <v>1696.86195</v>
      </c>
    </row>
    <row r="66" spans="1:10" hidden="1">
      <c r="A66" s="151" t="s">
        <v>211</v>
      </c>
      <c r="B66" s="151" t="s">
        <v>212</v>
      </c>
      <c r="C66" s="151" t="s">
        <v>40</v>
      </c>
      <c r="D66" s="151" t="s">
        <v>9</v>
      </c>
      <c r="E66" s="151" t="s">
        <v>4</v>
      </c>
      <c r="F66" s="151">
        <v>4</v>
      </c>
      <c r="G66" s="100">
        <v>3.5000000000000003E-2</v>
      </c>
      <c r="H66" s="101">
        <v>672014.83</v>
      </c>
      <c r="I66" s="100">
        <v>7</v>
      </c>
      <c r="J66" s="153">
        <f t="shared" si="0"/>
        <v>23520.519049999999</v>
      </c>
    </row>
    <row r="67" spans="1:10" hidden="1">
      <c r="A67" s="151" t="s">
        <v>211</v>
      </c>
      <c r="B67" s="151" t="s">
        <v>212</v>
      </c>
      <c r="C67" s="151" t="s">
        <v>40</v>
      </c>
      <c r="D67" s="151" t="s">
        <v>41</v>
      </c>
      <c r="E67" s="151" t="s">
        <v>4</v>
      </c>
      <c r="F67" s="151">
        <v>4</v>
      </c>
      <c r="G67" s="100">
        <v>3.5000000000000003E-2</v>
      </c>
      <c r="H67" s="101">
        <v>7433835.0099999998</v>
      </c>
      <c r="I67" s="100">
        <v>71</v>
      </c>
      <c r="J67" s="153">
        <f t="shared" si="0"/>
        <v>260184.22535000002</v>
      </c>
    </row>
    <row r="68" spans="1:10" hidden="1">
      <c r="A68" s="151" t="s">
        <v>211</v>
      </c>
      <c r="B68" s="151" t="s">
        <v>212</v>
      </c>
      <c r="C68" s="151" t="s">
        <v>40</v>
      </c>
      <c r="D68" s="151" t="s">
        <v>41</v>
      </c>
      <c r="E68" s="151" t="s">
        <v>2</v>
      </c>
      <c r="F68" s="151">
        <v>6</v>
      </c>
      <c r="G68" s="100">
        <v>0.05</v>
      </c>
      <c r="H68" s="101">
        <v>11770220.800000001</v>
      </c>
      <c r="I68" s="100">
        <v>167</v>
      </c>
      <c r="J68" s="153">
        <f t="shared" si="0"/>
        <v>588511.04</v>
      </c>
    </row>
    <row r="69" spans="1:10" hidden="1">
      <c r="A69" s="151" t="s">
        <v>211</v>
      </c>
      <c r="B69" s="151" t="s">
        <v>212</v>
      </c>
      <c r="C69" s="151" t="s">
        <v>40</v>
      </c>
      <c r="D69" s="151" t="s">
        <v>41</v>
      </c>
      <c r="E69" s="151" t="s">
        <v>3</v>
      </c>
      <c r="F69" s="151">
        <v>4</v>
      </c>
      <c r="G69" s="100">
        <v>3.5000000000000003E-2</v>
      </c>
      <c r="H69" s="101">
        <v>282527.34999999998</v>
      </c>
      <c r="I69" s="100">
        <v>6</v>
      </c>
      <c r="J69" s="153">
        <f t="shared" si="0"/>
        <v>9888.4572499999995</v>
      </c>
    </row>
    <row r="70" spans="1:10" hidden="1">
      <c r="A70" s="151" t="s">
        <v>211</v>
      </c>
      <c r="B70" s="151" t="s">
        <v>212</v>
      </c>
      <c r="C70" s="151" t="s">
        <v>40</v>
      </c>
      <c r="D70" s="151" t="s">
        <v>43</v>
      </c>
      <c r="E70" s="151" t="s">
        <v>4</v>
      </c>
      <c r="F70" s="151">
        <v>4</v>
      </c>
      <c r="G70" s="100">
        <v>3.5000000000000003E-2</v>
      </c>
      <c r="H70" s="101">
        <v>375289.36</v>
      </c>
      <c r="I70" s="100">
        <v>3</v>
      </c>
      <c r="J70" s="153">
        <f t="shared" si="0"/>
        <v>13135.127600000002</v>
      </c>
    </row>
    <row r="71" spans="1:10" hidden="1">
      <c r="A71" s="151" t="s">
        <v>211</v>
      </c>
      <c r="B71" s="151" t="s">
        <v>212</v>
      </c>
      <c r="C71" s="151" t="s">
        <v>40</v>
      </c>
      <c r="D71" s="151" t="s">
        <v>44</v>
      </c>
      <c r="E71" s="151" t="s">
        <v>4</v>
      </c>
      <c r="F71" s="151">
        <v>4</v>
      </c>
      <c r="G71" s="100">
        <v>3.5000000000000003E-2</v>
      </c>
      <c r="H71" s="101">
        <v>84611.38</v>
      </c>
      <c r="I71" s="100">
        <v>1</v>
      </c>
      <c r="J71" s="153">
        <f t="shared" si="0"/>
        <v>2961.3983000000003</v>
      </c>
    </row>
    <row r="72" spans="1:10" hidden="1">
      <c r="A72" s="151" t="s">
        <v>211</v>
      </c>
      <c r="B72" s="151" t="s">
        <v>212</v>
      </c>
      <c r="C72" s="151" t="s">
        <v>40</v>
      </c>
      <c r="D72" s="151" t="s">
        <v>44</v>
      </c>
      <c r="E72" s="151" t="s">
        <v>2</v>
      </c>
      <c r="F72" s="151">
        <v>6</v>
      </c>
      <c r="G72" s="100">
        <v>0.05</v>
      </c>
      <c r="H72" s="101">
        <v>261705.60000000001</v>
      </c>
      <c r="I72" s="100">
        <v>5</v>
      </c>
      <c r="J72" s="153">
        <f t="shared" si="0"/>
        <v>13085.28</v>
      </c>
    </row>
    <row r="73" spans="1:10" hidden="1">
      <c r="A73" s="151" t="s">
        <v>211</v>
      </c>
      <c r="B73" s="151" t="s">
        <v>212</v>
      </c>
      <c r="C73" s="151" t="s">
        <v>40</v>
      </c>
      <c r="D73" s="151" t="s">
        <v>44</v>
      </c>
      <c r="E73" s="151" t="s">
        <v>3</v>
      </c>
      <c r="F73" s="151">
        <v>4</v>
      </c>
      <c r="G73" s="100">
        <v>3.5000000000000003E-2</v>
      </c>
      <c r="H73" s="101">
        <v>65872.56</v>
      </c>
      <c r="I73" s="100">
        <v>1</v>
      </c>
      <c r="J73" s="153">
        <f t="shared" si="0"/>
        <v>2305.5396000000001</v>
      </c>
    </row>
    <row r="74" spans="1:10" hidden="1">
      <c r="A74" s="151" t="s">
        <v>211</v>
      </c>
      <c r="B74" s="151" t="s">
        <v>212</v>
      </c>
      <c r="C74" s="151" t="s">
        <v>39</v>
      </c>
      <c r="D74" s="151" t="s">
        <v>8</v>
      </c>
      <c r="E74" s="151" t="s">
        <v>4</v>
      </c>
      <c r="F74" s="151">
        <v>4</v>
      </c>
      <c r="G74" s="100">
        <v>3.5000000000000003E-2</v>
      </c>
      <c r="H74" s="101">
        <v>59999.69</v>
      </c>
      <c r="I74" s="100">
        <v>1</v>
      </c>
      <c r="J74" s="153">
        <f t="shared" si="0"/>
        <v>2099.9891500000003</v>
      </c>
    </row>
    <row r="75" spans="1:10">
      <c r="A75" s="209"/>
      <c r="B75" s="209"/>
      <c r="C75" s="209"/>
      <c r="D75" s="209"/>
      <c r="E75" s="209"/>
      <c r="F75" s="209"/>
      <c r="G75" s="122"/>
      <c r="H75" s="123"/>
      <c r="I75" s="122"/>
      <c r="J75" s="123"/>
    </row>
    <row r="76" spans="1:10">
      <c r="A76" s="209"/>
      <c r="B76" s="209"/>
      <c r="C76" s="209"/>
      <c r="D76" s="209"/>
      <c r="E76" s="209"/>
      <c r="F76" s="209"/>
      <c r="G76" s="122"/>
      <c r="H76" s="123"/>
      <c r="I76" s="122"/>
      <c r="J76" s="123"/>
    </row>
  </sheetData>
  <autoFilter ref="A12:I74">
    <filterColumn colId="2">
      <filters>
        <filter val="110"/>
      </filters>
    </filterColumn>
    <filterColumn colId="4">
      <filters>
        <filter val="11S"/>
      </filters>
    </filterColumn>
    <filterColumn colId="5">
      <filters>
        <filter val="4"/>
      </filters>
    </filterColumn>
  </autoFilter>
  <pageMargins left="0.45" right="0.45" top="0.5" bottom="0.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76"/>
  <sheetViews>
    <sheetView workbookViewId="0">
      <pane ySplit="12" topLeftCell="A13" activePane="bottomLeft" state="frozen"/>
      <selection activeCell="D90" sqref="D90"/>
      <selection pane="bottomLeft" sqref="A1:J76"/>
    </sheetView>
  </sheetViews>
  <sheetFormatPr defaultRowHeight="15"/>
  <cols>
    <col min="1" max="1" width="9.42578125" style="151" bestFit="1" customWidth="1"/>
    <col min="2" max="2" width="6" style="151" bestFit="1" customWidth="1"/>
    <col min="3" max="3" width="5.5703125" style="151" bestFit="1" customWidth="1"/>
    <col min="4" max="4" width="7.28515625" style="151" customWidth="1"/>
    <col min="5" max="5" width="9.140625" style="151" customWidth="1"/>
    <col min="6" max="6" width="6.28515625" style="151" customWidth="1"/>
    <col min="7" max="7" width="10.85546875" style="100" bestFit="1" customWidth="1"/>
    <col min="8" max="8" width="18" style="101" customWidth="1"/>
    <col min="9" max="9" width="9.85546875" style="100" customWidth="1"/>
    <col min="10" max="10" width="14.5703125" style="101" customWidth="1"/>
    <col min="11" max="16384" width="9.140625" style="100"/>
  </cols>
  <sheetData>
    <row r="1" spans="1:10">
      <c r="A1" s="208" t="s">
        <v>229</v>
      </c>
      <c r="B1" s="209"/>
      <c r="C1" s="209"/>
      <c r="D1" s="209"/>
      <c r="E1" s="209"/>
      <c r="F1" s="209"/>
      <c r="G1" s="122"/>
      <c r="H1" s="123"/>
      <c r="I1" s="122"/>
      <c r="J1" s="123"/>
    </row>
    <row r="2" spans="1:10">
      <c r="A2" s="208" t="s">
        <v>230</v>
      </c>
      <c r="B2" s="209"/>
      <c r="C2" s="209"/>
      <c r="D2" s="209"/>
      <c r="E2" s="209"/>
      <c r="F2" s="209"/>
      <c r="G2" s="122"/>
      <c r="H2" s="123"/>
      <c r="I2" s="122"/>
      <c r="J2" s="123"/>
    </row>
    <row r="3" spans="1:10">
      <c r="A3" s="208" t="s">
        <v>111</v>
      </c>
      <c r="B3" s="209"/>
      <c r="C3" s="209"/>
      <c r="D3" s="209"/>
      <c r="E3" s="209"/>
      <c r="F3" s="209"/>
      <c r="G3" s="122"/>
      <c r="H3" s="123"/>
      <c r="I3" s="122"/>
      <c r="J3" s="123"/>
    </row>
    <row r="4" spans="1:10">
      <c r="A4" s="209"/>
      <c r="B4" s="209"/>
      <c r="C4" s="209"/>
      <c r="D4" s="209"/>
      <c r="E4" s="209"/>
      <c r="F4" s="209"/>
      <c r="G4" s="122"/>
      <c r="H4" s="123"/>
      <c r="I4" s="122"/>
      <c r="J4" s="123"/>
    </row>
    <row r="5" spans="1:10">
      <c r="A5" s="209"/>
      <c r="B5" s="209"/>
      <c r="C5" s="209"/>
      <c r="D5" s="209"/>
      <c r="E5" s="209"/>
      <c r="F5" s="209"/>
      <c r="G5" s="122"/>
      <c r="H5" s="123"/>
      <c r="I5" s="122"/>
      <c r="J5" s="210" t="s">
        <v>196</v>
      </c>
    </row>
    <row r="6" spans="1:10">
      <c r="A6" s="209"/>
      <c r="B6" s="209"/>
      <c r="C6" s="209"/>
      <c r="D6" s="209"/>
      <c r="E6" s="209"/>
      <c r="F6" s="209"/>
      <c r="G6" s="122"/>
      <c r="H6" s="123"/>
      <c r="I6" s="122"/>
      <c r="J6" s="210" t="s">
        <v>197</v>
      </c>
    </row>
    <row r="7" spans="1:10">
      <c r="A7" s="209"/>
      <c r="B7" s="209"/>
      <c r="C7" s="209"/>
      <c r="D7" s="209"/>
      <c r="E7" s="209"/>
      <c r="F7" s="209"/>
      <c r="G7" s="122"/>
      <c r="H7" s="123"/>
      <c r="I7" s="122"/>
      <c r="J7" s="211">
        <f>+J10/H10</f>
        <v>0.05</v>
      </c>
    </row>
    <row r="8" spans="1:10">
      <c r="A8" s="209"/>
      <c r="B8" s="209"/>
      <c r="C8" s="209"/>
      <c r="D8" s="209"/>
      <c r="E8" s="209"/>
      <c r="F8" s="209"/>
      <c r="G8" s="122"/>
      <c r="H8" s="123"/>
      <c r="I8" s="122"/>
      <c r="J8" s="123"/>
    </row>
    <row r="9" spans="1:10">
      <c r="A9" s="209"/>
      <c r="B9" s="209"/>
      <c r="C9" s="209"/>
      <c r="D9" s="209"/>
      <c r="E9" s="209"/>
      <c r="F9" s="209"/>
      <c r="G9" s="122"/>
      <c r="H9" s="123"/>
      <c r="I9" s="212" t="s">
        <v>31</v>
      </c>
      <c r="J9" s="123"/>
    </row>
    <row r="10" spans="1:10">
      <c r="A10" s="209"/>
      <c r="B10" s="209"/>
      <c r="C10" s="209"/>
      <c r="D10" s="209"/>
      <c r="E10" s="209"/>
      <c r="F10" s="209"/>
      <c r="G10" s="122"/>
      <c r="H10" s="123">
        <f>SUBTOTAL(9,H13:H76)</f>
        <v>125320</v>
      </c>
      <c r="I10" s="122"/>
      <c r="J10" s="123">
        <f>SUBTOTAL(9,J13:J76)</f>
        <v>6266</v>
      </c>
    </row>
    <row r="11" spans="1:10" s="152" customFormat="1">
      <c r="A11" s="213" t="s">
        <v>198</v>
      </c>
      <c r="B11" s="209"/>
      <c r="C11" s="209"/>
      <c r="D11" s="209" t="s">
        <v>199</v>
      </c>
      <c r="E11" s="209" t="s">
        <v>10</v>
      </c>
      <c r="F11" s="209"/>
      <c r="G11" s="210"/>
      <c r="H11" s="214"/>
      <c r="I11" s="210"/>
      <c r="J11" s="215" t="s">
        <v>200</v>
      </c>
    </row>
    <row r="12" spans="1:10" s="152" customFormat="1" ht="45">
      <c r="A12" s="216" t="s">
        <v>201</v>
      </c>
      <c r="B12" s="216" t="s">
        <v>202</v>
      </c>
      <c r="C12" s="216" t="s">
        <v>203</v>
      </c>
      <c r="D12" s="216" t="s">
        <v>204</v>
      </c>
      <c r="E12" s="216" t="s">
        <v>205</v>
      </c>
      <c r="F12" s="209" t="s">
        <v>206</v>
      </c>
      <c r="G12" s="217" t="s">
        <v>207</v>
      </c>
      <c r="H12" s="218" t="s">
        <v>208</v>
      </c>
      <c r="I12" s="217" t="s">
        <v>209</v>
      </c>
      <c r="J12" s="219" t="s">
        <v>210</v>
      </c>
    </row>
    <row r="13" spans="1:10" hidden="1">
      <c r="A13" s="151" t="s">
        <v>211</v>
      </c>
      <c r="B13" s="151" t="s">
        <v>212</v>
      </c>
      <c r="C13" s="151" t="s">
        <v>47</v>
      </c>
      <c r="D13" s="151" t="s">
        <v>64</v>
      </c>
      <c r="E13" s="151" t="s">
        <v>2</v>
      </c>
      <c r="F13" s="151">
        <v>5</v>
      </c>
      <c r="G13" s="100">
        <v>0.05</v>
      </c>
      <c r="H13" s="101">
        <v>312124.79999999999</v>
      </c>
      <c r="I13" s="100">
        <v>6</v>
      </c>
      <c r="J13" s="153">
        <f>+G13*H13</f>
        <v>15606.24</v>
      </c>
    </row>
    <row r="14" spans="1:10" hidden="1">
      <c r="A14" s="151" t="s">
        <v>211</v>
      </c>
      <c r="B14" s="151" t="s">
        <v>212</v>
      </c>
      <c r="C14" s="151" t="s">
        <v>47</v>
      </c>
      <c r="D14" s="151" t="s">
        <v>51</v>
      </c>
      <c r="E14" s="151" t="s">
        <v>4</v>
      </c>
      <c r="F14" s="151">
        <v>4</v>
      </c>
      <c r="G14" s="100">
        <v>3.5000000000000003E-2</v>
      </c>
      <c r="H14" s="101">
        <v>108100</v>
      </c>
      <c r="I14" s="100">
        <v>1</v>
      </c>
      <c r="J14" s="153">
        <f t="shared" ref="J14:J74" si="0">+G14*H14</f>
        <v>3783.5000000000005</v>
      </c>
    </row>
    <row r="15" spans="1:10" hidden="1">
      <c r="A15" s="151" t="s">
        <v>211</v>
      </c>
      <c r="B15" s="151" t="s">
        <v>212</v>
      </c>
      <c r="C15" s="151" t="s">
        <v>47</v>
      </c>
      <c r="D15" s="151" t="s">
        <v>51</v>
      </c>
      <c r="E15" s="151" t="s">
        <v>2</v>
      </c>
      <c r="F15" s="151">
        <v>5</v>
      </c>
      <c r="G15" s="100">
        <v>0.05</v>
      </c>
      <c r="H15" s="101">
        <v>1589889.6</v>
      </c>
      <c r="I15" s="100">
        <v>23</v>
      </c>
      <c r="J15" s="153">
        <f t="shared" si="0"/>
        <v>79494.48000000001</v>
      </c>
    </row>
    <row r="16" spans="1:10" hidden="1">
      <c r="A16" s="151" t="s">
        <v>211</v>
      </c>
      <c r="B16" s="151" t="s">
        <v>212</v>
      </c>
      <c r="C16" s="151" t="s">
        <v>47</v>
      </c>
      <c r="D16" s="151" t="s">
        <v>51</v>
      </c>
      <c r="E16" s="151" t="s">
        <v>3</v>
      </c>
      <c r="F16" s="151">
        <v>4</v>
      </c>
      <c r="G16" s="100">
        <v>3.5000000000000003E-2</v>
      </c>
      <c r="H16" s="101">
        <v>414337.98</v>
      </c>
      <c r="I16" s="100">
        <v>5</v>
      </c>
      <c r="J16" s="153">
        <f t="shared" si="0"/>
        <v>14501.829300000001</v>
      </c>
    </row>
    <row r="17" spans="1:10" hidden="1">
      <c r="A17" s="151" t="s">
        <v>211</v>
      </c>
      <c r="B17" s="151" t="s">
        <v>212</v>
      </c>
      <c r="C17" s="151" t="s">
        <v>47</v>
      </c>
      <c r="D17" s="151" t="s">
        <v>63</v>
      </c>
      <c r="E17" s="151" t="s">
        <v>2</v>
      </c>
      <c r="F17" s="151">
        <v>5</v>
      </c>
      <c r="G17" s="100">
        <v>0.05</v>
      </c>
      <c r="H17" s="101">
        <v>274414.40000000002</v>
      </c>
      <c r="I17" s="100">
        <v>5</v>
      </c>
      <c r="J17" s="153">
        <f t="shared" si="0"/>
        <v>13720.720000000001</v>
      </c>
    </row>
    <row r="18" spans="1:10" hidden="1">
      <c r="A18" s="151" t="s">
        <v>211</v>
      </c>
      <c r="B18" s="151" t="s">
        <v>212</v>
      </c>
      <c r="C18" s="151" t="s">
        <v>47</v>
      </c>
      <c r="D18" s="151" t="s">
        <v>50</v>
      </c>
      <c r="E18" s="151" t="s">
        <v>4</v>
      </c>
      <c r="F18" s="151">
        <v>4</v>
      </c>
      <c r="G18" s="100">
        <v>3.5000000000000003E-2</v>
      </c>
      <c r="H18" s="101">
        <v>110547.84</v>
      </c>
      <c r="I18" s="100">
        <v>1</v>
      </c>
      <c r="J18" s="153">
        <f t="shared" si="0"/>
        <v>3869.1744000000003</v>
      </c>
    </row>
    <row r="19" spans="1:10" hidden="1">
      <c r="A19" s="151" t="s">
        <v>211</v>
      </c>
      <c r="B19" s="151" t="s">
        <v>212</v>
      </c>
      <c r="C19" s="151" t="s">
        <v>47</v>
      </c>
      <c r="D19" s="151" t="s">
        <v>50</v>
      </c>
      <c r="E19" s="151" t="s">
        <v>2</v>
      </c>
      <c r="F19" s="151">
        <v>5</v>
      </c>
      <c r="G19" s="100">
        <v>0.05</v>
      </c>
      <c r="H19" s="101">
        <v>1515280</v>
      </c>
      <c r="I19" s="100">
        <v>22</v>
      </c>
      <c r="J19" s="153">
        <f t="shared" si="0"/>
        <v>75764</v>
      </c>
    </row>
    <row r="20" spans="1:10" hidden="1">
      <c r="A20" s="151" t="s">
        <v>211</v>
      </c>
      <c r="B20" s="151" t="s">
        <v>212</v>
      </c>
      <c r="C20" s="151" t="s">
        <v>47</v>
      </c>
      <c r="D20" s="151" t="s">
        <v>50</v>
      </c>
      <c r="E20" s="151" t="s">
        <v>3</v>
      </c>
      <c r="F20" s="151">
        <v>4</v>
      </c>
      <c r="G20" s="100">
        <v>3.5000000000000003E-2</v>
      </c>
      <c r="H20" s="101">
        <v>419382.83</v>
      </c>
      <c r="I20" s="100">
        <v>5</v>
      </c>
      <c r="J20" s="153">
        <f t="shared" si="0"/>
        <v>14678.399050000002</v>
      </c>
    </row>
    <row r="21" spans="1:10">
      <c r="A21" s="209" t="s">
        <v>211</v>
      </c>
      <c r="B21" s="209" t="s">
        <v>212</v>
      </c>
      <c r="C21" s="209" t="s">
        <v>47</v>
      </c>
      <c r="D21" s="209" t="s">
        <v>50</v>
      </c>
      <c r="E21" s="209" t="s">
        <v>3</v>
      </c>
      <c r="F21" s="209">
        <v>5</v>
      </c>
      <c r="G21" s="122">
        <v>0.05</v>
      </c>
      <c r="H21" s="123">
        <v>76128</v>
      </c>
      <c r="I21" s="122">
        <v>1</v>
      </c>
      <c r="J21" s="220">
        <f t="shared" si="0"/>
        <v>3806.4</v>
      </c>
    </row>
    <row r="22" spans="1:10" hidden="1">
      <c r="A22" s="151" t="s">
        <v>211</v>
      </c>
      <c r="B22" s="151" t="s">
        <v>212</v>
      </c>
      <c r="C22" s="151" t="s">
        <v>47</v>
      </c>
      <c r="D22" s="151" t="s">
        <v>62</v>
      </c>
      <c r="E22" s="151" t="s">
        <v>2</v>
      </c>
      <c r="F22" s="151">
        <v>5</v>
      </c>
      <c r="G22" s="100">
        <v>0.05</v>
      </c>
      <c r="H22" s="101">
        <v>323606.40000000002</v>
      </c>
      <c r="I22" s="100">
        <v>6</v>
      </c>
      <c r="J22" s="153">
        <f t="shared" si="0"/>
        <v>16180.320000000002</v>
      </c>
    </row>
    <row r="23" spans="1:10">
      <c r="A23" s="209" t="s">
        <v>211</v>
      </c>
      <c r="B23" s="209" t="s">
        <v>212</v>
      </c>
      <c r="C23" s="209" t="s">
        <v>47</v>
      </c>
      <c r="D23" s="209" t="s">
        <v>62</v>
      </c>
      <c r="E23" s="209" t="s">
        <v>3</v>
      </c>
      <c r="F23" s="209">
        <v>5</v>
      </c>
      <c r="G23" s="122">
        <v>0.05</v>
      </c>
      <c r="H23" s="123">
        <v>49192</v>
      </c>
      <c r="I23" s="122">
        <v>1</v>
      </c>
      <c r="J23" s="220">
        <f t="shared" si="0"/>
        <v>2459.6000000000004</v>
      </c>
    </row>
    <row r="24" spans="1:10" hidden="1">
      <c r="A24" s="151" t="s">
        <v>211</v>
      </c>
      <c r="B24" s="151" t="s">
        <v>212</v>
      </c>
      <c r="C24" s="151" t="s">
        <v>47</v>
      </c>
      <c r="D24" s="151" t="s">
        <v>46</v>
      </c>
      <c r="E24" s="151" t="s">
        <v>4</v>
      </c>
      <c r="F24" s="151">
        <v>4</v>
      </c>
      <c r="G24" s="100">
        <v>3.5000000000000003E-2</v>
      </c>
      <c r="H24" s="101">
        <v>311986.11</v>
      </c>
      <c r="I24" s="100">
        <v>2</v>
      </c>
      <c r="J24" s="153">
        <f t="shared" si="0"/>
        <v>10919.513850000001</v>
      </c>
    </row>
    <row r="25" spans="1:10" hidden="1">
      <c r="A25" s="151" t="s">
        <v>211</v>
      </c>
      <c r="B25" s="151" t="s">
        <v>212</v>
      </c>
      <c r="C25" s="151" t="s">
        <v>47</v>
      </c>
      <c r="D25" s="151" t="s">
        <v>70</v>
      </c>
      <c r="E25" s="151" t="s">
        <v>3</v>
      </c>
      <c r="F25" s="151">
        <v>4</v>
      </c>
      <c r="G25" s="100">
        <v>3.5000000000000003E-2</v>
      </c>
      <c r="H25" s="101">
        <v>415076.4</v>
      </c>
      <c r="I25" s="100">
        <v>6</v>
      </c>
      <c r="J25" s="153">
        <f t="shared" si="0"/>
        <v>14527.674000000003</v>
      </c>
    </row>
    <row r="26" spans="1:10" hidden="1">
      <c r="A26" s="151" t="s">
        <v>211</v>
      </c>
      <c r="B26" s="151" t="s">
        <v>212</v>
      </c>
      <c r="C26" s="151" t="s">
        <v>47</v>
      </c>
      <c r="D26" s="151" t="s">
        <v>53</v>
      </c>
      <c r="E26" s="151" t="s">
        <v>4</v>
      </c>
      <c r="F26" s="151">
        <v>4</v>
      </c>
      <c r="G26" s="100">
        <v>3.5000000000000003E-2</v>
      </c>
      <c r="H26" s="101">
        <v>101455</v>
      </c>
      <c r="I26" s="100">
        <v>1</v>
      </c>
      <c r="J26" s="153">
        <f t="shared" si="0"/>
        <v>3550.9250000000002</v>
      </c>
    </row>
    <row r="27" spans="1:10" hidden="1">
      <c r="A27" s="151" t="s">
        <v>211</v>
      </c>
      <c r="B27" s="151" t="s">
        <v>212</v>
      </c>
      <c r="C27" s="151" t="s">
        <v>47</v>
      </c>
      <c r="D27" s="151" t="s">
        <v>53</v>
      </c>
      <c r="E27" s="151" t="s">
        <v>2</v>
      </c>
      <c r="F27" s="151">
        <v>5</v>
      </c>
      <c r="G27" s="100">
        <v>0.05</v>
      </c>
      <c r="H27" s="101">
        <v>1582484.8</v>
      </c>
      <c r="I27" s="100">
        <v>22</v>
      </c>
      <c r="J27" s="153">
        <f t="shared" si="0"/>
        <v>79124.240000000005</v>
      </c>
    </row>
    <row r="28" spans="1:10" hidden="1">
      <c r="A28" s="151" t="s">
        <v>211</v>
      </c>
      <c r="B28" s="151" t="s">
        <v>212</v>
      </c>
      <c r="C28" s="151" t="s">
        <v>47</v>
      </c>
      <c r="D28" s="151" t="s">
        <v>53</v>
      </c>
      <c r="E28" s="151" t="s">
        <v>3</v>
      </c>
      <c r="F28" s="151">
        <v>4</v>
      </c>
      <c r="G28" s="100">
        <v>3.5000000000000003E-2</v>
      </c>
      <c r="H28" s="101">
        <v>504871.95</v>
      </c>
      <c r="I28" s="100">
        <v>6</v>
      </c>
      <c r="J28" s="153">
        <f t="shared" si="0"/>
        <v>17670.518250000001</v>
      </c>
    </row>
    <row r="29" spans="1:10" hidden="1">
      <c r="A29" s="151" t="s">
        <v>211</v>
      </c>
      <c r="B29" s="151" t="s">
        <v>212</v>
      </c>
      <c r="C29" s="151" t="s">
        <v>47</v>
      </c>
      <c r="D29" s="151" t="s">
        <v>49</v>
      </c>
      <c r="E29" s="151" t="s">
        <v>2</v>
      </c>
      <c r="F29" s="151">
        <v>5</v>
      </c>
      <c r="G29" s="100">
        <v>0.05</v>
      </c>
      <c r="H29" s="101">
        <v>601286.40000000002</v>
      </c>
      <c r="I29" s="100">
        <v>8</v>
      </c>
      <c r="J29" s="153">
        <f t="shared" si="0"/>
        <v>30064.320000000003</v>
      </c>
    </row>
    <row r="30" spans="1:10" hidden="1">
      <c r="A30" s="151" t="s">
        <v>211</v>
      </c>
      <c r="B30" s="151" t="s">
        <v>212</v>
      </c>
      <c r="C30" s="151" t="s">
        <v>47</v>
      </c>
      <c r="D30" s="151" t="s">
        <v>49</v>
      </c>
      <c r="E30" s="151" t="s">
        <v>3</v>
      </c>
      <c r="F30" s="151">
        <v>4</v>
      </c>
      <c r="G30" s="100">
        <v>3.5000000000000003E-2</v>
      </c>
      <c r="H30" s="101">
        <v>172476.99</v>
      </c>
      <c r="I30" s="100">
        <v>2</v>
      </c>
      <c r="J30" s="153">
        <f t="shared" si="0"/>
        <v>6036.6946500000004</v>
      </c>
    </row>
    <row r="31" spans="1:10" hidden="1">
      <c r="A31" s="151" t="s">
        <v>211</v>
      </c>
      <c r="B31" s="151" t="s">
        <v>212</v>
      </c>
      <c r="C31" s="151" t="s">
        <v>47</v>
      </c>
      <c r="D31" s="151" t="s">
        <v>57</v>
      </c>
      <c r="E31" s="151" t="s">
        <v>4</v>
      </c>
      <c r="F31" s="151">
        <v>4</v>
      </c>
      <c r="G31" s="100">
        <v>3.5000000000000003E-2</v>
      </c>
      <c r="H31" s="101">
        <v>389424.3</v>
      </c>
      <c r="I31" s="100">
        <v>4</v>
      </c>
      <c r="J31" s="153">
        <f t="shared" si="0"/>
        <v>13629.8505</v>
      </c>
    </row>
    <row r="32" spans="1:10" hidden="1">
      <c r="A32" s="151" t="s">
        <v>211</v>
      </c>
      <c r="B32" s="151" t="s">
        <v>212</v>
      </c>
      <c r="C32" s="151" t="s">
        <v>47</v>
      </c>
      <c r="D32" s="151" t="s">
        <v>61</v>
      </c>
      <c r="E32" s="151" t="s">
        <v>4</v>
      </c>
      <c r="F32" s="151">
        <v>4</v>
      </c>
      <c r="G32" s="100">
        <v>3.5000000000000003E-2</v>
      </c>
      <c r="H32" s="101">
        <v>269992.99</v>
      </c>
      <c r="I32" s="100">
        <v>3</v>
      </c>
      <c r="J32" s="153">
        <f t="shared" si="0"/>
        <v>9449.7546500000008</v>
      </c>
    </row>
    <row r="33" spans="1:10" hidden="1">
      <c r="A33" s="151" t="s">
        <v>211</v>
      </c>
      <c r="B33" s="151" t="s">
        <v>212</v>
      </c>
      <c r="C33" s="151" t="s">
        <v>47</v>
      </c>
      <c r="D33" s="151" t="s">
        <v>55</v>
      </c>
      <c r="E33" s="151" t="s">
        <v>3</v>
      </c>
      <c r="F33" s="151">
        <v>4</v>
      </c>
      <c r="G33" s="100">
        <v>3.5000000000000003E-2</v>
      </c>
      <c r="H33" s="101">
        <v>556433.44999999995</v>
      </c>
      <c r="I33" s="100">
        <v>8</v>
      </c>
      <c r="J33" s="153">
        <f t="shared" si="0"/>
        <v>19475.170750000001</v>
      </c>
    </row>
    <row r="34" spans="1:10" hidden="1">
      <c r="A34" s="151" t="s">
        <v>211</v>
      </c>
      <c r="B34" s="151" t="s">
        <v>212</v>
      </c>
      <c r="C34" s="151" t="s">
        <v>47</v>
      </c>
      <c r="D34" s="151" t="s">
        <v>75</v>
      </c>
      <c r="E34" s="151" t="s">
        <v>3</v>
      </c>
      <c r="F34" s="151">
        <v>4</v>
      </c>
      <c r="G34" s="100">
        <v>3.5000000000000003E-2</v>
      </c>
      <c r="H34" s="101">
        <v>328274.21000000002</v>
      </c>
      <c r="I34" s="100">
        <v>5</v>
      </c>
      <c r="J34" s="153">
        <f t="shared" si="0"/>
        <v>11489.597350000002</v>
      </c>
    </row>
    <row r="35" spans="1:10" hidden="1">
      <c r="A35" s="151" t="s">
        <v>211</v>
      </c>
      <c r="B35" s="151" t="s">
        <v>212</v>
      </c>
      <c r="C35" s="151" t="s">
        <v>47</v>
      </c>
      <c r="D35" s="151" t="s">
        <v>98</v>
      </c>
      <c r="E35" s="151" t="s">
        <v>4</v>
      </c>
      <c r="F35" s="151">
        <v>4</v>
      </c>
      <c r="G35" s="100">
        <v>3.5000000000000003E-2</v>
      </c>
      <c r="H35" s="101">
        <v>239628.79</v>
      </c>
      <c r="I35" s="100">
        <v>2</v>
      </c>
      <c r="J35" s="153">
        <f t="shared" si="0"/>
        <v>8387.0076500000014</v>
      </c>
    </row>
    <row r="36" spans="1:10" hidden="1">
      <c r="A36" s="151" t="s">
        <v>211</v>
      </c>
      <c r="B36" s="151" t="s">
        <v>212</v>
      </c>
      <c r="C36" s="151" t="s">
        <v>47</v>
      </c>
      <c r="D36" s="151" t="s">
        <v>56</v>
      </c>
      <c r="E36" s="151" t="s">
        <v>4</v>
      </c>
      <c r="F36" s="151">
        <v>4</v>
      </c>
      <c r="G36" s="100">
        <v>3.5000000000000003E-2</v>
      </c>
      <c r="H36" s="101">
        <v>539992.84</v>
      </c>
      <c r="I36" s="100">
        <v>5</v>
      </c>
      <c r="J36" s="153">
        <f t="shared" si="0"/>
        <v>18899.749400000001</v>
      </c>
    </row>
    <row r="37" spans="1:10" hidden="1">
      <c r="A37" s="151" t="s">
        <v>211</v>
      </c>
      <c r="B37" s="151" t="s">
        <v>212</v>
      </c>
      <c r="C37" s="151" t="s">
        <v>47</v>
      </c>
      <c r="D37" s="151" t="s">
        <v>56</v>
      </c>
      <c r="E37" s="151" t="s">
        <v>3</v>
      </c>
      <c r="F37" s="151">
        <v>4</v>
      </c>
      <c r="G37" s="100">
        <v>3.5000000000000003E-2</v>
      </c>
      <c r="H37" s="101">
        <v>100626.52</v>
      </c>
      <c r="I37" s="100">
        <v>2</v>
      </c>
      <c r="J37" s="153">
        <f t="shared" si="0"/>
        <v>3521.9282000000003</v>
      </c>
    </row>
    <row r="38" spans="1:10" hidden="1">
      <c r="A38" s="151" t="s">
        <v>211</v>
      </c>
      <c r="B38" s="151" t="s">
        <v>212</v>
      </c>
      <c r="C38" s="151" t="s">
        <v>47</v>
      </c>
      <c r="D38" s="151" t="s">
        <v>69</v>
      </c>
      <c r="E38" s="151" t="s">
        <v>3</v>
      </c>
      <c r="F38" s="151">
        <v>4</v>
      </c>
      <c r="G38" s="100">
        <v>3.5000000000000003E-2</v>
      </c>
      <c r="H38" s="101">
        <v>339106.72</v>
      </c>
      <c r="I38" s="100">
        <v>5</v>
      </c>
      <c r="J38" s="153">
        <f t="shared" si="0"/>
        <v>11868.735200000001</v>
      </c>
    </row>
    <row r="39" spans="1:10" hidden="1">
      <c r="A39" s="151" t="s">
        <v>211</v>
      </c>
      <c r="B39" s="151" t="s">
        <v>212</v>
      </c>
      <c r="C39" s="151" t="s">
        <v>47</v>
      </c>
      <c r="D39" s="151" t="s">
        <v>58</v>
      </c>
      <c r="E39" s="151" t="s">
        <v>4</v>
      </c>
      <c r="F39" s="151">
        <v>4</v>
      </c>
      <c r="G39" s="100">
        <v>3.5000000000000003E-2</v>
      </c>
      <c r="H39" s="101">
        <v>116699</v>
      </c>
      <c r="I39" s="100">
        <v>1</v>
      </c>
      <c r="J39" s="153">
        <f t="shared" si="0"/>
        <v>4084.4650000000006</v>
      </c>
    </row>
    <row r="40" spans="1:10" hidden="1">
      <c r="A40" s="151" t="s">
        <v>211</v>
      </c>
      <c r="B40" s="151" t="s">
        <v>212</v>
      </c>
      <c r="C40" s="151" t="s">
        <v>47</v>
      </c>
      <c r="D40" s="151" t="s">
        <v>52</v>
      </c>
      <c r="E40" s="151" t="s">
        <v>4</v>
      </c>
      <c r="F40" s="151">
        <v>4</v>
      </c>
      <c r="G40" s="100">
        <v>3.5000000000000003E-2</v>
      </c>
      <c r="H40" s="101">
        <v>588541.06999999995</v>
      </c>
      <c r="I40" s="100">
        <v>5</v>
      </c>
      <c r="J40" s="153">
        <f t="shared" si="0"/>
        <v>20598.937450000001</v>
      </c>
    </row>
    <row r="41" spans="1:10" hidden="1">
      <c r="A41" s="151" t="s">
        <v>211</v>
      </c>
      <c r="B41" s="151" t="s">
        <v>212</v>
      </c>
      <c r="C41" s="151" t="s">
        <v>47</v>
      </c>
      <c r="D41" s="151" t="s">
        <v>52</v>
      </c>
      <c r="E41" s="151" t="s">
        <v>3</v>
      </c>
      <c r="F41" s="151">
        <v>4</v>
      </c>
      <c r="G41" s="100">
        <v>3.5000000000000003E-2</v>
      </c>
      <c r="H41" s="101">
        <v>437431.7</v>
      </c>
      <c r="I41" s="100">
        <v>8</v>
      </c>
      <c r="J41" s="153">
        <f t="shared" si="0"/>
        <v>15310.109500000002</v>
      </c>
    </row>
    <row r="42" spans="1:10" hidden="1">
      <c r="A42" s="151" t="s">
        <v>211</v>
      </c>
      <c r="B42" s="151" t="s">
        <v>212</v>
      </c>
      <c r="C42" s="151" t="s">
        <v>47</v>
      </c>
      <c r="D42" s="151" t="s">
        <v>7</v>
      </c>
      <c r="E42" s="151" t="s">
        <v>3</v>
      </c>
      <c r="F42" s="151">
        <v>4</v>
      </c>
      <c r="G42" s="100">
        <v>3.5000000000000003E-2</v>
      </c>
      <c r="H42" s="101">
        <v>114256.59</v>
      </c>
      <c r="I42" s="100">
        <v>2</v>
      </c>
      <c r="J42" s="153">
        <f t="shared" si="0"/>
        <v>3998.9806500000004</v>
      </c>
    </row>
    <row r="43" spans="1:10" hidden="1">
      <c r="A43" s="151" t="s">
        <v>211</v>
      </c>
      <c r="B43" s="151" t="s">
        <v>212</v>
      </c>
      <c r="C43" s="151" t="s">
        <v>47</v>
      </c>
      <c r="D43" s="151" t="s">
        <v>68</v>
      </c>
      <c r="E43" s="151" t="s">
        <v>4</v>
      </c>
      <c r="F43" s="151">
        <v>4</v>
      </c>
      <c r="G43" s="100">
        <v>3.5000000000000003E-2</v>
      </c>
      <c r="H43" s="101">
        <v>430660.1</v>
      </c>
      <c r="I43" s="100">
        <v>7</v>
      </c>
      <c r="J43" s="153">
        <f t="shared" si="0"/>
        <v>15073.103500000001</v>
      </c>
    </row>
    <row r="44" spans="1:10" hidden="1">
      <c r="A44" s="151" t="s">
        <v>211</v>
      </c>
      <c r="B44" s="151" t="s">
        <v>212</v>
      </c>
      <c r="C44" s="151" t="s">
        <v>47</v>
      </c>
      <c r="D44" s="151" t="s">
        <v>67</v>
      </c>
      <c r="E44" s="151" t="s">
        <v>4</v>
      </c>
      <c r="F44" s="151">
        <v>4</v>
      </c>
      <c r="G44" s="100">
        <v>3.5000000000000003E-2</v>
      </c>
      <c r="H44" s="101">
        <v>984311.42</v>
      </c>
      <c r="I44" s="100">
        <v>12</v>
      </c>
      <c r="J44" s="153">
        <f t="shared" si="0"/>
        <v>34450.899700000002</v>
      </c>
    </row>
    <row r="45" spans="1:10" hidden="1">
      <c r="A45" s="151" t="s">
        <v>211</v>
      </c>
      <c r="B45" s="151" t="s">
        <v>212</v>
      </c>
      <c r="C45" s="151" t="s">
        <v>47</v>
      </c>
      <c r="D45" s="151" t="s">
        <v>76</v>
      </c>
      <c r="E45" s="151" t="s">
        <v>2</v>
      </c>
      <c r="F45" s="151">
        <v>5</v>
      </c>
      <c r="G45" s="100">
        <v>0.05</v>
      </c>
      <c r="H45" s="101">
        <v>405932.79999999999</v>
      </c>
      <c r="I45" s="100">
        <v>7</v>
      </c>
      <c r="J45" s="153">
        <f t="shared" si="0"/>
        <v>20296.64</v>
      </c>
    </row>
    <row r="46" spans="1:10" hidden="1">
      <c r="A46" s="151" t="s">
        <v>211</v>
      </c>
      <c r="B46" s="151" t="s">
        <v>212</v>
      </c>
      <c r="C46" s="151" t="s">
        <v>47</v>
      </c>
      <c r="D46" s="151" t="s">
        <v>76</v>
      </c>
      <c r="E46" s="151" t="s">
        <v>3</v>
      </c>
      <c r="F46" s="151">
        <v>4</v>
      </c>
      <c r="G46" s="100">
        <v>3.5000000000000003E-2</v>
      </c>
      <c r="H46" s="101">
        <v>222295</v>
      </c>
      <c r="I46" s="100">
        <v>3</v>
      </c>
      <c r="J46" s="153">
        <f t="shared" si="0"/>
        <v>7780.3250000000007</v>
      </c>
    </row>
    <row r="47" spans="1:10" hidden="1">
      <c r="A47" s="151" t="s">
        <v>211</v>
      </c>
      <c r="B47" s="151" t="s">
        <v>212</v>
      </c>
      <c r="C47" s="151" t="s">
        <v>47</v>
      </c>
      <c r="D47" s="151" t="s">
        <v>48</v>
      </c>
      <c r="E47" s="151" t="s">
        <v>2</v>
      </c>
      <c r="F47" s="151">
        <v>4</v>
      </c>
      <c r="G47" s="100">
        <v>0.05</v>
      </c>
      <c r="H47" s="101">
        <v>74193.600000000006</v>
      </c>
      <c r="I47" s="100">
        <v>1</v>
      </c>
      <c r="J47" s="153">
        <f t="shared" si="0"/>
        <v>3709.6800000000003</v>
      </c>
    </row>
    <row r="48" spans="1:10" hidden="1">
      <c r="A48" s="151" t="s">
        <v>211</v>
      </c>
      <c r="B48" s="151" t="s">
        <v>212</v>
      </c>
      <c r="C48" s="151" t="s">
        <v>47</v>
      </c>
      <c r="D48" s="151" t="s">
        <v>48</v>
      </c>
      <c r="E48" s="151" t="s">
        <v>2</v>
      </c>
      <c r="F48" s="151">
        <v>5</v>
      </c>
      <c r="G48" s="100">
        <v>0.05</v>
      </c>
      <c r="H48" s="101">
        <v>148387.20000000001</v>
      </c>
      <c r="I48" s="100">
        <v>2</v>
      </c>
      <c r="J48" s="153">
        <f t="shared" si="0"/>
        <v>7419.3600000000006</v>
      </c>
    </row>
    <row r="49" spans="1:10" hidden="1">
      <c r="A49" s="151" t="s">
        <v>211</v>
      </c>
      <c r="B49" s="151" t="s">
        <v>212</v>
      </c>
      <c r="C49" s="151" t="s">
        <v>47</v>
      </c>
      <c r="D49" s="151" t="s">
        <v>65</v>
      </c>
      <c r="E49" s="151" t="s">
        <v>2</v>
      </c>
      <c r="F49" s="151">
        <v>5</v>
      </c>
      <c r="G49" s="100">
        <v>0.05</v>
      </c>
      <c r="H49" s="101">
        <v>141169.60000000001</v>
      </c>
      <c r="I49" s="100">
        <v>2</v>
      </c>
      <c r="J49" s="153">
        <f t="shared" si="0"/>
        <v>7058.4800000000005</v>
      </c>
    </row>
    <row r="50" spans="1:10" hidden="1">
      <c r="A50" s="151" t="s">
        <v>211</v>
      </c>
      <c r="B50" s="151" t="s">
        <v>212</v>
      </c>
      <c r="C50" s="151" t="s">
        <v>47</v>
      </c>
      <c r="D50" s="151" t="s">
        <v>66</v>
      </c>
      <c r="E50" s="151" t="s">
        <v>2</v>
      </c>
      <c r="F50" s="151">
        <v>5</v>
      </c>
      <c r="G50" s="100">
        <v>0.05</v>
      </c>
      <c r="H50" s="101">
        <v>148387.20000000001</v>
      </c>
      <c r="I50" s="100">
        <v>2</v>
      </c>
      <c r="J50" s="153">
        <f t="shared" si="0"/>
        <v>7419.3600000000006</v>
      </c>
    </row>
    <row r="51" spans="1:10" hidden="1">
      <c r="A51" s="151" t="s">
        <v>211</v>
      </c>
      <c r="B51" s="151" t="s">
        <v>212</v>
      </c>
      <c r="C51" s="151" t="s">
        <v>47</v>
      </c>
      <c r="D51" s="151" t="s">
        <v>54</v>
      </c>
      <c r="E51" s="151" t="s">
        <v>4</v>
      </c>
      <c r="F51" s="151">
        <v>4</v>
      </c>
      <c r="G51" s="100">
        <v>3.5000000000000003E-2</v>
      </c>
      <c r="H51" s="101">
        <v>100734.02</v>
      </c>
      <c r="I51" s="100">
        <v>1</v>
      </c>
      <c r="J51" s="153">
        <f t="shared" si="0"/>
        <v>3525.6907000000006</v>
      </c>
    </row>
    <row r="52" spans="1:10" hidden="1">
      <c r="A52" s="151" t="s">
        <v>211</v>
      </c>
      <c r="B52" s="151" t="s">
        <v>212</v>
      </c>
      <c r="C52" s="151" t="s">
        <v>47</v>
      </c>
      <c r="D52" s="151" t="s">
        <v>54</v>
      </c>
      <c r="E52" s="151" t="s">
        <v>2</v>
      </c>
      <c r="F52" s="151">
        <v>5</v>
      </c>
      <c r="G52" s="100">
        <v>0.05</v>
      </c>
      <c r="H52" s="101">
        <v>394243.2</v>
      </c>
      <c r="I52" s="100">
        <v>6</v>
      </c>
      <c r="J52" s="153">
        <f t="shared" si="0"/>
        <v>19712.160000000003</v>
      </c>
    </row>
    <row r="53" spans="1:10" hidden="1">
      <c r="A53" s="151" t="s">
        <v>211</v>
      </c>
      <c r="B53" s="151" t="s">
        <v>212</v>
      </c>
      <c r="C53" s="151" t="s">
        <v>47</v>
      </c>
      <c r="D53" s="151" t="s">
        <v>54</v>
      </c>
      <c r="E53" s="151" t="s">
        <v>3</v>
      </c>
      <c r="F53" s="151">
        <v>4</v>
      </c>
      <c r="G53" s="100">
        <v>3.5000000000000003E-2</v>
      </c>
      <c r="H53" s="101">
        <v>233127.22</v>
      </c>
      <c r="I53" s="100">
        <v>3</v>
      </c>
      <c r="J53" s="153">
        <f t="shared" si="0"/>
        <v>8159.4527000000007</v>
      </c>
    </row>
    <row r="54" spans="1:10" hidden="1">
      <c r="A54" s="151" t="s">
        <v>211</v>
      </c>
      <c r="B54" s="151" t="s">
        <v>212</v>
      </c>
      <c r="C54" s="151" t="s">
        <v>47</v>
      </c>
      <c r="D54" s="151" t="s">
        <v>30</v>
      </c>
      <c r="E54" s="151" t="s">
        <v>4</v>
      </c>
      <c r="F54" s="151">
        <v>4</v>
      </c>
      <c r="G54" s="100">
        <v>3.5000000000000003E-2</v>
      </c>
      <c r="H54" s="101">
        <v>312656.28999999998</v>
      </c>
      <c r="I54" s="100">
        <v>3</v>
      </c>
      <c r="J54" s="153">
        <f t="shared" si="0"/>
        <v>10942.970150000001</v>
      </c>
    </row>
    <row r="55" spans="1:10" hidden="1">
      <c r="A55" s="151" t="s">
        <v>211</v>
      </c>
      <c r="B55" s="151" t="s">
        <v>212</v>
      </c>
      <c r="C55" s="151" t="s">
        <v>47</v>
      </c>
      <c r="D55" s="151" t="s">
        <v>74</v>
      </c>
      <c r="E55" s="151" t="s">
        <v>4</v>
      </c>
      <c r="F55" s="151">
        <v>4</v>
      </c>
      <c r="G55" s="100">
        <v>3.5000000000000003E-2</v>
      </c>
      <c r="H55" s="101">
        <v>188575.85</v>
      </c>
      <c r="I55" s="100">
        <v>2</v>
      </c>
      <c r="J55" s="153">
        <f t="shared" si="0"/>
        <v>6600.1547500000006</v>
      </c>
    </row>
    <row r="56" spans="1:10" hidden="1">
      <c r="A56" s="151" t="s">
        <v>211</v>
      </c>
      <c r="B56" s="151" t="s">
        <v>212</v>
      </c>
      <c r="C56" s="151" t="s">
        <v>47</v>
      </c>
      <c r="D56" s="151" t="s">
        <v>73</v>
      </c>
      <c r="E56" s="151" t="s">
        <v>4</v>
      </c>
      <c r="F56" s="151">
        <v>4</v>
      </c>
      <c r="G56" s="100">
        <v>3.5000000000000003E-2</v>
      </c>
      <c r="H56" s="101">
        <v>184254</v>
      </c>
      <c r="I56" s="100">
        <v>2</v>
      </c>
      <c r="J56" s="153">
        <f t="shared" si="0"/>
        <v>6448.89</v>
      </c>
    </row>
    <row r="57" spans="1:10" hidden="1">
      <c r="A57" s="151" t="s">
        <v>211</v>
      </c>
      <c r="B57" s="151" t="s">
        <v>212</v>
      </c>
      <c r="C57" s="151" t="s">
        <v>47</v>
      </c>
      <c r="D57" s="151" t="s">
        <v>72</v>
      </c>
      <c r="E57" s="151" t="s">
        <v>4</v>
      </c>
      <c r="F57" s="151">
        <v>4</v>
      </c>
      <c r="G57" s="100">
        <v>3.5000000000000003E-2</v>
      </c>
      <c r="H57" s="101">
        <v>218458.31</v>
      </c>
      <c r="I57" s="100">
        <v>2</v>
      </c>
      <c r="J57" s="153">
        <f t="shared" si="0"/>
        <v>7646.0408500000003</v>
      </c>
    </row>
    <row r="58" spans="1:10" hidden="1">
      <c r="A58" s="151" t="s">
        <v>211</v>
      </c>
      <c r="B58" s="151" t="s">
        <v>212</v>
      </c>
      <c r="C58" s="151" t="s">
        <v>47</v>
      </c>
      <c r="D58" s="151" t="s">
        <v>60</v>
      </c>
      <c r="E58" s="151" t="s">
        <v>4</v>
      </c>
      <c r="F58" s="151">
        <v>4</v>
      </c>
      <c r="G58" s="100">
        <v>3.5000000000000003E-2</v>
      </c>
      <c r="H58" s="101">
        <v>875373.03</v>
      </c>
      <c r="I58" s="100">
        <v>10</v>
      </c>
      <c r="J58" s="153">
        <f t="shared" si="0"/>
        <v>30638.056050000003</v>
      </c>
    </row>
    <row r="59" spans="1:10" hidden="1">
      <c r="A59" s="151" t="s">
        <v>211</v>
      </c>
      <c r="B59" s="151" t="s">
        <v>212</v>
      </c>
      <c r="C59" s="151" t="s">
        <v>47</v>
      </c>
      <c r="D59" s="151" t="s">
        <v>60</v>
      </c>
      <c r="E59" s="151" t="s">
        <v>3</v>
      </c>
      <c r="F59" s="151">
        <v>4</v>
      </c>
      <c r="G59" s="100">
        <v>3.5000000000000003E-2</v>
      </c>
      <c r="H59" s="101">
        <v>100906.89</v>
      </c>
      <c r="I59" s="100">
        <v>2</v>
      </c>
      <c r="J59" s="153">
        <f t="shared" si="0"/>
        <v>3531.7411500000003</v>
      </c>
    </row>
    <row r="60" spans="1:10" hidden="1">
      <c r="A60" s="151" t="s">
        <v>211</v>
      </c>
      <c r="B60" s="151" t="s">
        <v>212</v>
      </c>
      <c r="C60" s="151" t="s">
        <v>47</v>
      </c>
      <c r="D60" s="151" t="s">
        <v>59</v>
      </c>
      <c r="E60" s="151" t="s">
        <v>4</v>
      </c>
      <c r="F60" s="151">
        <v>4</v>
      </c>
      <c r="G60" s="100">
        <v>3.5000000000000003E-2</v>
      </c>
      <c r="H60" s="101">
        <v>611182.34</v>
      </c>
      <c r="I60" s="100">
        <v>7</v>
      </c>
      <c r="J60" s="153">
        <f t="shared" si="0"/>
        <v>21391.3819</v>
      </c>
    </row>
    <row r="61" spans="1:10" hidden="1">
      <c r="A61" s="151" t="s">
        <v>211</v>
      </c>
      <c r="B61" s="151" t="s">
        <v>212</v>
      </c>
      <c r="C61" s="151" t="s">
        <v>47</v>
      </c>
      <c r="D61" s="151" t="s">
        <v>71</v>
      </c>
      <c r="E61" s="151" t="s">
        <v>3</v>
      </c>
      <c r="F61" s="151">
        <v>4</v>
      </c>
      <c r="G61" s="100">
        <v>3.5000000000000003E-2</v>
      </c>
      <c r="H61" s="101">
        <v>223390.03</v>
      </c>
      <c r="I61" s="100">
        <v>3</v>
      </c>
      <c r="J61" s="153">
        <f t="shared" si="0"/>
        <v>7818.6510500000004</v>
      </c>
    </row>
    <row r="62" spans="1:10" hidden="1">
      <c r="A62" s="151" t="s">
        <v>211</v>
      </c>
      <c r="B62" s="151" t="s">
        <v>212</v>
      </c>
      <c r="C62" s="151" t="s">
        <v>40</v>
      </c>
      <c r="D62" s="151" t="s">
        <v>45</v>
      </c>
      <c r="E62" s="151" t="s">
        <v>2</v>
      </c>
      <c r="F62" s="151">
        <v>5</v>
      </c>
      <c r="G62" s="100">
        <v>0.05</v>
      </c>
      <c r="H62" s="101">
        <v>60673.599999999999</v>
      </c>
      <c r="I62" s="100">
        <v>1</v>
      </c>
      <c r="J62" s="153">
        <f t="shared" si="0"/>
        <v>3033.6800000000003</v>
      </c>
    </row>
    <row r="63" spans="1:10" hidden="1">
      <c r="A63" s="151" t="s">
        <v>211</v>
      </c>
      <c r="B63" s="151" t="s">
        <v>212</v>
      </c>
      <c r="C63" s="151" t="s">
        <v>40</v>
      </c>
      <c r="D63" s="151" t="s">
        <v>42</v>
      </c>
      <c r="E63" s="151" t="s">
        <v>4</v>
      </c>
      <c r="F63" s="151">
        <v>4</v>
      </c>
      <c r="G63" s="100">
        <v>3.5000000000000003E-2</v>
      </c>
      <c r="H63" s="101">
        <v>1296574.58</v>
      </c>
      <c r="I63" s="100">
        <v>12</v>
      </c>
      <c r="J63" s="153">
        <f t="shared" si="0"/>
        <v>45380.110300000008</v>
      </c>
    </row>
    <row r="64" spans="1:10" hidden="1">
      <c r="A64" s="151" t="s">
        <v>211</v>
      </c>
      <c r="B64" s="151" t="s">
        <v>212</v>
      </c>
      <c r="C64" s="151" t="s">
        <v>40</v>
      </c>
      <c r="D64" s="151" t="s">
        <v>42</v>
      </c>
      <c r="E64" s="151" t="s">
        <v>2</v>
      </c>
      <c r="F64" s="151">
        <v>5</v>
      </c>
      <c r="G64" s="100">
        <v>0.05</v>
      </c>
      <c r="H64" s="101">
        <v>1767396.8</v>
      </c>
      <c r="I64" s="100">
        <v>24</v>
      </c>
      <c r="J64" s="153">
        <f t="shared" si="0"/>
        <v>88369.840000000011</v>
      </c>
    </row>
    <row r="65" spans="1:10" hidden="1">
      <c r="A65" s="151" t="s">
        <v>211</v>
      </c>
      <c r="B65" s="151" t="s">
        <v>212</v>
      </c>
      <c r="C65" s="151" t="s">
        <v>40</v>
      </c>
      <c r="D65" s="151" t="s">
        <v>42</v>
      </c>
      <c r="E65" s="151" t="s">
        <v>3</v>
      </c>
      <c r="F65" s="151">
        <v>4</v>
      </c>
      <c r="G65" s="100">
        <v>3.5000000000000003E-2</v>
      </c>
      <c r="H65" s="101">
        <v>48481.77</v>
      </c>
      <c r="I65" s="100">
        <v>1</v>
      </c>
      <c r="J65" s="153">
        <f t="shared" si="0"/>
        <v>1696.86195</v>
      </c>
    </row>
    <row r="66" spans="1:10" hidden="1">
      <c r="A66" s="151" t="s">
        <v>211</v>
      </c>
      <c r="B66" s="151" t="s">
        <v>212</v>
      </c>
      <c r="C66" s="151" t="s">
        <v>40</v>
      </c>
      <c r="D66" s="151" t="s">
        <v>9</v>
      </c>
      <c r="E66" s="151" t="s">
        <v>4</v>
      </c>
      <c r="F66" s="151">
        <v>4</v>
      </c>
      <c r="G66" s="100">
        <v>3.5000000000000003E-2</v>
      </c>
      <c r="H66" s="101">
        <v>672014.83</v>
      </c>
      <c r="I66" s="100">
        <v>7</v>
      </c>
      <c r="J66" s="153">
        <f t="shared" si="0"/>
        <v>23520.519049999999</v>
      </c>
    </row>
    <row r="67" spans="1:10" hidden="1">
      <c r="A67" s="151" t="s">
        <v>211</v>
      </c>
      <c r="B67" s="151" t="s">
        <v>212</v>
      </c>
      <c r="C67" s="151" t="s">
        <v>40</v>
      </c>
      <c r="D67" s="151" t="s">
        <v>41</v>
      </c>
      <c r="E67" s="151" t="s">
        <v>4</v>
      </c>
      <c r="F67" s="151">
        <v>4</v>
      </c>
      <c r="G67" s="100">
        <v>3.5000000000000003E-2</v>
      </c>
      <c r="H67" s="101">
        <v>7433835.0099999998</v>
      </c>
      <c r="I67" s="100">
        <v>71</v>
      </c>
      <c r="J67" s="153">
        <f t="shared" si="0"/>
        <v>260184.22535000002</v>
      </c>
    </row>
    <row r="68" spans="1:10" hidden="1">
      <c r="A68" s="151" t="s">
        <v>211</v>
      </c>
      <c r="B68" s="151" t="s">
        <v>212</v>
      </c>
      <c r="C68" s="151" t="s">
        <v>40</v>
      </c>
      <c r="D68" s="151" t="s">
        <v>41</v>
      </c>
      <c r="E68" s="151" t="s">
        <v>2</v>
      </c>
      <c r="F68" s="151">
        <v>6</v>
      </c>
      <c r="G68" s="100">
        <v>0.05</v>
      </c>
      <c r="H68" s="101">
        <v>11770220.800000001</v>
      </c>
      <c r="I68" s="100">
        <v>167</v>
      </c>
      <c r="J68" s="153">
        <f t="shared" si="0"/>
        <v>588511.04</v>
      </c>
    </row>
    <row r="69" spans="1:10" hidden="1">
      <c r="A69" s="151" t="s">
        <v>211</v>
      </c>
      <c r="B69" s="151" t="s">
        <v>212</v>
      </c>
      <c r="C69" s="151" t="s">
        <v>40</v>
      </c>
      <c r="D69" s="151" t="s">
        <v>41</v>
      </c>
      <c r="E69" s="151" t="s">
        <v>3</v>
      </c>
      <c r="F69" s="151">
        <v>4</v>
      </c>
      <c r="G69" s="100">
        <v>3.5000000000000003E-2</v>
      </c>
      <c r="H69" s="101">
        <v>282527.34999999998</v>
      </c>
      <c r="I69" s="100">
        <v>6</v>
      </c>
      <c r="J69" s="153">
        <f t="shared" si="0"/>
        <v>9888.4572499999995</v>
      </c>
    </row>
    <row r="70" spans="1:10" hidden="1">
      <c r="A70" s="151" t="s">
        <v>211</v>
      </c>
      <c r="B70" s="151" t="s">
        <v>212</v>
      </c>
      <c r="C70" s="151" t="s">
        <v>40</v>
      </c>
      <c r="D70" s="151" t="s">
        <v>43</v>
      </c>
      <c r="E70" s="151" t="s">
        <v>4</v>
      </c>
      <c r="F70" s="151">
        <v>4</v>
      </c>
      <c r="G70" s="100">
        <v>3.5000000000000003E-2</v>
      </c>
      <c r="H70" s="101">
        <v>375289.36</v>
      </c>
      <c r="I70" s="100">
        <v>3</v>
      </c>
      <c r="J70" s="153">
        <f t="shared" si="0"/>
        <v>13135.127600000002</v>
      </c>
    </row>
    <row r="71" spans="1:10" hidden="1">
      <c r="A71" s="151" t="s">
        <v>211</v>
      </c>
      <c r="B71" s="151" t="s">
        <v>212</v>
      </c>
      <c r="C71" s="151" t="s">
        <v>40</v>
      </c>
      <c r="D71" s="151" t="s">
        <v>44</v>
      </c>
      <c r="E71" s="151" t="s">
        <v>4</v>
      </c>
      <c r="F71" s="151">
        <v>4</v>
      </c>
      <c r="G71" s="100">
        <v>3.5000000000000003E-2</v>
      </c>
      <c r="H71" s="101">
        <v>84611.38</v>
      </c>
      <c r="I71" s="100">
        <v>1</v>
      </c>
      <c r="J71" s="153">
        <f t="shared" si="0"/>
        <v>2961.3983000000003</v>
      </c>
    </row>
    <row r="72" spans="1:10" hidden="1">
      <c r="A72" s="151" t="s">
        <v>211</v>
      </c>
      <c r="B72" s="151" t="s">
        <v>212</v>
      </c>
      <c r="C72" s="151" t="s">
        <v>40</v>
      </c>
      <c r="D72" s="151" t="s">
        <v>44</v>
      </c>
      <c r="E72" s="151" t="s">
        <v>2</v>
      </c>
      <c r="F72" s="151">
        <v>6</v>
      </c>
      <c r="G72" s="100">
        <v>0.05</v>
      </c>
      <c r="H72" s="101">
        <v>261705.60000000001</v>
      </c>
      <c r="I72" s="100">
        <v>5</v>
      </c>
      <c r="J72" s="153">
        <f t="shared" si="0"/>
        <v>13085.28</v>
      </c>
    </row>
    <row r="73" spans="1:10" hidden="1">
      <c r="A73" s="151" t="s">
        <v>211</v>
      </c>
      <c r="B73" s="151" t="s">
        <v>212</v>
      </c>
      <c r="C73" s="151" t="s">
        <v>40</v>
      </c>
      <c r="D73" s="151" t="s">
        <v>44</v>
      </c>
      <c r="E73" s="151" t="s">
        <v>3</v>
      </c>
      <c r="F73" s="151">
        <v>4</v>
      </c>
      <c r="G73" s="100">
        <v>3.5000000000000003E-2</v>
      </c>
      <c r="H73" s="101">
        <v>65872.56</v>
      </c>
      <c r="I73" s="100">
        <v>1</v>
      </c>
      <c r="J73" s="153">
        <f t="shared" si="0"/>
        <v>2305.5396000000001</v>
      </c>
    </row>
    <row r="74" spans="1:10" hidden="1">
      <c r="A74" s="151" t="s">
        <v>211</v>
      </c>
      <c r="B74" s="151" t="s">
        <v>212</v>
      </c>
      <c r="C74" s="151" t="s">
        <v>39</v>
      </c>
      <c r="D74" s="151" t="s">
        <v>8</v>
      </c>
      <c r="E74" s="151" t="s">
        <v>4</v>
      </c>
      <c r="F74" s="151">
        <v>4</v>
      </c>
      <c r="G74" s="100">
        <v>3.5000000000000003E-2</v>
      </c>
      <c r="H74" s="101">
        <v>59999.69</v>
      </c>
      <c r="I74" s="100">
        <v>1</v>
      </c>
      <c r="J74" s="153">
        <f t="shared" si="0"/>
        <v>2099.9891500000003</v>
      </c>
    </row>
    <row r="75" spans="1:10">
      <c r="A75" s="209"/>
      <c r="B75" s="209"/>
      <c r="C75" s="209"/>
      <c r="D75" s="209"/>
      <c r="E75" s="209"/>
      <c r="F75" s="209"/>
      <c r="G75" s="122"/>
      <c r="H75" s="123"/>
      <c r="I75" s="122"/>
      <c r="J75" s="123"/>
    </row>
    <row r="76" spans="1:10">
      <c r="A76" s="209"/>
      <c r="B76" s="209"/>
      <c r="C76" s="209"/>
      <c r="D76" s="209"/>
      <c r="E76" s="209"/>
      <c r="F76" s="209"/>
      <c r="G76" s="122"/>
      <c r="H76" s="123"/>
      <c r="I76" s="122"/>
      <c r="J76" s="123"/>
    </row>
  </sheetData>
  <autoFilter ref="A12:I74">
    <filterColumn colId="2">
      <filters>
        <filter val="110"/>
      </filters>
    </filterColumn>
    <filterColumn colId="4">
      <filters>
        <filter val="11S"/>
      </filters>
    </filterColumn>
    <filterColumn colId="5">
      <filters>
        <filter val="5"/>
      </filters>
    </filterColumn>
  </autoFilter>
  <pageMargins left="0.45" right="0.45" top="0.5" bottom="0.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32</vt:i4>
      </vt:variant>
    </vt:vector>
  </HeadingPairs>
  <TitlesOfParts>
    <vt:vector size="55" baseType="lpstr">
      <vt:lpstr>W32 Projected ICP</vt:lpstr>
      <vt:lpstr>W32 Projected RSU</vt:lpstr>
      <vt:lpstr>W32 Projected PSI</vt:lpstr>
      <vt:lpstr>W33 Trans Merit E</vt:lpstr>
      <vt:lpstr>W33 Dist Merit E</vt:lpstr>
      <vt:lpstr>W33 Dist Merit NE April</vt:lpstr>
      <vt:lpstr>W33 Dist Merit NE May</vt:lpstr>
      <vt:lpstr>W33 Dist Merit Sal April</vt:lpstr>
      <vt:lpstr>W33 Dist Merit Sal May</vt:lpstr>
      <vt:lpstr>W33 Gen Merit E</vt:lpstr>
      <vt:lpstr>W33 Gen Merit Kammer</vt:lpstr>
      <vt:lpstr>W33 Gen Merit Mitchell</vt:lpstr>
      <vt:lpstr>W33 Gen Merit NE May</vt:lpstr>
      <vt:lpstr>W33 Gen Merit NE June</vt:lpstr>
      <vt:lpstr>W33 Gen Merit Salary</vt:lpstr>
      <vt:lpstr>W33 Gen Merit Salary Mitchell</vt:lpstr>
      <vt:lpstr>W34-35 Test Yr Trans</vt:lpstr>
      <vt:lpstr>W34-35 Test Yr Dist</vt:lpstr>
      <vt:lpstr>W34-35 Test Yr Gen</vt:lpstr>
      <vt:lpstr>W34-35 Test Yr Base, OT</vt:lpstr>
      <vt:lpstr>W35 Feb 24 Pay - Trans</vt:lpstr>
      <vt:lpstr>W35 Feb 24 Pay - Dist </vt:lpstr>
      <vt:lpstr>W35 Feb 24 Pay - Gen</vt:lpstr>
      <vt:lpstr>'W33 Dist Merit E'!Kentucky_2017_01_05</vt:lpstr>
      <vt:lpstr>'W33 Dist Merit NE April'!Kentucky_2017_01_05</vt:lpstr>
      <vt:lpstr>'W33 Dist Merit NE May'!Kentucky_2017_01_05</vt:lpstr>
      <vt:lpstr>'W33 Dist Merit Sal April'!Kentucky_2017_01_05</vt:lpstr>
      <vt:lpstr>'W33 Dist Merit Sal May'!Kentucky_2017_01_05</vt:lpstr>
      <vt:lpstr>'W33 Gen Merit E'!Kentucky_2017_01_05</vt:lpstr>
      <vt:lpstr>'W33 Gen Merit Kammer'!Kentucky_2017_01_05</vt:lpstr>
      <vt:lpstr>'W33 Gen Merit Mitchell'!Kentucky_2017_01_05</vt:lpstr>
      <vt:lpstr>'W33 Gen Merit NE June'!Kentucky_2017_01_05</vt:lpstr>
      <vt:lpstr>'W33 Gen Merit NE May'!Kentucky_2017_01_05</vt:lpstr>
      <vt:lpstr>'W33 Gen Merit Salary'!Kentucky_2017_01_05</vt:lpstr>
      <vt:lpstr>'W33 Gen Merit Salary Mitchell'!Kentucky_2017_01_05</vt:lpstr>
      <vt:lpstr>Kentucky_2017_01_05</vt:lpstr>
      <vt:lpstr>'W32 Projected ICP'!Print_Area</vt:lpstr>
      <vt:lpstr>'W32 Projected RSU'!Print_Area</vt:lpstr>
      <vt:lpstr>'W33 Dist Merit E'!Print_Area</vt:lpstr>
      <vt:lpstr>'W33 Dist Merit NE April'!Print_Area</vt:lpstr>
      <vt:lpstr>'W33 Dist Merit NE May'!Print_Area</vt:lpstr>
      <vt:lpstr>'W33 Dist Merit Sal April'!Print_Area</vt:lpstr>
      <vt:lpstr>'W33 Dist Merit Sal May'!Print_Area</vt:lpstr>
      <vt:lpstr>'W33 Gen Merit E'!Print_Area</vt:lpstr>
      <vt:lpstr>'W33 Gen Merit Kammer'!Print_Area</vt:lpstr>
      <vt:lpstr>'W33 Gen Merit Mitchell'!Print_Area</vt:lpstr>
      <vt:lpstr>'W33 Gen Merit NE June'!Print_Area</vt:lpstr>
      <vt:lpstr>'W33 Gen Merit NE May'!Print_Area</vt:lpstr>
      <vt:lpstr>'W33 Gen Merit Salary'!Print_Area</vt:lpstr>
      <vt:lpstr>'W33 Gen Merit Salary Mitchell'!Print_Area</vt:lpstr>
      <vt:lpstr>'W33 Trans Merit E'!Print_Area</vt:lpstr>
      <vt:lpstr>'W34-35 Test Yr Dist'!Print_Area</vt:lpstr>
      <vt:lpstr>'W34-35 Test Yr Gen'!Print_Area</vt:lpstr>
      <vt:lpstr>'W34-35 Test Yr Trans'!Print_Area</vt:lpstr>
      <vt:lpstr>'W35 Feb 24 Pay - Gen'!Print_Area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Holmes</dc:creator>
  <cp:lastModifiedBy>Tyler H Ross</cp:lastModifiedBy>
  <cp:lastPrinted>2017-07-08T20:49:40Z</cp:lastPrinted>
  <dcterms:created xsi:type="dcterms:W3CDTF">2010-01-13T01:30:28Z</dcterms:created>
  <dcterms:modified xsi:type="dcterms:W3CDTF">2017-07-08T21:02:03Z</dcterms:modified>
</cp:coreProperties>
</file>