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7235" windowHeight="11055" tabRatio="749" activeTab="3"/>
  </bookViews>
  <sheets>
    <sheet name="2016 Wind Storm #5" sheetId="1" r:id="rId1"/>
    <sheet name="2015 Thunderstorm #7" sheetId="2" r:id="rId2"/>
    <sheet name="2015 Snow Storm #2" sheetId="3" r:id="rId3"/>
    <sheet name="2014 Wind Storm #7" sheetId="4" r:id="rId4"/>
  </sheets>
  <definedNames>
    <definedName name="_xlnm.Print_Area" localSheetId="3">'2014 Wind Storm #7'!$A$1:$R$107</definedName>
    <definedName name="_xlnm.Print_Area" localSheetId="2">'2015 Snow Storm #2'!$A$1:$R$83</definedName>
    <definedName name="_xlnm.Print_Area" localSheetId="1">'2015 Thunderstorm #7'!$A$1:$R$131</definedName>
    <definedName name="_xlnm.Print_Area" localSheetId="0">'2016 Wind Storm #5'!$A$1:$R$92</definedName>
    <definedName name="_xlnm.Print_Titles" localSheetId="3">'2014 Wind Storm #7'!$2:$9</definedName>
    <definedName name="_xlnm.Print_Titles" localSheetId="2">'2015 Snow Storm #2'!$2:$9</definedName>
    <definedName name="_xlnm.Print_Titles" localSheetId="1">'2015 Thunderstorm #7'!$2:$9</definedName>
    <definedName name="_xlnm.Print_Titles" localSheetId="0">'2016 Wind Storm #5'!$2:$9</definedName>
    <definedName name="TotalOTHours" localSheetId="3">'2014 Wind Storm #7'!$Q$14</definedName>
    <definedName name="TotalOTHours" localSheetId="2">'2015 Snow Storm #2'!$Q$14</definedName>
    <definedName name="TotalOTHours" localSheetId="1">'2015 Thunderstorm #7'!$Q$14</definedName>
    <definedName name="TotalOTHours" localSheetId="0">'2016 Wind Storm #5'!$Q$14</definedName>
    <definedName name="TotalOTHours">#REF!</definedName>
  </definedNames>
  <calcPr calcId="145621"/>
</workbook>
</file>

<file path=xl/calcChain.xml><?xml version="1.0" encoding="utf-8"?>
<calcChain xmlns="http://schemas.openxmlformats.org/spreadsheetml/2006/main">
  <c r="H127" i="4" l="1"/>
  <c r="I126" i="4"/>
  <c r="I127" i="4" s="1"/>
  <c r="K122" i="4"/>
  <c r="K121" i="4"/>
  <c r="K123" i="4" s="1"/>
  <c r="H128" i="4" s="1"/>
  <c r="L106" i="4"/>
  <c r="J103" i="4"/>
  <c r="J102" i="4"/>
  <c r="Q100" i="4"/>
  <c r="P100" i="4"/>
  <c r="Q98" i="4"/>
  <c r="P98" i="4"/>
  <c r="Q97" i="4"/>
  <c r="P97" i="4"/>
  <c r="Q95" i="4"/>
  <c r="P95" i="4"/>
  <c r="Q94" i="4"/>
  <c r="P94" i="4"/>
  <c r="Q92" i="4"/>
  <c r="P92" i="4"/>
  <c r="Q91" i="4"/>
  <c r="P91" i="4"/>
  <c r="Q89" i="4"/>
  <c r="P89" i="4"/>
  <c r="Q88" i="4"/>
  <c r="P88" i="4"/>
  <c r="Q86" i="4"/>
  <c r="P86" i="4"/>
  <c r="Q85" i="4"/>
  <c r="P85" i="4"/>
  <c r="Q83" i="4"/>
  <c r="P83" i="4"/>
  <c r="Q82" i="4"/>
  <c r="P82" i="4"/>
  <c r="Q80" i="4"/>
  <c r="P80" i="4"/>
  <c r="Q79" i="4"/>
  <c r="P79" i="4"/>
  <c r="Q77" i="4"/>
  <c r="P77" i="4"/>
  <c r="Q76" i="4"/>
  <c r="P76" i="4"/>
  <c r="Q74" i="4"/>
  <c r="P74" i="4"/>
  <c r="Q73" i="4"/>
  <c r="P73" i="4"/>
  <c r="Q71" i="4"/>
  <c r="P71" i="4"/>
  <c r="Q70" i="4"/>
  <c r="P70" i="4"/>
  <c r="Q68" i="4"/>
  <c r="P68" i="4"/>
  <c r="Q67" i="4"/>
  <c r="P67" i="4"/>
  <c r="Q65" i="4"/>
  <c r="P65" i="4"/>
  <c r="Q64" i="4"/>
  <c r="P64" i="4"/>
  <c r="X62" i="4"/>
  <c r="Q62" i="4"/>
  <c r="P62" i="4"/>
  <c r="P103" i="4" s="1"/>
  <c r="N62" i="4"/>
  <c r="M62" i="4"/>
  <c r="I62" i="4"/>
  <c r="Q61" i="4"/>
  <c r="O61" i="4" s="1"/>
  <c r="P61" i="4"/>
  <c r="P102" i="4" s="1"/>
  <c r="N61" i="4"/>
  <c r="M61" i="4"/>
  <c r="I61" i="4"/>
  <c r="Q54" i="4"/>
  <c r="K54" i="4"/>
  <c r="J52" i="4"/>
  <c r="I52" i="4"/>
  <c r="H52" i="4"/>
  <c r="G52" i="4"/>
  <c r="K52" i="4" s="1"/>
  <c r="P51" i="4"/>
  <c r="O51" i="4"/>
  <c r="N51" i="4"/>
  <c r="M51" i="4"/>
  <c r="K51" i="4"/>
  <c r="P48" i="4"/>
  <c r="O48" i="4"/>
  <c r="N48" i="4"/>
  <c r="M48" i="4"/>
  <c r="Q48" i="4" s="1"/>
  <c r="K48" i="4"/>
  <c r="P46" i="4"/>
  <c r="O46" i="4"/>
  <c r="N46" i="4"/>
  <c r="M46" i="4"/>
  <c r="K46" i="4"/>
  <c r="P44" i="4"/>
  <c r="O44" i="4"/>
  <c r="N44" i="4"/>
  <c r="M44" i="4"/>
  <c r="K44" i="4"/>
  <c r="P42" i="4"/>
  <c r="O42" i="4"/>
  <c r="N42" i="4"/>
  <c r="M42" i="4"/>
  <c r="K42" i="4"/>
  <c r="P40" i="4"/>
  <c r="O40" i="4"/>
  <c r="N40" i="4"/>
  <c r="M40" i="4"/>
  <c r="Q40" i="4" s="1"/>
  <c r="K40" i="4"/>
  <c r="P39" i="4"/>
  <c r="O39" i="4"/>
  <c r="N39" i="4"/>
  <c r="M39" i="4"/>
  <c r="K39" i="4"/>
  <c r="P38" i="4"/>
  <c r="O38" i="4"/>
  <c r="N38" i="4"/>
  <c r="M38" i="4"/>
  <c r="K38" i="4"/>
  <c r="P37" i="4"/>
  <c r="O37" i="4"/>
  <c r="N37" i="4"/>
  <c r="M37" i="4"/>
  <c r="K37" i="4"/>
  <c r="P35" i="4"/>
  <c r="O35" i="4"/>
  <c r="N35" i="4"/>
  <c r="M35" i="4"/>
  <c r="Q35" i="4" s="1"/>
  <c r="K35" i="4"/>
  <c r="P34" i="4"/>
  <c r="P52" i="4" s="1"/>
  <c r="O34" i="4"/>
  <c r="O52" i="4" s="1"/>
  <c r="N34" i="4"/>
  <c r="N52" i="4" s="1"/>
  <c r="M34" i="4"/>
  <c r="M52" i="4" s="1"/>
  <c r="K34" i="4"/>
  <c r="J32" i="4"/>
  <c r="I32" i="4"/>
  <c r="H32" i="4"/>
  <c r="G32" i="4"/>
  <c r="K32" i="4" s="1"/>
  <c r="P31" i="4"/>
  <c r="O31" i="4"/>
  <c r="N31" i="4"/>
  <c r="M31" i="4"/>
  <c r="K31" i="4"/>
  <c r="P30" i="4"/>
  <c r="P32" i="4" s="1"/>
  <c r="O30" i="4"/>
  <c r="N30" i="4"/>
  <c r="M30" i="4"/>
  <c r="K30" i="4"/>
  <c r="Q29" i="4"/>
  <c r="K29" i="4"/>
  <c r="P28" i="4"/>
  <c r="O28" i="4"/>
  <c r="O32" i="4" s="1"/>
  <c r="N28" i="4"/>
  <c r="N32" i="4" s="1"/>
  <c r="M28" i="4"/>
  <c r="M32" i="4" s="1"/>
  <c r="K28" i="4"/>
  <c r="Q27" i="4"/>
  <c r="K27" i="4"/>
  <c r="P25" i="4"/>
  <c r="J25" i="4"/>
  <c r="I25" i="4"/>
  <c r="H25" i="4"/>
  <c r="G25" i="4"/>
  <c r="K25" i="4" s="1"/>
  <c r="K24" i="4"/>
  <c r="N22" i="4"/>
  <c r="J22" i="4"/>
  <c r="J57" i="4" s="1"/>
  <c r="I22" i="4"/>
  <c r="I57" i="4" s="1"/>
  <c r="H22" i="4"/>
  <c r="H57" i="4" s="1"/>
  <c r="G22" i="4"/>
  <c r="K22" i="4" s="1"/>
  <c r="X21" i="4"/>
  <c r="Q21" i="4"/>
  <c r="K21" i="4"/>
  <c r="P20" i="4"/>
  <c r="O20" i="4"/>
  <c r="N20" i="4"/>
  <c r="M20" i="4"/>
  <c r="Q20" i="4" s="1"/>
  <c r="K20" i="4"/>
  <c r="Q19" i="4"/>
  <c r="K19" i="4"/>
  <c r="X18" i="4"/>
  <c r="Q18" i="4"/>
  <c r="K18" i="4"/>
  <c r="P17" i="4"/>
  <c r="P22" i="4" s="1"/>
  <c r="P57" i="4" s="1"/>
  <c r="P106" i="4" s="1"/>
  <c r="O17" i="4"/>
  <c r="N17" i="4"/>
  <c r="M17" i="4"/>
  <c r="K17" i="4"/>
  <c r="Q16" i="4"/>
  <c r="K16" i="4"/>
  <c r="O14" i="4"/>
  <c r="N14" i="4"/>
  <c r="M14" i="4"/>
  <c r="K14" i="4"/>
  <c r="P13" i="4"/>
  <c r="O13" i="4"/>
  <c r="N13" i="4"/>
  <c r="M13" i="4"/>
  <c r="M22" i="4" s="1"/>
  <c r="K13" i="4"/>
  <c r="O11" i="4"/>
  <c r="N11" i="4"/>
  <c r="Q11" i="4" s="1"/>
  <c r="M11" i="4"/>
  <c r="K11" i="4"/>
  <c r="Q10" i="4"/>
  <c r="K10" i="4"/>
  <c r="Q17" i="4" l="1"/>
  <c r="Q37" i="4"/>
  <c r="Q42" i="4"/>
  <c r="Q51" i="4"/>
  <c r="H116" i="4"/>
  <c r="X24" i="4"/>
  <c r="Q24" i="4" s="1"/>
  <c r="J106" i="4"/>
  <c r="Q30" i="4"/>
  <c r="Q38" i="4"/>
  <c r="Q44" i="4"/>
  <c r="G57" i="4"/>
  <c r="O62" i="4"/>
  <c r="Q13" i="4"/>
  <c r="Q22" i="4" s="1"/>
  <c r="O22" i="4"/>
  <c r="Q14" i="4"/>
  <c r="Q32" i="4"/>
  <c r="Q31" i="4"/>
  <c r="Q52" i="4"/>
  <c r="Q39" i="4"/>
  <c r="Q46" i="4"/>
  <c r="I128" i="4"/>
  <c r="I116" i="4" s="1"/>
  <c r="Q34" i="4"/>
  <c r="Q28" i="4"/>
  <c r="O24" i="4" l="1"/>
  <c r="O25" i="4" s="1"/>
  <c r="N24" i="4"/>
  <c r="N25" i="4" s="1"/>
  <c r="N57" i="4" s="1"/>
  <c r="O57" i="4"/>
  <c r="I100" i="4"/>
  <c r="O100" i="4" s="1"/>
  <c r="I98" i="4"/>
  <c r="O98" i="4" s="1"/>
  <c r="I97" i="4"/>
  <c r="O97" i="4" s="1"/>
  <c r="I95" i="4"/>
  <c r="O95" i="4" s="1"/>
  <c r="I94" i="4"/>
  <c r="O94" i="4" s="1"/>
  <c r="I92" i="4"/>
  <c r="O92" i="4" s="1"/>
  <c r="I91" i="4"/>
  <c r="O91" i="4" s="1"/>
  <c r="I89" i="4"/>
  <c r="O89" i="4" s="1"/>
  <c r="I88" i="4"/>
  <c r="O88" i="4" s="1"/>
  <c r="I86" i="4"/>
  <c r="O86" i="4" s="1"/>
  <c r="I85" i="4"/>
  <c r="O85" i="4" s="1"/>
  <c r="I83" i="4"/>
  <c r="O83" i="4" s="1"/>
  <c r="I82" i="4"/>
  <c r="O82" i="4" s="1"/>
  <c r="I80" i="4"/>
  <c r="O80" i="4" s="1"/>
  <c r="I79" i="4"/>
  <c r="O79" i="4" s="1"/>
  <c r="I77" i="4"/>
  <c r="O77" i="4" s="1"/>
  <c r="I76" i="4"/>
  <c r="O76" i="4" s="1"/>
  <c r="I74" i="4"/>
  <c r="O74" i="4" s="1"/>
  <c r="I73" i="4"/>
  <c r="O73" i="4" s="1"/>
  <c r="I71" i="4"/>
  <c r="O71" i="4" s="1"/>
  <c r="I70" i="4"/>
  <c r="I68" i="4"/>
  <c r="O68" i="4" s="1"/>
  <c r="I67" i="4"/>
  <c r="O67" i="4" s="1"/>
  <c r="I65" i="4"/>
  <c r="I64" i="4"/>
  <c r="O70" i="4"/>
  <c r="O64" i="4"/>
  <c r="N70" i="4"/>
  <c r="N64" i="4"/>
  <c r="H95" i="4"/>
  <c r="N95" i="4" s="1"/>
  <c r="H89" i="4"/>
  <c r="N89" i="4" s="1"/>
  <c r="H83" i="4"/>
  <c r="N83" i="4" s="1"/>
  <c r="H77" i="4"/>
  <c r="N77" i="4" s="1"/>
  <c r="H71" i="4"/>
  <c r="N71" i="4" s="1"/>
  <c r="H65" i="4"/>
  <c r="H80" i="4"/>
  <c r="N80" i="4" s="1"/>
  <c r="H74" i="4"/>
  <c r="N74" i="4" s="1"/>
  <c r="H68" i="4"/>
  <c r="N68" i="4" s="1"/>
  <c r="H85" i="4"/>
  <c r="N85" i="4" s="1"/>
  <c r="H79" i="4"/>
  <c r="N79" i="4" s="1"/>
  <c r="H73" i="4"/>
  <c r="N73" i="4" s="1"/>
  <c r="H67" i="4"/>
  <c r="N67" i="4" s="1"/>
  <c r="H100" i="4"/>
  <c r="N100" i="4" s="1"/>
  <c r="H94" i="4"/>
  <c r="N94" i="4" s="1"/>
  <c r="H88" i="4"/>
  <c r="N88" i="4" s="1"/>
  <c r="H82" i="4"/>
  <c r="N82" i="4" s="1"/>
  <c r="H76" i="4"/>
  <c r="N76" i="4" s="1"/>
  <c r="H70" i="4"/>
  <c r="H64" i="4"/>
  <c r="H98" i="4"/>
  <c r="N98" i="4" s="1"/>
  <c r="H92" i="4"/>
  <c r="N92" i="4" s="1"/>
  <c r="H86" i="4"/>
  <c r="N86" i="4" s="1"/>
  <c r="H97" i="4"/>
  <c r="N97" i="4" s="1"/>
  <c r="H91" i="4"/>
  <c r="N91" i="4" s="1"/>
  <c r="K57" i="4"/>
  <c r="G128" i="4"/>
  <c r="G116" i="4" s="1"/>
  <c r="G100" i="4" l="1"/>
  <c r="M100" i="4" s="1"/>
  <c r="G98" i="4"/>
  <c r="M98" i="4" s="1"/>
  <c r="G97" i="4"/>
  <c r="M97" i="4" s="1"/>
  <c r="G95" i="4"/>
  <c r="M95" i="4" s="1"/>
  <c r="G94" i="4"/>
  <c r="M94" i="4" s="1"/>
  <c r="G92" i="4"/>
  <c r="M92" i="4" s="1"/>
  <c r="G91" i="4"/>
  <c r="M91" i="4" s="1"/>
  <c r="G89" i="4"/>
  <c r="M89" i="4" s="1"/>
  <c r="G88" i="4"/>
  <c r="M88" i="4" s="1"/>
  <c r="G86" i="4"/>
  <c r="M86" i="4" s="1"/>
  <c r="G85" i="4"/>
  <c r="M85" i="4" s="1"/>
  <c r="G83" i="4"/>
  <c r="M83" i="4" s="1"/>
  <c r="G82" i="4"/>
  <c r="M82" i="4" s="1"/>
  <c r="G80" i="4"/>
  <c r="M80" i="4" s="1"/>
  <c r="G79" i="4"/>
  <c r="M79" i="4" s="1"/>
  <c r="G77" i="4"/>
  <c r="M77" i="4" s="1"/>
  <c r="G76" i="4"/>
  <c r="M76" i="4" s="1"/>
  <c r="G74" i="4"/>
  <c r="M74" i="4" s="1"/>
  <c r="G73" i="4"/>
  <c r="M73" i="4" s="1"/>
  <c r="G71" i="4"/>
  <c r="M71" i="4" s="1"/>
  <c r="G70" i="4"/>
  <c r="G68" i="4"/>
  <c r="M68" i="4" s="1"/>
  <c r="G67" i="4"/>
  <c r="M67" i="4" s="1"/>
  <c r="G65" i="4"/>
  <c r="G64" i="4"/>
  <c r="G102" i="4" s="1"/>
  <c r="M70" i="4"/>
  <c r="M64" i="4"/>
  <c r="O65" i="4"/>
  <c r="O103" i="4" s="1"/>
  <c r="I103" i="4"/>
  <c r="O106" i="4"/>
  <c r="N65" i="4"/>
  <c r="N103" i="4" s="1"/>
  <c r="H103" i="4"/>
  <c r="O102" i="4"/>
  <c r="M24" i="4"/>
  <c r="M25" i="4" s="1"/>
  <c r="H102" i="4"/>
  <c r="H106" i="4" s="1"/>
  <c r="N102" i="4"/>
  <c r="N106" i="4" s="1"/>
  <c r="I102" i="4"/>
  <c r="I106" i="4" s="1"/>
  <c r="G103" i="4" l="1"/>
  <c r="K103" i="4" s="1"/>
  <c r="M65" i="4"/>
  <c r="M103" i="4" s="1"/>
  <c r="Q103" i="4" s="1"/>
  <c r="Q25" i="4"/>
  <c r="M57" i="4"/>
  <c r="M102" i="4"/>
  <c r="Q102" i="4" s="1"/>
  <c r="K102" i="4"/>
  <c r="K106" i="4" s="1"/>
  <c r="G106" i="4"/>
  <c r="M106" i="4" l="1"/>
  <c r="Q57" i="4"/>
  <c r="Q106" i="4" s="1"/>
  <c r="H103" i="3" l="1"/>
  <c r="I102" i="3"/>
  <c r="I103" i="3" s="1"/>
  <c r="K98" i="3"/>
  <c r="K97" i="3"/>
  <c r="K99" i="3" s="1"/>
  <c r="H104" i="3" s="1"/>
  <c r="L82" i="3"/>
  <c r="J79" i="3"/>
  <c r="J78" i="3"/>
  <c r="Q76" i="3"/>
  <c r="P76" i="3"/>
  <c r="Q74" i="3"/>
  <c r="P74" i="3"/>
  <c r="Q73" i="3"/>
  <c r="P73" i="3"/>
  <c r="Q71" i="3"/>
  <c r="P71" i="3"/>
  <c r="Q70" i="3"/>
  <c r="P70" i="3"/>
  <c r="Q68" i="3"/>
  <c r="P68" i="3"/>
  <c r="Q67" i="3"/>
  <c r="P67" i="3"/>
  <c r="Q65" i="3"/>
  <c r="P65" i="3"/>
  <c r="Q64" i="3"/>
  <c r="P64" i="3"/>
  <c r="Q62" i="3"/>
  <c r="P62" i="3"/>
  <c r="P79" i="3" s="1"/>
  <c r="O62" i="3"/>
  <c r="N62" i="3"/>
  <c r="M62" i="3"/>
  <c r="I62" i="3"/>
  <c r="Q61" i="3"/>
  <c r="O61" i="3" s="1"/>
  <c r="P61" i="3"/>
  <c r="P78" i="3" s="1"/>
  <c r="N61" i="3"/>
  <c r="M61" i="3"/>
  <c r="I61" i="3"/>
  <c r="Q54" i="3"/>
  <c r="K54" i="3"/>
  <c r="J52" i="3"/>
  <c r="I52" i="3"/>
  <c r="H52" i="3"/>
  <c r="G52" i="3"/>
  <c r="K52" i="3" s="1"/>
  <c r="P51" i="3"/>
  <c r="O51" i="3"/>
  <c r="N51" i="3"/>
  <c r="M51" i="3"/>
  <c r="Q51" i="3" s="1"/>
  <c r="K51" i="3"/>
  <c r="P48" i="3"/>
  <c r="O48" i="3"/>
  <c r="N48" i="3"/>
  <c r="M48" i="3"/>
  <c r="Q48" i="3" s="1"/>
  <c r="K48" i="3"/>
  <c r="P46" i="3"/>
  <c r="O46" i="3"/>
  <c r="N46" i="3"/>
  <c r="M46" i="3"/>
  <c r="Q46" i="3" s="1"/>
  <c r="K46" i="3"/>
  <c r="P44" i="3"/>
  <c r="O44" i="3"/>
  <c r="N44" i="3"/>
  <c r="M44" i="3"/>
  <c r="Q44" i="3" s="1"/>
  <c r="K44" i="3"/>
  <c r="P42" i="3"/>
  <c r="O42" i="3"/>
  <c r="N42" i="3"/>
  <c r="M42" i="3"/>
  <c r="Q42" i="3" s="1"/>
  <c r="K42" i="3"/>
  <c r="P40" i="3"/>
  <c r="O40" i="3"/>
  <c r="N40" i="3"/>
  <c r="M40" i="3"/>
  <c r="Q40" i="3" s="1"/>
  <c r="K40" i="3"/>
  <c r="P39" i="3"/>
  <c r="O39" i="3"/>
  <c r="N39" i="3"/>
  <c r="M39" i="3"/>
  <c r="Q39" i="3" s="1"/>
  <c r="K39" i="3"/>
  <c r="P38" i="3"/>
  <c r="O38" i="3"/>
  <c r="N38" i="3"/>
  <c r="M38" i="3"/>
  <c r="Q38" i="3" s="1"/>
  <c r="K38" i="3"/>
  <c r="P37" i="3"/>
  <c r="O37" i="3"/>
  <c r="N37" i="3"/>
  <c r="M37" i="3"/>
  <c r="Q37" i="3" s="1"/>
  <c r="K37" i="3"/>
  <c r="P35" i="3"/>
  <c r="O35" i="3"/>
  <c r="N35" i="3"/>
  <c r="M35" i="3"/>
  <c r="Q35" i="3" s="1"/>
  <c r="K35" i="3"/>
  <c r="P34" i="3"/>
  <c r="P52" i="3" s="1"/>
  <c r="O34" i="3"/>
  <c r="O52" i="3" s="1"/>
  <c r="N34" i="3"/>
  <c r="N52" i="3" s="1"/>
  <c r="M34" i="3"/>
  <c r="Q34" i="3" s="1"/>
  <c r="K34" i="3"/>
  <c r="J32" i="3"/>
  <c r="I32" i="3"/>
  <c r="H32" i="3"/>
  <c r="G32" i="3"/>
  <c r="K32" i="3" s="1"/>
  <c r="P31" i="3"/>
  <c r="O31" i="3"/>
  <c r="N31" i="3"/>
  <c r="M31" i="3"/>
  <c r="Q31" i="3" s="1"/>
  <c r="K31" i="3"/>
  <c r="P30" i="3"/>
  <c r="O30" i="3"/>
  <c r="N30" i="3"/>
  <c r="M30" i="3"/>
  <c r="Q30" i="3" s="1"/>
  <c r="K30" i="3"/>
  <c r="Q29" i="3"/>
  <c r="K29" i="3"/>
  <c r="P28" i="3"/>
  <c r="P32" i="3" s="1"/>
  <c r="O28" i="3"/>
  <c r="O32" i="3" s="1"/>
  <c r="N28" i="3"/>
  <c r="N32" i="3" s="1"/>
  <c r="M28" i="3"/>
  <c r="M32" i="3" s="1"/>
  <c r="K28" i="3"/>
  <c r="Q27" i="3"/>
  <c r="K27" i="3"/>
  <c r="P25" i="3"/>
  <c r="J25" i="3"/>
  <c r="I25" i="3"/>
  <c r="H25" i="3"/>
  <c r="G25" i="3"/>
  <c r="K25" i="3" s="1"/>
  <c r="K24" i="3"/>
  <c r="Q24" i="3" s="1"/>
  <c r="J22" i="3"/>
  <c r="J57" i="3" s="1"/>
  <c r="J82" i="3" s="1"/>
  <c r="I22" i="3"/>
  <c r="I57" i="3" s="1"/>
  <c r="H22" i="3"/>
  <c r="H57" i="3" s="1"/>
  <c r="G22" i="3"/>
  <c r="G57" i="3" s="1"/>
  <c r="X21" i="3"/>
  <c r="X24" i="3" s="1"/>
  <c r="Q21" i="3"/>
  <c r="K21" i="3"/>
  <c r="P20" i="3"/>
  <c r="O20" i="3"/>
  <c r="N20" i="3"/>
  <c r="M20" i="3"/>
  <c r="Q20" i="3" s="1"/>
  <c r="K20" i="3"/>
  <c r="Q19" i="3"/>
  <c r="K19" i="3"/>
  <c r="X18" i="3"/>
  <c r="Q18" i="3"/>
  <c r="K18" i="3"/>
  <c r="P17" i="3"/>
  <c r="O17" i="3"/>
  <c r="O22" i="3" s="1"/>
  <c r="N17" i="3"/>
  <c r="M17" i="3"/>
  <c r="M22" i="3" s="1"/>
  <c r="K17" i="3"/>
  <c r="Q16" i="3"/>
  <c r="K16" i="3"/>
  <c r="O14" i="3"/>
  <c r="N14" i="3"/>
  <c r="Q14" i="3" s="1"/>
  <c r="M14" i="3"/>
  <c r="K14" i="3"/>
  <c r="P13" i="3"/>
  <c r="P22" i="3" s="1"/>
  <c r="O13" i="3"/>
  <c r="N13" i="3"/>
  <c r="N22" i="3" s="1"/>
  <c r="M13" i="3"/>
  <c r="Q13" i="3" s="1"/>
  <c r="K13" i="3"/>
  <c r="O11" i="3"/>
  <c r="N11" i="3"/>
  <c r="M11" i="3"/>
  <c r="Q11" i="3" s="1"/>
  <c r="K11" i="3"/>
  <c r="Q10" i="3"/>
  <c r="K10" i="3"/>
  <c r="H92" i="3" l="1"/>
  <c r="P57" i="3"/>
  <c r="P82" i="3" s="1"/>
  <c r="K57" i="3"/>
  <c r="N24" i="3"/>
  <c r="N25" i="3" s="1"/>
  <c r="I104" i="3"/>
  <c r="I92" i="3" s="1"/>
  <c r="N57" i="3"/>
  <c r="Q32" i="3"/>
  <c r="Q17" i="3"/>
  <c r="Q22" i="3" s="1"/>
  <c r="Q28" i="3"/>
  <c r="M52" i="3"/>
  <c r="Q52" i="3" s="1"/>
  <c r="K22" i="3"/>
  <c r="I151" i="2"/>
  <c r="H151" i="2"/>
  <c r="I150" i="2"/>
  <c r="K146" i="2"/>
  <c r="K145" i="2"/>
  <c r="K147" i="2" s="1"/>
  <c r="H152" i="2" s="1"/>
  <c r="L130" i="2"/>
  <c r="J127" i="2"/>
  <c r="J126" i="2"/>
  <c r="Q124" i="2"/>
  <c r="P124" i="2"/>
  <c r="Q122" i="2"/>
  <c r="P122" i="2"/>
  <c r="Q121" i="2"/>
  <c r="P121" i="2"/>
  <c r="Q119" i="2"/>
  <c r="P119" i="2"/>
  <c r="Q118" i="2"/>
  <c r="P118" i="2"/>
  <c r="Q116" i="2"/>
  <c r="P116" i="2"/>
  <c r="Q115" i="2"/>
  <c r="P115" i="2"/>
  <c r="Q113" i="2"/>
  <c r="P113" i="2"/>
  <c r="Q112" i="2"/>
  <c r="P112" i="2"/>
  <c r="Q110" i="2"/>
  <c r="P110" i="2"/>
  <c r="Q109" i="2"/>
  <c r="P109" i="2"/>
  <c r="Q107" i="2"/>
  <c r="P107" i="2"/>
  <c r="Q106" i="2"/>
  <c r="P106" i="2"/>
  <c r="Q104" i="2"/>
  <c r="P104" i="2"/>
  <c r="Q103" i="2"/>
  <c r="P103" i="2"/>
  <c r="Q101" i="2"/>
  <c r="P101" i="2"/>
  <c r="Q100" i="2"/>
  <c r="P100" i="2"/>
  <c r="Q98" i="2"/>
  <c r="P98" i="2"/>
  <c r="Q97" i="2"/>
  <c r="P97" i="2"/>
  <c r="Q95" i="2"/>
  <c r="P95" i="2"/>
  <c r="Q94" i="2"/>
  <c r="P94" i="2"/>
  <c r="Q92" i="2"/>
  <c r="P92" i="2"/>
  <c r="Q91" i="2"/>
  <c r="P91" i="2"/>
  <c r="Q89" i="2"/>
  <c r="P89" i="2"/>
  <c r="Q88" i="2"/>
  <c r="P88" i="2"/>
  <c r="Q86" i="2"/>
  <c r="P86" i="2"/>
  <c r="Q85" i="2"/>
  <c r="P85" i="2"/>
  <c r="Q83" i="2"/>
  <c r="P83" i="2"/>
  <c r="Q82" i="2"/>
  <c r="P82" i="2"/>
  <c r="Q80" i="2"/>
  <c r="P80" i="2"/>
  <c r="Q79" i="2"/>
  <c r="P79" i="2"/>
  <c r="Q77" i="2"/>
  <c r="P77" i="2"/>
  <c r="Q76" i="2"/>
  <c r="P76" i="2"/>
  <c r="Q74" i="2"/>
  <c r="P74" i="2"/>
  <c r="Q73" i="2"/>
  <c r="P73" i="2"/>
  <c r="Q71" i="2"/>
  <c r="P71" i="2"/>
  <c r="Q70" i="2"/>
  <c r="P70" i="2"/>
  <c r="Q68" i="2"/>
  <c r="P68" i="2"/>
  <c r="Q67" i="2"/>
  <c r="P67" i="2"/>
  <c r="Q65" i="2"/>
  <c r="P65" i="2"/>
  <c r="P64" i="2"/>
  <c r="K64" i="2"/>
  <c r="Q64" i="2" s="1"/>
  <c r="Q62" i="2"/>
  <c r="P62" i="2"/>
  <c r="P127" i="2" s="1"/>
  <c r="N62" i="2"/>
  <c r="M62" i="2"/>
  <c r="I62" i="2"/>
  <c r="Q61" i="2"/>
  <c r="P61" i="2"/>
  <c r="O61" i="2"/>
  <c r="N61" i="2"/>
  <c r="M61" i="2"/>
  <c r="I61" i="2"/>
  <c r="Q54" i="2"/>
  <c r="K54" i="2"/>
  <c r="J52" i="2"/>
  <c r="I52" i="2"/>
  <c r="H52" i="2"/>
  <c r="G52" i="2"/>
  <c r="K52" i="2" s="1"/>
  <c r="P51" i="2"/>
  <c r="O51" i="2"/>
  <c r="N51" i="2"/>
  <c r="M51" i="2"/>
  <c r="Q51" i="2" s="1"/>
  <c r="K51" i="2"/>
  <c r="P48" i="2"/>
  <c r="O48" i="2"/>
  <c r="N48" i="2"/>
  <c r="M48" i="2"/>
  <c r="Q48" i="2" s="1"/>
  <c r="K48" i="2"/>
  <c r="P46" i="2"/>
  <c r="O46" i="2"/>
  <c r="N46" i="2"/>
  <c r="M46" i="2"/>
  <c r="K46" i="2"/>
  <c r="P44" i="2"/>
  <c r="O44" i="2"/>
  <c r="N44" i="2"/>
  <c r="M44" i="2"/>
  <c r="K44" i="2"/>
  <c r="P42" i="2"/>
  <c r="O42" i="2"/>
  <c r="N42" i="2"/>
  <c r="M42" i="2"/>
  <c r="Q42" i="2" s="1"/>
  <c r="K42" i="2"/>
  <c r="P40" i="2"/>
  <c r="O40" i="2"/>
  <c r="N40" i="2"/>
  <c r="M40" i="2"/>
  <c r="Q40" i="2" s="1"/>
  <c r="K40" i="2"/>
  <c r="P39" i="2"/>
  <c r="O39" i="2"/>
  <c r="N39" i="2"/>
  <c r="M39" i="2"/>
  <c r="K39" i="2"/>
  <c r="P38" i="2"/>
  <c r="P52" i="2" s="1"/>
  <c r="O38" i="2"/>
  <c r="N38" i="2"/>
  <c r="M38" i="2"/>
  <c r="K38" i="2"/>
  <c r="P37" i="2"/>
  <c r="O37" i="2"/>
  <c r="N37" i="2"/>
  <c r="M37" i="2"/>
  <c r="Q37" i="2" s="1"/>
  <c r="K37" i="2"/>
  <c r="P35" i="2"/>
  <c r="O35" i="2"/>
  <c r="N35" i="2"/>
  <c r="M35" i="2"/>
  <c r="M52" i="2" s="1"/>
  <c r="K35" i="2"/>
  <c r="P34" i="2"/>
  <c r="O34" i="2"/>
  <c r="O52" i="2" s="1"/>
  <c r="N34" i="2"/>
  <c r="N52" i="2" s="1"/>
  <c r="M34" i="2"/>
  <c r="K34" i="2"/>
  <c r="P32" i="2"/>
  <c r="J32" i="2"/>
  <c r="I32" i="2"/>
  <c r="H32" i="2"/>
  <c r="G32" i="2"/>
  <c r="G57" i="2" s="1"/>
  <c r="P31" i="2"/>
  <c r="O31" i="2"/>
  <c r="N31" i="2"/>
  <c r="M31" i="2"/>
  <c r="Q31" i="2" s="1"/>
  <c r="K31" i="2"/>
  <c r="P30" i="2"/>
  <c r="O30" i="2"/>
  <c r="N30" i="2"/>
  <c r="M30" i="2"/>
  <c r="K30" i="2"/>
  <c r="Q29" i="2"/>
  <c r="K29" i="2"/>
  <c r="P28" i="2"/>
  <c r="O28" i="2"/>
  <c r="O32" i="2" s="1"/>
  <c r="N28" i="2"/>
  <c r="N32" i="2" s="1"/>
  <c r="M28" i="2"/>
  <c r="M32" i="2" s="1"/>
  <c r="Q32" i="2" s="1"/>
  <c r="K28" i="2"/>
  <c r="Q27" i="2"/>
  <c r="K27" i="2"/>
  <c r="P25" i="2"/>
  <c r="J25" i="2"/>
  <c r="I25" i="2"/>
  <c r="H25" i="2"/>
  <c r="G25" i="2"/>
  <c r="K25" i="2" s="1"/>
  <c r="K24" i="2"/>
  <c r="Q24" i="2" s="1"/>
  <c r="J22" i="2"/>
  <c r="J57" i="2" s="1"/>
  <c r="J130" i="2" s="1"/>
  <c r="I22" i="2"/>
  <c r="I57" i="2" s="1"/>
  <c r="H22" i="2"/>
  <c r="H57" i="2" s="1"/>
  <c r="G22" i="2"/>
  <c r="K22" i="2" s="1"/>
  <c r="X21" i="2"/>
  <c r="X24" i="2" s="1"/>
  <c r="Q21" i="2"/>
  <c r="K21" i="2"/>
  <c r="P20" i="2"/>
  <c r="O20" i="2"/>
  <c r="N20" i="2"/>
  <c r="M20" i="2"/>
  <c r="Q20" i="2" s="1"/>
  <c r="K20" i="2"/>
  <c r="Q19" i="2"/>
  <c r="K19" i="2"/>
  <c r="X18" i="2"/>
  <c r="Q18" i="2"/>
  <c r="K18" i="2"/>
  <c r="P17" i="2"/>
  <c r="P22" i="2" s="1"/>
  <c r="P57" i="2" s="1"/>
  <c r="O17" i="2"/>
  <c r="N17" i="2"/>
  <c r="M17" i="2"/>
  <c r="K17" i="2"/>
  <c r="Q16" i="2"/>
  <c r="K16" i="2"/>
  <c r="O14" i="2"/>
  <c r="Q14" i="2" s="1"/>
  <c r="N14" i="2"/>
  <c r="M14" i="2"/>
  <c r="K14" i="2"/>
  <c r="P13" i="2"/>
  <c r="O13" i="2"/>
  <c r="O22" i="2" s="1"/>
  <c r="N13" i="2"/>
  <c r="N22" i="2" s="1"/>
  <c r="M13" i="2"/>
  <c r="M22" i="2" s="1"/>
  <c r="K13" i="2"/>
  <c r="O11" i="2"/>
  <c r="N11" i="2"/>
  <c r="Q11" i="2" s="1"/>
  <c r="M11" i="2"/>
  <c r="K11" i="2"/>
  <c r="Q10" i="2"/>
  <c r="K10" i="2"/>
  <c r="O24" i="3" l="1"/>
  <c r="O25" i="3" s="1"/>
  <c r="O57" i="3" s="1"/>
  <c r="I76" i="3"/>
  <c r="O76" i="3" s="1"/>
  <c r="I74" i="3"/>
  <c r="O74" i="3" s="1"/>
  <c r="I73" i="3"/>
  <c r="O73" i="3" s="1"/>
  <c r="I71" i="3"/>
  <c r="O71" i="3" s="1"/>
  <c r="I70" i="3"/>
  <c r="O70" i="3" s="1"/>
  <c r="I68" i="3"/>
  <c r="O68" i="3" s="1"/>
  <c r="I67" i="3"/>
  <c r="I65" i="3"/>
  <c r="I64" i="3"/>
  <c r="O67" i="3"/>
  <c r="O64" i="3"/>
  <c r="O78" i="3" s="1"/>
  <c r="H76" i="3"/>
  <c r="N76" i="3" s="1"/>
  <c r="H74" i="3"/>
  <c r="N74" i="3" s="1"/>
  <c r="H73" i="3"/>
  <c r="N73" i="3" s="1"/>
  <c r="H71" i="3"/>
  <c r="N71" i="3" s="1"/>
  <c r="H70" i="3"/>
  <c r="N70" i="3" s="1"/>
  <c r="H68" i="3"/>
  <c r="N68" i="3" s="1"/>
  <c r="H67" i="3"/>
  <c r="H65" i="3"/>
  <c r="H64" i="3"/>
  <c r="H78" i="3" s="1"/>
  <c r="H82" i="3" s="1"/>
  <c r="N67" i="3"/>
  <c r="N64" i="3"/>
  <c r="G104" i="3"/>
  <c r="K57" i="2"/>
  <c r="K32" i="2"/>
  <c r="Q52" i="2"/>
  <c r="Q13" i="2"/>
  <c r="Q17" i="2"/>
  <c r="H140" i="2"/>
  <c r="N24" i="2"/>
  <c r="N25" i="2" s="1"/>
  <c r="N57" i="2" s="1"/>
  <c r="Q38" i="2"/>
  <c r="Q44" i="2"/>
  <c r="O62" i="2"/>
  <c r="Q22" i="2"/>
  <c r="Q30" i="2"/>
  <c r="Q34" i="2"/>
  <c r="Q39" i="2"/>
  <c r="Q46" i="2"/>
  <c r="I152" i="2"/>
  <c r="I140" i="2" s="1"/>
  <c r="Q28" i="2"/>
  <c r="Q35" i="2"/>
  <c r="P126" i="2"/>
  <c r="P130" i="2" s="1"/>
  <c r="N65" i="3" l="1"/>
  <c r="N79" i="3" s="1"/>
  <c r="H79" i="3"/>
  <c r="I78" i="3"/>
  <c r="I82" i="3" s="1"/>
  <c r="O65" i="3"/>
  <c r="O79" i="3" s="1"/>
  <c r="I79" i="3"/>
  <c r="G92" i="3"/>
  <c r="M24" i="3"/>
  <c r="M25" i="3" s="1"/>
  <c r="O82" i="3"/>
  <c r="N78" i="3"/>
  <c r="N82" i="3" s="1"/>
  <c r="I124" i="2"/>
  <c r="O124" i="2" s="1"/>
  <c r="I122" i="2"/>
  <c r="O122" i="2" s="1"/>
  <c r="I121" i="2"/>
  <c r="O121" i="2" s="1"/>
  <c r="I119" i="2"/>
  <c r="O119" i="2" s="1"/>
  <c r="I118" i="2"/>
  <c r="O118" i="2" s="1"/>
  <c r="I116" i="2"/>
  <c r="O116" i="2" s="1"/>
  <c r="I115" i="2"/>
  <c r="O115" i="2" s="1"/>
  <c r="I113" i="2"/>
  <c r="O113" i="2" s="1"/>
  <c r="I112" i="2"/>
  <c r="O112" i="2" s="1"/>
  <c r="I110" i="2"/>
  <c r="O110" i="2" s="1"/>
  <c r="I109" i="2"/>
  <c r="O109" i="2" s="1"/>
  <c r="I107" i="2"/>
  <c r="O107" i="2" s="1"/>
  <c r="I106" i="2"/>
  <c r="O106" i="2" s="1"/>
  <c r="I104" i="2"/>
  <c r="O104" i="2" s="1"/>
  <c r="I103" i="2"/>
  <c r="O103" i="2" s="1"/>
  <c r="I101" i="2"/>
  <c r="O101" i="2" s="1"/>
  <c r="I100" i="2"/>
  <c r="O100" i="2" s="1"/>
  <c r="I98" i="2"/>
  <c r="O98" i="2" s="1"/>
  <c r="I97" i="2"/>
  <c r="O97" i="2" s="1"/>
  <c r="I95" i="2"/>
  <c r="O95" i="2" s="1"/>
  <c r="I94" i="2"/>
  <c r="O94" i="2" s="1"/>
  <c r="I92" i="2"/>
  <c r="O92" i="2" s="1"/>
  <c r="I91" i="2"/>
  <c r="O91" i="2" s="1"/>
  <c r="I89" i="2"/>
  <c r="O89" i="2" s="1"/>
  <c r="I88" i="2"/>
  <c r="O88" i="2" s="1"/>
  <c r="I86" i="2"/>
  <c r="O86" i="2" s="1"/>
  <c r="I85" i="2"/>
  <c r="O85" i="2" s="1"/>
  <c r="I83" i="2"/>
  <c r="O83" i="2" s="1"/>
  <c r="I82" i="2"/>
  <c r="O82" i="2" s="1"/>
  <c r="I80" i="2"/>
  <c r="O80" i="2" s="1"/>
  <c r="I79" i="2"/>
  <c r="O79" i="2" s="1"/>
  <c r="I77" i="2"/>
  <c r="O77" i="2" s="1"/>
  <c r="I76" i="2"/>
  <c r="O76" i="2" s="1"/>
  <c r="I74" i="2"/>
  <c r="O74" i="2" s="1"/>
  <c r="I71" i="2"/>
  <c r="O71" i="2" s="1"/>
  <c r="I68" i="2"/>
  <c r="O68" i="2" s="1"/>
  <c r="I67" i="2"/>
  <c r="O67" i="2" s="1"/>
  <c r="I65" i="2"/>
  <c r="I70" i="2"/>
  <c r="O70" i="2" s="1"/>
  <c r="I64" i="2"/>
  <c r="I73" i="2"/>
  <c r="O73" i="2" s="1"/>
  <c r="O64" i="2"/>
  <c r="H119" i="2"/>
  <c r="N119" i="2" s="1"/>
  <c r="H113" i="2"/>
  <c r="N113" i="2" s="1"/>
  <c r="H107" i="2"/>
  <c r="N107" i="2" s="1"/>
  <c r="H101" i="2"/>
  <c r="N101" i="2" s="1"/>
  <c r="H95" i="2"/>
  <c r="N95" i="2" s="1"/>
  <c r="H89" i="2"/>
  <c r="N89" i="2" s="1"/>
  <c r="H83" i="2"/>
  <c r="N83" i="2" s="1"/>
  <c r="H77" i="2"/>
  <c r="N77" i="2" s="1"/>
  <c r="H73" i="2"/>
  <c r="N73" i="2" s="1"/>
  <c r="H70" i="2"/>
  <c r="N70" i="2" s="1"/>
  <c r="N64" i="2"/>
  <c r="H64" i="2"/>
  <c r="H124" i="2"/>
  <c r="N124" i="2" s="1"/>
  <c r="H118" i="2"/>
  <c r="N118" i="2" s="1"/>
  <c r="H112" i="2"/>
  <c r="N112" i="2" s="1"/>
  <c r="H106" i="2"/>
  <c r="N106" i="2" s="1"/>
  <c r="H100" i="2"/>
  <c r="N100" i="2" s="1"/>
  <c r="H94" i="2"/>
  <c r="N94" i="2" s="1"/>
  <c r="H88" i="2"/>
  <c r="N88" i="2" s="1"/>
  <c r="H82" i="2"/>
  <c r="N82" i="2" s="1"/>
  <c r="H76" i="2"/>
  <c r="N76" i="2" s="1"/>
  <c r="H122" i="2"/>
  <c r="N122" i="2" s="1"/>
  <c r="H116" i="2"/>
  <c r="N116" i="2" s="1"/>
  <c r="H110" i="2"/>
  <c r="N110" i="2" s="1"/>
  <c r="H104" i="2"/>
  <c r="N104" i="2" s="1"/>
  <c r="H98" i="2"/>
  <c r="N98" i="2" s="1"/>
  <c r="H92" i="2"/>
  <c r="N92" i="2" s="1"/>
  <c r="H86" i="2"/>
  <c r="N86" i="2" s="1"/>
  <c r="H80" i="2"/>
  <c r="N80" i="2" s="1"/>
  <c r="H74" i="2"/>
  <c r="N74" i="2" s="1"/>
  <c r="H71" i="2"/>
  <c r="N71" i="2" s="1"/>
  <c r="H121" i="2"/>
  <c r="N121" i="2" s="1"/>
  <c r="H109" i="2"/>
  <c r="N109" i="2" s="1"/>
  <c r="H85" i="2"/>
  <c r="N85" i="2" s="1"/>
  <c r="H68" i="2"/>
  <c r="N68" i="2" s="1"/>
  <c r="H67" i="2"/>
  <c r="N67" i="2" s="1"/>
  <c r="H65" i="2"/>
  <c r="H115" i="2"/>
  <c r="N115" i="2" s="1"/>
  <c r="H91" i="2"/>
  <c r="N91" i="2" s="1"/>
  <c r="H97" i="2"/>
  <c r="N97" i="2" s="1"/>
  <c r="H103" i="2"/>
  <c r="N103" i="2" s="1"/>
  <c r="H79" i="2"/>
  <c r="N79" i="2" s="1"/>
  <c r="G152" i="2"/>
  <c r="O24" i="2"/>
  <c r="O25" i="2" s="1"/>
  <c r="O57" i="2" s="1"/>
  <c r="Q25" i="3" l="1"/>
  <c r="M57" i="3"/>
  <c r="G76" i="3"/>
  <c r="M76" i="3" s="1"/>
  <c r="G74" i="3"/>
  <c r="M74" i="3" s="1"/>
  <c r="G73" i="3"/>
  <c r="M73" i="3" s="1"/>
  <c r="G71" i="3"/>
  <c r="M71" i="3" s="1"/>
  <c r="G70" i="3"/>
  <c r="M70" i="3" s="1"/>
  <c r="G68" i="3"/>
  <c r="M68" i="3" s="1"/>
  <c r="G67" i="3"/>
  <c r="G65" i="3"/>
  <c r="G64" i="3"/>
  <c r="G78" i="3" s="1"/>
  <c r="M67" i="3"/>
  <c r="M64" i="3"/>
  <c r="N126" i="2"/>
  <c r="N130" i="2" s="1"/>
  <c r="I126" i="2"/>
  <c r="I130" i="2" s="1"/>
  <c r="N65" i="2"/>
  <c r="N127" i="2" s="1"/>
  <c r="H127" i="2"/>
  <c r="G140" i="2"/>
  <c r="M24" i="2"/>
  <c r="M25" i="2" s="1"/>
  <c r="H126" i="2"/>
  <c r="H130" i="2" s="1"/>
  <c r="O126" i="2"/>
  <c r="O130" i="2" s="1"/>
  <c r="O65" i="2"/>
  <c r="O127" i="2" s="1"/>
  <c r="I127" i="2"/>
  <c r="K78" i="3" l="1"/>
  <c r="K82" i="3" s="1"/>
  <c r="G82" i="3"/>
  <c r="G79" i="3"/>
  <c r="K79" i="3" s="1"/>
  <c r="M65" i="3"/>
  <c r="M79" i="3" s="1"/>
  <c r="Q79" i="3" s="1"/>
  <c r="Q57" i="3"/>
  <c r="Q82" i="3" s="1"/>
  <c r="M78" i="3"/>
  <c r="Q78" i="3" s="1"/>
  <c r="G124" i="2"/>
  <c r="M124" i="2" s="1"/>
  <c r="G122" i="2"/>
  <c r="M122" i="2" s="1"/>
  <c r="G121" i="2"/>
  <c r="M121" i="2" s="1"/>
  <c r="G119" i="2"/>
  <c r="M119" i="2" s="1"/>
  <c r="G118" i="2"/>
  <c r="M118" i="2" s="1"/>
  <c r="G116" i="2"/>
  <c r="M116" i="2" s="1"/>
  <c r="G115" i="2"/>
  <c r="M115" i="2" s="1"/>
  <c r="G113" i="2"/>
  <c r="M113" i="2" s="1"/>
  <c r="G112" i="2"/>
  <c r="M112" i="2" s="1"/>
  <c r="G110" i="2"/>
  <c r="M110" i="2" s="1"/>
  <c r="G109" i="2"/>
  <c r="M109" i="2" s="1"/>
  <c r="G107" i="2"/>
  <c r="M107" i="2" s="1"/>
  <c r="G106" i="2"/>
  <c r="M106" i="2" s="1"/>
  <c r="G104" i="2"/>
  <c r="M104" i="2" s="1"/>
  <c r="G103" i="2"/>
  <c r="M103" i="2" s="1"/>
  <c r="G101" i="2"/>
  <c r="M101" i="2" s="1"/>
  <c r="G100" i="2"/>
  <c r="M100" i="2" s="1"/>
  <c r="G98" i="2"/>
  <c r="M98" i="2" s="1"/>
  <c r="G97" i="2"/>
  <c r="M97" i="2" s="1"/>
  <c r="G95" i="2"/>
  <c r="M95" i="2" s="1"/>
  <c r="G94" i="2"/>
  <c r="M94" i="2" s="1"/>
  <c r="G92" i="2"/>
  <c r="M92" i="2" s="1"/>
  <c r="G91" i="2"/>
  <c r="M91" i="2" s="1"/>
  <c r="G89" i="2"/>
  <c r="M89" i="2" s="1"/>
  <c r="G88" i="2"/>
  <c r="M88" i="2" s="1"/>
  <c r="G86" i="2"/>
  <c r="M86" i="2" s="1"/>
  <c r="G85" i="2"/>
  <c r="M85" i="2" s="1"/>
  <c r="G83" i="2"/>
  <c r="M83" i="2" s="1"/>
  <c r="G82" i="2"/>
  <c r="M82" i="2" s="1"/>
  <c r="G80" i="2"/>
  <c r="M80" i="2" s="1"/>
  <c r="G79" i="2"/>
  <c r="M79" i="2" s="1"/>
  <c r="G77" i="2"/>
  <c r="M77" i="2" s="1"/>
  <c r="G76" i="2"/>
  <c r="M76" i="2" s="1"/>
  <c r="G74" i="2"/>
  <c r="M74" i="2" s="1"/>
  <c r="G73" i="2"/>
  <c r="M73" i="2" s="1"/>
  <c r="G71" i="2"/>
  <c r="M71" i="2" s="1"/>
  <c r="G70" i="2"/>
  <c r="M70" i="2" s="1"/>
  <c r="G68" i="2"/>
  <c r="M68" i="2" s="1"/>
  <c r="G67" i="2"/>
  <c r="M67" i="2" s="1"/>
  <c r="G65" i="2"/>
  <c r="M64" i="2"/>
  <c r="M126" i="2" s="1"/>
  <c r="Q126" i="2" s="1"/>
  <c r="G64" i="2"/>
  <c r="G126" i="2" s="1"/>
  <c r="Q25" i="2"/>
  <c r="M57" i="2"/>
  <c r="M82" i="3" l="1"/>
  <c r="K126" i="2"/>
  <c r="K130" i="2" s="1"/>
  <c r="G130" i="2"/>
  <c r="M130" i="2"/>
  <c r="Q57" i="2"/>
  <c r="Q130" i="2" s="1"/>
  <c r="G127" i="2"/>
  <c r="K127" i="2" s="1"/>
  <c r="M65" i="2"/>
  <c r="M127" i="2" s="1"/>
  <c r="Q127" i="2" s="1"/>
  <c r="H112" i="1" l="1"/>
  <c r="H113" i="1" s="1"/>
  <c r="H101" i="1" s="1"/>
  <c r="H82" i="1" s="1"/>
  <c r="N82" i="1" s="1"/>
  <c r="G112" i="1"/>
  <c r="G113" i="1" s="1"/>
  <c r="G101" i="1" s="1"/>
  <c r="I111" i="1"/>
  <c r="I110" i="1"/>
  <c r="I112" i="1" s="1"/>
  <c r="I113" i="1" s="1"/>
  <c r="I101" i="1" s="1"/>
  <c r="K108" i="1"/>
  <c r="K107" i="1"/>
  <c r="K106" i="1"/>
  <c r="L91" i="1"/>
  <c r="J88" i="1"/>
  <c r="P87" i="1"/>
  <c r="J87" i="1"/>
  <c r="Q85" i="1"/>
  <c r="P85" i="1"/>
  <c r="K85" i="1"/>
  <c r="Q83" i="1"/>
  <c r="P83" i="1"/>
  <c r="Q82" i="1"/>
  <c r="P82" i="1"/>
  <c r="Q80" i="1"/>
  <c r="P80" i="1"/>
  <c r="Q79" i="1"/>
  <c r="P79" i="1"/>
  <c r="Q77" i="1"/>
  <c r="P77" i="1"/>
  <c r="Q76" i="1"/>
  <c r="P76" i="1"/>
  <c r="Q74" i="1"/>
  <c r="P74" i="1"/>
  <c r="Q73" i="1"/>
  <c r="P73" i="1"/>
  <c r="Q71" i="1"/>
  <c r="P71" i="1"/>
  <c r="Q70" i="1"/>
  <c r="P70" i="1"/>
  <c r="Q68" i="1"/>
  <c r="P68" i="1"/>
  <c r="Q67" i="1"/>
  <c r="P67" i="1"/>
  <c r="Q65" i="1"/>
  <c r="P65" i="1"/>
  <c r="Q64" i="1"/>
  <c r="P64" i="1"/>
  <c r="X62" i="1"/>
  <c r="Q62" i="1"/>
  <c r="P62" i="1"/>
  <c r="P88" i="1" s="1"/>
  <c r="N62" i="1"/>
  <c r="M62" i="1"/>
  <c r="I62" i="1"/>
  <c r="Q61" i="1"/>
  <c r="P61" i="1"/>
  <c r="O61" i="1"/>
  <c r="N61" i="1"/>
  <c r="M61" i="1"/>
  <c r="I61" i="1"/>
  <c r="Q54" i="1"/>
  <c r="K54" i="1"/>
  <c r="P52" i="1"/>
  <c r="J52" i="1"/>
  <c r="I52" i="1"/>
  <c r="H52" i="1"/>
  <c r="G52" i="1"/>
  <c r="K52" i="1" s="1"/>
  <c r="P51" i="1"/>
  <c r="O51" i="1"/>
  <c r="N51" i="1"/>
  <c r="M51" i="1"/>
  <c r="K51" i="1"/>
  <c r="P48" i="1"/>
  <c r="Q48" i="1" s="1"/>
  <c r="O48" i="1"/>
  <c r="N48" i="1"/>
  <c r="M48" i="1"/>
  <c r="K48" i="1"/>
  <c r="P46" i="1"/>
  <c r="O46" i="1"/>
  <c r="N46" i="1"/>
  <c r="M46" i="1"/>
  <c r="Q46" i="1" s="1"/>
  <c r="K46" i="1"/>
  <c r="P44" i="1"/>
  <c r="O44" i="1"/>
  <c r="N44" i="1"/>
  <c r="M44" i="1"/>
  <c r="Q44" i="1" s="1"/>
  <c r="K44" i="1"/>
  <c r="P42" i="1"/>
  <c r="O42" i="1"/>
  <c r="N42" i="1"/>
  <c r="M42" i="1"/>
  <c r="K42" i="1"/>
  <c r="P40" i="1"/>
  <c r="O40" i="1"/>
  <c r="N40" i="1"/>
  <c r="M40" i="1"/>
  <c r="K40" i="1"/>
  <c r="P39" i="1"/>
  <c r="O39" i="1"/>
  <c r="N39" i="1"/>
  <c r="M39" i="1"/>
  <c r="Q39" i="1" s="1"/>
  <c r="K39" i="1"/>
  <c r="P38" i="1"/>
  <c r="O38" i="1"/>
  <c r="N38" i="1"/>
  <c r="M38" i="1"/>
  <c r="Q38" i="1" s="1"/>
  <c r="K38" i="1"/>
  <c r="P37" i="1"/>
  <c r="O37" i="1"/>
  <c r="N37" i="1"/>
  <c r="M37" i="1"/>
  <c r="K37" i="1"/>
  <c r="P35" i="1"/>
  <c r="O35" i="1"/>
  <c r="N35" i="1"/>
  <c r="M35" i="1"/>
  <c r="M52" i="1" s="1"/>
  <c r="K35" i="1"/>
  <c r="P34" i="1"/>
  <c r="O34" i="1"/>
  <c r="O52" i="1" s="1"/>
  <c r="N34" i="1"/>
  <c r="M34" i="1"/>
  <c r="Q34" i="1" s="1"/>
  <c r="K34" i="1"/>
  <c r="J32" i="1"/>
  <c r="I32" i="1"/>
  <c r="H32" i="1"/>
  <c r="G32" i="1"/>
  <c r="K32" i="1" s="1"/>
  <c r="P31" i="1"/>
  <c r="O31" i="1"/>
  <c r="N31" i="1"/>
  <c r="M31" i="1"/>
  <c r="Q31" i="1" s="1"/>
  <c r="K31" i="1"/>
  <c r="P30" i="1"/>
  <c r="Q30" i="1" s="1"/>
  <c r="O30" i="1"/>
  <c r="N30" i="1"/>
  <c r="M30" i="1"/>
  <c r="K30" i="1"/>
  <c r="Q29" i="1"/>
  <c r="K29" i="1"/>
  <c r="P28" i="1"/>
  <c r="P32" i="1" s="1"/>
  <c r="O28" i="1"/>
  <c r="O32" i="1" s="1"/>
  <c r="N28" i="1"/>
  <c r="N32" i="1" s="1"/>
  <c r="M28" i="1"/>
  <c r="M32" i="1" s="1"/>
  <c r="K28" i="1"/>
  <c r="Q27" i="1"/>
  <c r="K27" i="1"/>
  <c r="P25" i="1"/>
  <c r="J25" i="1"/>
  <c r="I25" i="1"/>
  <c r="H25" i="1"/>
  <c r="G25" i="1"/>
  <c r="K25" i="1" s="1"/>
  <c r="K24" i="1"/>
  <c r="J22" i="1"/>
  <c r="J57" i="1" s="1"/>
  <c r="J91" i="1" s="1"/>
  <c r="I22" i="1"/>
  <c r="I57" i="1" s="1"/>
  <c r="H22" i="1"/>
  <c r="H57" i="1" s="1"/>
  <c r="G22" i="1"/>
  <c r="G57" i="1" s="1"/>
  <c r="X21" i="1"/>
  <c r="X24" i="1" s="1"/>
  <c r="Q21" i="1"/>
  <c r="K21" i="1"/>
  <c r="P20" i="1"/>
  <c r="O20" i="1"/>
  <c r="N20" i="1"/>
  <c r="M20" i="1"/>
  <c r="Q20" i="1" s="1"/>
  <c r="K20" i="1"/>
  <c r="Q19" i="1"/>
  <c r="K19" i="1"/>
  <c r="X18" i="1"/>
  <c r="Q18" i="1"/>
  <c r="K18" i="1"/>
  <c r="P17" i="1"/>
  <c r="P22" i="1" s="1"/>
  <c r="O17" i="1"/>
  <c r="N17" i="1"/>
  <c r="M17" i="1"/>
  <c r="K17" i="1"/>
  <c r="Q16" i="1"/>
  <c r="K16" i="1"/>
  <c r="O14" i="1"/>
  <c r="Q14" i="1" s="1"/>
  <c r="N14" i="1"/>
  <c r="M14" i="1"/>
  <c r="K14" i="1"/>
  <c r="P13" i="1"/>
  <c r="O13" i="1"/>
  <c r="O22" i="1" s="1"/>
  <c r="N13" i="1"/>
  <c r="N22" i="1" s="1"/>
  <c r="M13" i="1"/>
  <c r="K13" i="1"/>
  <c r="O11" i="1"/>
  <c r="N11" i="1"/>
  <c r="M11" i="1"/>
  <c r="K11" i="1"/>
  <c r="Q10" i="1"/>
  <c r="K10" i="1"/>
  <c r="K57" i="1" l="1"/>
  <c r="P57" i="1"/>
  <c r="P91" i="1" s="1"/>
  <c r="K22" i="1"/>
  <c r="I85" i="1"/>
  <c r="O85" i="1" s="1"/>
  <c r="I83" i="1"/>
  <c r="O83" i="1" s="1"/>
  <c r="I76" i="1"/>
  <c r="O76" i="1" s="1"/>
  <c r="I74" i="1"/>
  <c r="O74" i="1" s="1"/>
  <c r="I67" i="1"/>
  <c r="O67" i="1" s="1"/>
  <c r="I65" i="1"/>
  <c r="O65" i="1" s="1"/>
  <c r="I64" i="1"/>
  <c r="I82" i="1"/>
  <c r="O82" i="1" s="1"/>
  <c r="I80" i="1"/>
  <c r="O80" i="1" s="1"/>
  <c r="I79" i="1"/>
  <c r="O79" i="1" s="1"/>
  <c r="I77" i="1"/>
  <c r="O77" i="1" s="1"/>
  <c r="I73" i="1"/>
  <c r="O73" i="1" s="1"/>
  <c r="I71" i="1"/>
  <c r="O71" i="1" s="1"/>
  <c r="I70" i="1"/>
  <c r="I68" i="1"/>
  <c r="O68" i="1" s="1"/>
  <c r="Q32" i="1"/>
  <c r="N52" i="1"/>
  <c r="Q52" i="1"/>
  <c r="Q40" i="1"/>
  <c r="I87" i="1"/>
  <c r="I91" i="1" s="1"/>
  <c r="H64" i="1"/>
  <c r="H65" i="1"/>
  <c r="H67" i="1"/>
  <c r="N67" i="1" s="1"/>
  <c r="H68" i="1"/>
  <c r="N68" i="1" s="1"/>
  <c r="H70" i="1"/>
  <c r="H71" i="1"/>
  <c r="N71" i="1" s="1"/>
  <c r="H73" i="1"/>
  <c r="N73" i="1" s="1"/>
  <c r="H74" i="1"/>
  <c r="N74" i="1" s="1"/>
  <c r="H76" i="1"/>
  <c r="N76" i="1" s="1"/>
  <c r="H77" i="1"/>
  <c r="N77" i="1" s="1"/>
  <c r="H79" i="1"/>
  <c r="N79" i="1" s="1"/>
  <c r="H80" i="1"/>
  <c r="N80" i="1" s="1"/>
  <c r="Q11" i="1"/>
  <c r="M22" i="1"/>
  <c r="Q13" i="1"/>
  <c r="Q22" i="1" s="1"/>
  <c r="Q17" i="1"/>
  <c r="Q24" i="1"/>
  <c r="Q37" i="1"/>
  <c r="Q42" i="1"/>
  <c r="Q51" i="1"/>
  <c r="O64" i="1"/>
  <c r="O87" i="1" s="1"/>
  <c r="O70" i="1"/>
  <c r="G85" i="1"/>
  <c r="M85" i="1" s="1"/>
  <c r="G83" i="1"/>
  <c r="M83" i="1" s="1"/>
  <c r="G82" i="1"/>
  <c r="M82" i="1" s="1"/>
  <c r="G80" i="1"/>
  <c r="M80" i="1" s="1"/>
  <c r="G79" i="1"/>
  <c r="M79" i="1" s="1"/>
  <c r="G77" i="1"/>
  <c r="M77" i="1" s="1"/>
  <c r="G76" i="1"/>
  <c r="M76" i="1" s="1"/>
  <c r="G74" i="1"/>
  <c r="M74" i="1" s="1"/>
  <c r="G73" i="1"/>
  <c r="M73" i="1" s="1"/>
  <c r="G71" i="1"/>
  <c r="M71" i="1" s="1"/>
  <c r="G70" i="1"/>
  <c r="G68" i="1"/>
  <c r="M68" i="1" s="1"/>
  <c r="G67" i="1"/>
  <c r="M67" i="1" s="1"/>
  <c r="G65" i="1"/>
  <c r="G64" i="1"/>
  <c r="M70" i="1"/>
  <c r="M64" i="1"/>
  <c r="M87" i="1" s="1"/>
  <c r="O62" i="1"/>
  <c r="I88" i="1"/>
  <c r="N70" i="1"/>
  <c r="N64" i="1"/>
  <c r="N87" i="1" s="1"/>
  <c r="H85" i="1"/>
  <c r="N85" i="1" s="1"/>
  <c r="H83" i="1"/>
  <c r="N83" i="1" s="1"/>
  <c r="Q28" i="1"/>
  <c r="Q35" i="1"/>
  <c r="O88" i="1" l="1"/>
  <c r="G87" i="1"/>
  <c r="M24" i="1"/>
  <c r="M25" i="1" s="1"/>
  <c r="O24" i="1"/>
  <c r="O25" i="1" s="1"/>
  <c r="O57" i="1" s="1"/>
  <c r="O91" i="1" s="1"/>
  <c r="N24" i="1"/>
  <c r="N25" i="1" s="1"/>
  <c r="N57" i="1" s="1"/>
  <c r="N91" i="1" s="1"/>
  <c r="H88" i="1"/>
  <c r="N65" i="1"/>
  <c r="N88" i="1" s="1"/>
  <c r="G88" i="1"/>
  <c r="M65" i="1"/>
  <c r="M88" i="1" s="1"/>
  <c r="H87" i="1"/>
  <c r="H91" i="1" s="1"/>
  <c r="Q87" i="1"/>
  <c r="Q25" i="1" l="1"/>
  <c r="Q88" i="1"/>
  <c r="M57" i="1"/>
  <c r="K87" i="1"/>
  <c r="K91" i="1" s="1"/>
  <c r="G91" i="1"/>
  <c r="K88" i="1"/>
  <c r="Q57" i="1" l="1"/>
  <c r="Q91" i="1" s="1"/>
  <c r="M91" i="1"/>
</calcChain>
</file>

<file path=xl/comments1.xml><?xml version="1.0" encoding="utf-8"?>
<comments xmlns="http://schemas.openxmlformats.org/spreadsheetml/2006/main">
  <authors>
    <author>Lloyd E. Keyser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X62" author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authors>
    <author>Lloyd E. Keyser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comments3.xml><?xml version="1.0" encoding="utf-8"?>
<comments xmlns="http://schemas.openxmlformats.org/spreadsheetml/2006/main">
  <authors>
    <author>Lloyd E. Keyser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List>
</comments>
</file>

<file path=xl/comments4.xml><?xml version="1.0" encoding="utf-8"?>
<comments xmlns="http://schemas.openxmlformats.org/spreadsheetml/2006/main">
  <authors>
    <author>Lloyd E. Keyser</author>
    <author>American Electric Power®</author>
  </authors>
  <commentList>
    <comment ref="X15" author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W61" authorId="1">
      <text>
        <r>
          <rPr>
            <b/>
            <sz val="8"/>
            <color indexed="81"/>
            <rFont val="Tahoma"/>
            <family val="2"/>
          </rPr>
          <t>American Electric Power®: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 ref="X62" authorId="0">
      <text>
        <r>
          <rPr>
            <b/>
            <sz val="8"/>
            <color indexed="81"/>
            <rFont val="Tahoma"/>
            <family val="2"/>
          </rPr>
          <t>Lloyd E. Keyser:</t>
        </r>
        <r>
          <rPr>
            <sz val="8"/>
            <color indexed="81"/>
            <rFont val="Tahoma"/>
            <family val="2"/>
          </rPr>
          <t xml:space="preserve">
Incremental storm cost = 
(Total storm cost in cell K62) -  ((1,081 TOTAL FTE's on shift during regular work-week days throughout duration of storm) x
(Avg ST hourly rate of $25.09) x
(8 hours for normal work-week day))
See "2012 Avoided Cost For Major Storm Restoration.xls"</t>
        </r>
      </text>
    </comment>
  </commentList>
</comments>
</file>

<file path=xl/sharedStrings.xml><?xml version="1.0" encoding="utf-8"?>
<sst xmlns="http://schemas.openxmlformats.org/spreadsheetml/2006/main" count="619" uniqueCount="149">
  <si>
    <t>Kentucky Power</t>
  </si>
  <si>
    <t>06/23/16 WIND STORM TOTAL COST</t>
  </si>
  <si>
    <t>06/23/16 WIND STORM INCREMENTAL COST</t>
  </si>
  <si>
    <t>Major Event Cost Recap</t>
  </si>
  <si>
    <t>Wind Storm:  06/23/2016</t>
  </si>
  <si>
    <t>A</t>
  </si>
  <si>
    <t>B</t>
  </si>
  <si>
    <t>C</t>
  </si>
  <si>
    <t>D</t>
  </si>
  <si>
    <t>A+B+C+D</t>
  </si>
  <si>
    <t>Detailed Restoration Costs</t>
  </si>
  <si>
    <t>Capitalized</t>
  </si>
  <si>
    <t>Accumulated</t>
  </si>
  <si>
    <t>Expensed</t>
  </si>
  <si>
    <t>Unallocated</t>
  </si>
  <si>
    <t>Total Cost</t>
  </si>
  <si>
    <t>Depreciation</t>
  </si>
  <si>
    <t>(Capital)</t>
  </si>
  <si>
    <t>(Removal)</t>
  </si>
  <si>
    <t>(O&amp;M)</t>
  </si>
  <si>
    <t>to Restore</t>
  </si>
  <si>
    <t>In House Costs</t>
  </si>
  <si>
    <t>Regular Time</t>
  </si>
  <si>
    <t>Dollars</t>
  </si>
  <si>
    <t>Salary &amp; Wages</t>
  </si>
  <si>
    <t>Hours</t>
  </si>
  <si>
    <t>Overtime</t>
  </si>
  <si>
    <t>Incremental Fleet Calculation:</t>
  </si>
  <si>
    <t>Salary &amp; Wage</t>
  </si>
  <si>
    <t>ST Fringes</t>
  </si>
  <si>
    <t>Overheads</t>
  </si>
  <si>
    <t>OT Fringes</t>
  </si>
  <si>
    <t>2009 Storms 8 &amp; 9 - Total Fleet Cost</t>
  </si>
  <si>
    <t>Other Labor Fringes</t>
  </si>
  <si>
    <t>Incentives</t>
  </si>
  <si>
    <t>Construction/Retirement</t>
  </si>
  <si>
    <t>2009 Storms 8 &amp; 9 - Calculated Incremental Fleet Cost</t>
  </si>
  <si>
    <t>All Other Overheads</t>
  </si>
  <si>
    <t>Total Salary &amp; Wages</t>
  </si>
  <si>
    <t>Historical % Of Incremental to Total</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</si>
  <si>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</si>
  <si>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</si>
  <si>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</si>
  <si>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</si>
  <si>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</si>
  <si>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</si>
  <si>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</si>
  <si>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</si>
  <si>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</si>
  <si>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</si>
  <si>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</si>
  <si>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</si>
  <si>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</si>
  <si>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</si>
  <si>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</si>
  <si>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</si>
  <si>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</si>
  <si>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</si>
  <si>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</si>
  <si>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</si>
  <si>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</si>
  <si>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</si>
  <si>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</si>
  <si>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</si>
  <si>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</si>
  <si>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</si>
  <si>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</si>
  <si>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</si>
  <si>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</si>
  <si>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</si>
  <si>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</si>
  <si>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</si>
  <si>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Asplundh Tree Expert</t>
  </si>
  <si>
    <t>see comment R62 for previous calc of Asplundh incremental O&amp;M</t>
  </si>
  <si>
    <t>D.H. Elliot</t>
  </si>
  <si>
    <t>ACRT Inc</t>
  </si>
  <si>
    <t>Area Wide Protective</t>
  </si>
  <si>
    <t>Davey Resource Group</t>
  </si>
  <si>
    <t>Service Electric Company</t>
  </si>
  <si>
    <t>Sumter Utilities</t>
  </si>
  <si>
    <t>Thayer Power &amp; Communication Line Cnstr</t>
  </si>
  <si>
    <t>Other Contractor</t>
  </si>
  <si>
    <t>TOTAL OUTSIDE CONTRACTED SERVICES</t>
  </si>
  <si>
    <t>Total Restoration Costs</t>
  </si>
  <si>
    <t>O/S from Bus Obj</t>
  </si>
  <si>
    <t>Less: Accrual not yet reversed</t>
  </si>
  <si>
    <t>Total O/S</t>
  </si>
  <si>
    <t>Less: Asplundh (all O&amp;M)</t>
  </si>
  <si>
    <t>Total O/S for Splits</t>
  </si>
  <si>
    <t>Other Bud Cat</t>
  </si>
  <si>
    <t>O/S from Business Objects</t>
  </si>
  <si>
    <t>Less: Asplundh (All O&amp;M)</t>
  </si>
  <si>
    <t>Total for Splits</t>
  </si>
  <si>
    <t>% Split</t>
  </si>
  <si>
    <t>Capital</t>
  </si>
  <si>
    <t>Removal</t>
  </si>
  <si>
    <t>O&amp;M</t>
  </si>
  <si>
    <t>Project</t>
  </si>
  <si>
    <t>DMS16KK05</t>
  </si>
  <si>
    <t>Work Orders/WR #'s</t>
  </si>
  <si>
    <t>Ashland</t>
  </si>
  <si>
    <t>DKY0092296 / 62266219</t>
  </si>
  <si>
    <t>Hazard</t>
  </si>
  <si>
    <t>Pikeville</t>
  </si>
  <si>
    <t>Original Split</t>
  </si>
  <si>
    <t>Cap 20% / Rem 05% / O&amp;M 75%</t>
  </si>
  <si>
    <t>Wind Storm definition</t>
  </si>
  <si>
    <t>07/13/15 THUNDERSTORM TOTAL COST</t>
  </si>
  <si>
    <t>07/13/15 THUNDERSTORM INCREMENTAL COST</t>
  </si>
  <si>
    <t>Thunderstorm:  07/13/2015</t>
  </si>
  <si>
    <t>Associated Diversified Services Inc</t>
  </si>
  <si>
    <t>Detroit Edison</t>
  </si>
  <si>
    <t>Harlan Electric Co</t>
  </si>
  <si>
    <t>Illuminating Company</t>
  </si>
  <si>
    <t>JF Electric</t>
  </si>
  <si>
    <t>New River Electrical Corp</t>
  </si>
  <si>
    <t>NG Gilbert</t>
  </si>
  <si>
    <t>Pike Electric</t>
  </si>
  <si>
    <t>PPL Electric Utilities Corp</t>
  </si>
  <si>
    <t>Quality Lines Inc</t>
  </si>
  <si>
    <t>T&amp;D Solutions LTD</t>
  </si>
  <si>
    <t>Thayer Power</t>
  </si>
  <si>
    <t>Utility Lines Construction Services</t>
  </si>
  <si>
    <t>Vaughn Industries</t>
  </si>
  <si>
    <t>William E Groves Construction Inc</t>
  </si>
  <si>
    <t>Wright Tree Service</t>
  </si>
  <si>
    <t>DMS15KK07</t>
  </si>
  <si>
    <t>DKY0088666 / 58415988</t>
  </si>
  <si>
    <t>Cap 07% / Rem 01% / O&amp;M 92%</t>
  </si>
  <si>
    <t>Thunderstorm definition</t>
  </si>
  <si>
    <t>03/04/15 SNOW STORM TOTAL COST</t>
  </si>
  <si>
    <t>03/04/15 SNOW STORM INCREMENTAL COST</t>
  </si>
  <si>
    <t>Snow Storm:  03/04/2015</t>
  </si>
  <si>
    <t>Bowlin Energy LLC</t>
  </si>
  <si>
    <t>DMS15KK02</t>
  </si>
  <si>
    <t>DKY0087218 / 56888865</t>
  </si>
  <si>
    <t>Cap 10% / Rem 05% / O&amp;M 85%</t>
  </si>
  <si>
    <t>Snow Storm definition</t>
  </si>
  <si>
    <t>06/10/14 WIND STORM TOTAL COST</t>
  </si>
  <si>
    <t>06/10/14 WIND STORM INCREMENTAL COST</t>
  </si>
  <si>
    <t>Wind Storm:  06/10/2014</t>
  </si>
  <si>
    <t>Asplundh Construction Corp</t>
  </si>
  <si>
    <t>Louisville Gas &amp; Electric</t>
  </si>
  <si>
    <t>Ohio Edison</t>
  </si>
  <si>
    <t>Service Electric</t>
  </si>
  <si>
    <t>Sumpter</t>
  </si>
  <si>
    <t>UC Synergetic</t>
  </si>
  <si>
    <t>DMS14KK07</t>
  </si>
  <si>
    <t>DKY0084254 / 53925840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</si>
</sst>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164" formatCode="#,##0.0_);[Red]\(#,##0.0\)"/>
    <numFmt numFmtId="165" formatCode="&quot;$&quot;#,##0"/>
    <numFmt numFmtId="166" formatCode="0.00000%"/>
    <numFmt numFmtId="167" formatCode="#,##0.0_);\(#,##0.0\)"/>
    <numFmt numFmtId="168" formatCode="0.000000%"/>
    <numFmt numFmtId="169" formatCode="0.000%"/>
  </numFmts>
  <fonts count="15" x14ac:knownFonts="1">
    <font>
      <sz val="10"/>
      <name val="Tahoma"/>
    </font>
    <font>
      <b/>
      <sz val="10"/>
      <name val="Tahoma"/>
      <family val="2"/>
    </font>
    <font>
      <b/>
      <sz val="16"/>
      <name val="Tahoma"/>
      <family val="2"/>
    </font>
    <font>
      <b/>
      <sz val="12"/>
      <name val="Tahoma"/>
      <family val="2"/>
    </font>
    <font>
      <b/>
      <i/>
      <sz val="8"/>
      <name val="Tahoma"/>
      <family val="2"/>
    </font>
    <font>
      <b/>
      <sz val="11"/>
      <name val="Tahoma"/>
      <family val="2"/>
    </font>
    <font>
      <b/>
      <i/>
      <sz val="10"/>
      <name val="Tahoma"/>
      <family val="2"/>
    </font>
    <font>
      <sz val="10"/>
      <color indexed="8"/>
      <name val="Tahoma"/>
      <family val="2"/>
    </font>
    <font>
      <sz val="10"/>
      <name val="Tahoma"/>
      <family val="2"/>
    </font>
    <font>
      <i/>
      <sz val="8"/>
      <name val="Tahoma"/>
      <family val="2"/>
    </font>
    <font>
      <strike/>
      <sz val="10"/>
      <name val="Tahoma"/>
      <family val="2"/>
    </font>
    <font>
      <i/>
      <sz val="10"/>
      <name val="Tahoma"/>
      <family val="2"/>
    </font>
    <font>
      <b/>
      <sz val="8"/>
      <color indexed="81"/>
      <name val="Tahoma"/>
      <family val="2"/>
    </font>
    <font>
      <sz val="8"/>
      <color indexed="81"/>
      <name val="Tahoma"/>
      <family val="2"/>
    </font>
    <font>
      <u/>
      <sz val="8"/>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CCFF99"/>
        <bgColor indexed="64"/>
      </patternFill>
    </fill>
  </fills>
  <borders count="24">
    <border>
      <left/>
      <right/>
      <top/>
      <bottom/>
      <diagonal/>
    </border>
    <border>
      <left/>
      <right/>
      <top/>
      <bottom style="medium">
        <color indexed="64"/>
      </bottom>
      <diagonal/>
    </border>
    <border>
      <left/>
      <right/>
      <top style="mediumDashDotDot">
        <color indexed="64"/>
      </top>
      <bottom/>
      <diagonal/>
    </border>
    <border>
      <left style="mediumDashDotDot">
        <color indexed="64"/>
      </left>
      <right style="mediumDashDotDot">
        <color indexed="64"/>
      </right>
      <top style="mediumDashDotDot">
        <color indexed="64"/>
      </top>
      <bottom/>
      <diagonal/>
    </border>
    <border>
      <left style="mediumDashDotDot">
        <color indexed="64"/>
      </left>
      <right style="mediumDashDotDot">
        <color indexed="64"/>
      </right>
      <top/>
      <bottom/>
      <diagonal/>
    </border>
    <border>
      <left/>
      <right/>
      <top/>
      <bottom style="thin">
        <color indexed="64"/>
      </bottom>
      <diagonal/>
    </border>
    <border>
      <left/>
      <right/>
      <top style="thin">
        <color indexed="64"/>
      </top>
      <bottom/>
      <diagonal/>
    </border>
    <border>
      <left style="mediumDashDotDot">
        <color indexed="64"/>
      </left>
      <right style="mediumDashDotDot">
        <color indexed="64"/>
      </right>
      <top/>
      <bottom style="mediumDashDotDot">
        <color indexed="64"/>
      </bottom>
      <diagonal/>
    </border>
    <border>
      <left/>
      <right/>
      <top style="medium">
        <color indexed="64"/>
      </top>
      <bottom/>
      <diagonal/>
    </border>
    <border>
      <left/>
      <right/>
      <top style="medium">
        <color indexed="64"/>
      </top>
      <bottom style="mediumDashDotDot">
        <color indexed="64"/>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1">
    <xf numFmtId="0" fontId="0" fillId="0" borderId="0"/>
  </cellStyleXfs>
  <cellXfs count="100">
    <xf numFmtId="0" fontId="0" fillId="0" borderId="0" xfId="0"/>
    <xf numFmtId="0" fontId="0" fillId="0" borderId="0" xfId="0" applyProtection="1"/>
    <xf numFmtId="0" fontId="1" fillId="0" borderId="0" xfId="0" applyFont="1" applyProtection="1"/>
    <xf numFmtId="0" fontId="2" fillId="0" borderId="0" xfId="0" applyFont="1" applyProtection="1"/>
    <xf numFmtId="0" fontId="0" fillId="2" borderId="0" xfId="0" applyFill="1" applyProtection="1"/>
    <xf numFmtId="0" fontId="1" fillId="0" borderId="0" xfId="0" applyFont="1" applyFill="1" applyBorder="1" applyAlignment="1" applyProtection="1">
      <alignment horizontal="center"/>
    </xf>
    <xf numFmtId="0" fontId="1" fillId="0" borderId="0" xfId="0" applyFont="1" applyAlignment="1" applyProtection="1">
      <alignment horizontal="center"/>
    </xf>
    <xf numFmtId="0" fontId="3" fillId="0" borderId="0" xfId="0" applyFont="1" applyProtection="1"/>
    <xf numFmtId="0" fontId="4" fillId="0" borderId="0" xfId="0" applyFont="1" applyFill="1" applyAlignment="1" applyProtection="1">
      <alignment horizontal="right"/>
    </xf>
    <xf numFmtId="0" fontId="0" fillId="0" borderId="0" xfId="0" applyFill="1" applyProtection="1"/>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1" fillId="2" borderId="0" xfId="0" applyFont="1" applyFill="1" applyAlignment="1" applyProtection="1">
      <alignment horizontal="center"/>
    </xf>
    <xf numFmtId="0" fontId="1" fillId="0" borderId="0" xfId="0" applyFont="1" applyFill="1" applyAlignment="1" applyProtection="1">
      <alignment horizontal="center"/>
    </xf>
    <xf numFmtId="0" fontId="5" fillId="0" borderId="0" xfId="0" applyFont="1" applyProtection="1"/>
    <xf numFmtId="0" fontId="0" fillId="0" borderId="0" xfId="0" applyFill="1" applyAlignment="1" applyProtection="1">
      <alignment horizontal="right"/>
    </xf>
    <xf numFmtId="42" fontId="0" fillId="0" borderId="0" xfId="0" applyNumberFormat="1" applyFill="1" applyProtection="1"/>
    <xf numFmtId="42" fontId="0" fillId="0" borderId="0" xfId="0" applyNumberFormat="1" applyProtection="1"/>
    <xf numFmtId="164" fontId="0" fillId="0" borderId="2" xfId="0" applyNumberFormat="1" applyFill="1" applyBorder="1" applyProtection="1"/>
    <xf numFmtId="164" fontId="0" fillId="0" borderId="2" xfId="0" applyNumberFormat="1" applyBorder="1" applyProtection="1"/>
    <xf numFmtId="164" fontId="0" fillId="0" borderId="0" xfId="0" applyNumberFormat="1" applyBorder="1" applyProtection="1"/>
    <xf numFmtId="0" fontId="6" fillId="3" borderId="3" xfId="0" applyFont="1" applyFill="1" applyBorder="1" applyAlignment="1" applyProtection="1">
      <alignment horizontal="center"/>
    </xf>
    <xf numFmtId="0" fontId="0" fillId="0" borderId="4" xfId="0" applyBorder="1" applyProtection="1"/>
    <xf numFmtId="165" fontId="0" fillId="0" borderId="4" xfId="0" applyNumberFormat="1" applyBorder="1" applyAlignment="1" applyProtection="1">
      <alignment horizontal="center"/>
    </xf>
    <xf numFmtId="42" fontId="7" fillId="0" borderId="0" xfId="0" applyNumberFormat="1" applyFont="1" applyFill="1" applyProtection="1"/>
    <xf numFmtId="42" fontId="0" fillId="0" borderId="5" xfId="0" applyNumberFormat="1" applyFill="1" applyBorder="1" applyProtection="1"/>
    <xf numFmtId="42" fontId="0" fillId="0" borderId="5" xfId="0" applyNumberFormat="1" applyBorder="1" applyProtection="1"/>
    <xf numFmtId="42" fontId="1" fillId="0" borderId="0" xfId="0" applyNumberFormat="1" applyFont="1" applyFill="1" applyProtection="1"/>
    <xf numFmtId="42" fontId="1" fillId="0" borderId="0" xfId="0" applyNumberFormat="1" applyFont="1" applyProtection="1"/>
    <xf numFmtId="42" fontId="1" fillId="0" borderId="6" xfId="0" applyNumberFormat="1" applyFont="1" applyFill="1" applyBorder="1" applyProtection="1"/>
    <xf numFmtId="42" fontId="1" fillId="0" borderId="6" xfId="0" applyNumberFormat="1" applyFont="1" applyBorder="1" applyProtection="1"/>
    <xf numFmtId="42" fontId="1" fillId="0" borderId="0" xfId="0" applyNumberFormat="1" applyFont="1" applyBorder="1" applyProtection="1"/>
    <xf numFmtId="0" fontId="0" fillId="0" borderId="0" xfId="0" applyNumberFormat="1" applyFill="1" applyProtection="1"/>
    <xf numFmtId="42" fontId="0" fillId="0" borderId="0" xfId="0" applyNumberFormat="1" applyFill="1" applyBorder="1" applyProtection="1"/>
    <xf numFmtId="166" fontId="1" fillId="0" borderId="7" xfId="0" applyNumberFormat="1" applyFont="1" applyBorder="1" applyAlignment="1" applyProtection="1">
      <alignment horizontal="center"/>
    </xf>
    <xf numFmtId="0" fontId="0" fillId="0" borderId="0" xfId="0" applyAlignment="1" applyProtection="1">
      <alignment horizontal="right"/>
    </xf>
    <xf numFmtId="42" fontId="0" fillId="0" borderId="0" xfId="0" applyNumberFormat="1" applyBorder="1" applyProtection="1"/>
    <xf numFmtId="42" fontId="8" fillId="0" borderId="1" xfId="0" applyNumberFormat="1" applyFont="1" applyBorder="1" applyProtection="1"/>
    <xf numFmtId="42" fontId="8" fillId="0" borderId="0" xfId="0" applyNumberFormat="1" applyFont="1" applyBorder="1" applyProtection="1"/>
    <xf numFmtId="42" fontId="1" fillId="0" borderId="8" xfId="0" applyNumberFormat="1" applyFont="1" applyBorder="1" applyProtection="1"/>
    <xf numFmtId="0" fontId="1" fillId="2" borderId="8" xfId="0" applyFont="1" applyFill="1" applyBorder="1" applyProtection="1"/>
    <xf numFmtId="164" fontId="0" fillId="0" borderId="0" xfId="0" applyNumberFormat="1" applyProtection="1"/>
    <xf numFmtId="164" fontId="0" fillId="0" borderId="0" xfId="0" applyNumberFormat="1" applyFill="1" applyProtection="1"/>
    <xf numFmtId="42" fontId="0" fillId="4" borderId="0" xfId="0" applyNumberFormat="1" applyFill="1" applyProtection="1"/>
    <xf numFmtId="37" fontId="0" fillId="0" borderId="0" xfId="0" applyNumberFormat="1" applyProtection="1"/>
    <xf numFmtId="164" fontId="0" fillId="0" borderId="0" xfId="0" applyNumberFormat="1" applyFill="1" applyBorder="1" applyProtection="1"/>
    <xf numFmtId="0" fontId="8" fillId="0" borderId="0" xfId="0" applyFont="1" applyFill="1" applyProtection="1"/>
    <xf numFmtId="0" fontId="0" fillId="0" borderId="0" xfId="0" applyBorder="1" applyProtection="1"/>
    <xf numFmtId="42" fontId="1" fillId="0" borderId="9" xfId="0" applyNumberFormat="1" applyFont="1" applyBorder="1" applyProtection="1"/>
    <xf numFmtId="37" fontId="1" fillId="0" borderId="2" xfId="0" applyNumberFormat="1" applyFont="1" applyBorder="1" applyProtection="1"/>
    <xf numFmtId="167" fontId="1" fillId="0" borderId="0" xfId="0" applyNumberFormat="1" applyFont="1" applyBorder="1" applyProtection="1"/>
    <xf numFmtId="0" fontId="1" fillId="2" borderId="0" xfId="0" applyFont="1" applyFill="1" applyBorder="1" applyProtection="1"/>
    <xf numFmtId="167" fontId="1" fillId="0" borderId="2" xfId="0" applyNumberFormat="1" applyFont="1" applyBorder="1" applyProtection="1"/>
    <xf numFmtId="42" fontId="1" fillId="0" borderId="10" xfId="0" applyNumberFormat="1" applyFont="1" applyBorder="1" applyProtection="1"/>
    <xf numFmtId="42" fontId="1" fillId="2" borderId="10" xfId="0" applyNumberFormat="1" applyFont="1" applyFill="1" applyBorder="1" applyProtection="1"/>
    <xf numFmtId="42" fontId="1" fillId="0" borderId="10" xfId="0" applyNumberFormat="1" applyFont="1" applyFill="1" applyBorder="1" applyProtection="1"/>
    <xf numFmtId="165" fontId="0" fillId="0" borderId="0" xfId="0" applyNumberFormat="1" applyFill="1" applyAlignment="1" applyProtection="1">
      <alignment horizontal="right"/>
    </xf>
    <xf numFmtId="0" fontId="6" fillId="0" borderId="0" xfId="0" applyFont="1" applyFill="1" applyProtection="1"/>
    <xf numFmtId="0" fontId="0" fillId="0" borderId="11" xfId="0" applyBorder="1" applyProtection="1"/>
    <xf numFmtId="0" fontId="0" fillId="0" borderId="12" xfId="0" applyBorder="1" applyProtection="1"/>
    <xf numFmtId="168" fontId="0" fillId="0" borderId="12" xfId="0" applyNumberFormat="1" applyBorder="1" applyProtection="1"/>
    <xf numFmtId="0" fontId="0" fillId="0" borderId="13" xfId="0" applyBorder="1" applyProtection="1"/>
    <xf numFmtId="169" fontId="0" fillId="0" borderId="0" xfId="0" applyNumberFormat="1" applyProtection="1"/>
    <xf numFmtId="0" fontId="0" fillId="0" borderId="14" xfId="0" applyBorder="1" applyProtection="1"/>
    <xf numFmtId="0" fontId="0" fillId="0" borderId="15" xfId="0" applyBorder="1" applyProtection="1"/>
    <xf numFmtId="0" fontId="0" fillId="0" borderId="0" xfId="0" quotePrefix="1" applyFill="1" applyBorder="1" applyAlignment="1" applyProtection="1">
      <alignment horizontal="center"/>
    </xf>
    <xf numFmtId="38" fontId="0" fillId="0" borderId="15" xfId="0" applyNumberFormat="1" applyBorder="1" applyProtection="1"/>
    <xf numFmtId="38" fontId="0" fillId="0" borderId="0" xfId="0" applyNumberFormat="1" applyFill="1" applyBorder="1" applyProtection="1"/>
    <xf numFmtId="38" fontId="0" fillId="0" borderId="16" xfId="0" applyNumberFormat="1" applyBorder="1" applyProtection="1"/>
    <xf numFmtId="38" fontId="0" fillId="0" borderId="17" xfId="0" applyNumberFormat="1" applyBorder="1" applyProtection="1"/>
    <xf numFmtId="0" fontId="9" fillId="0" borderId="0" xfId="0" applyFont="1" applyBorder="1" applyAlignment="1" applyProtection="1">
      <alignment horizontal="center"/>
    </xf>
    <xf numFmtId="38" fontId="0" fillId="0" borderId="19" xfId="0" applyNumberFormat="1" applyBorder="1" applyProtection="1"/>
    <xf numFmtId="38" fontId="0" fillId="0" borderId="5" xfId="0" applyNumberFormat="1" applyBorder="1" applyProtection="1"/>
    <xf numFmtId="38" fontId="0" fillId="0" borderId="20" xfId="0" applyNumberFormat="1" applyBorder="1" applyProtection="1"/>
    <xf numFmtId="0" fontId="0" fillId="0" borderId="0" xfId="0" applyFill="1" applyBorder="1" applyAlignment="1" applyProtection="1">
      <alignment horizontal="center"/>
    </xf>
    <xf numFmtId="168" fontId="0" fillId="0" borderId="18" xfId="0" applyNumberFormat="1" applyBorder="1" applyProtection="1"/>
    <xf numFmtId="0" fontId="0" fillId="0" borderId="21" xfId="0" applyBorder="1" applyProtection="1"/>
    <xf numFmtId="0" fontId="0" fillId="0" borderId="22" xfId="0" applyBorder="1" applyProtection="1"/>
    <xf numFmtId="38" fontId="8" fillId="0" borderId="22" xfId="0" applyNumberFormat="1" applyFont="1" applyBorder="1" applyAlignment="1" applyProtection="1">
      <alignment horizontal="center"/>
    </xf>
    <xf numFmtId="38" fontId="0" fillId="0" borderId="23" xfId="0" applyNumberFormat="1" applyBorder="1" applyProtection="1"/>
    <xf numFmtId="38" fontId="0" fillId="0" borderId="12" xfId="0" applyNumberFormat="1" applyBorder="1" applyProtection="1"/>
    <xf numFmtId="38" fontId="0" fillId="0" borderId="0" xfId="0" applyNumberFormat="1" applyBorder="1" applyProtection="1"/>
    <xf numFmtId="14" fontId="0" fillId="0" borderId="0" xfId="0" applyNumberFormat="1" applyFill="1" applyBorder="1" applyProtection="1"/>
    <xf numFmtId="0" fontId="0" fillId="0" borderId="0" xfId="0" applyFill="1" applyBorder="1" applyProtection="1"/>
    <xf numFmtId="38" fontId="10" fillId="0" borderId="0" xfId="0" applyNumberFormat="1" applyFont="1" applyFill="1" applyBorder="1" applyProtection="1"/>
    <xf numFmtId="0" fontId="10" fillId="0" borderId="0" xfId="0" applyFont="1" applyBorder="1" applyProtection="1"/>
    <xf numFmtId="38" fontId="10" fillId="0" borderId="0" xfId="0" applyNumberFormat="1" applyFont="1" applyBorder="1" applyProtection="1"/>
    <xf numFmtId="38" fontId="0" fillId="0" borderId="0" xfId="0" applyNumberFormat="1" applyProtection="1"/>
    <xf numFmtId="168" fontId="0" fillId="0" borderId="0" xfId="0" applyNumberFormat="1" applyFill="1" applyBorder="1" applyProtection="1"/>
    <xf numFmtId="38" fontId="8" fillId="0" borderId="0" xfId="0" applyNumberFormat="1" applyFont="1" applyFill="1" applyBorder="1" applyAlignment="1" applyProtection="1">
      <alignment horizontal="center"/>
    </xf>
    <xf numFmtId="0" fontId="11" fillId="0" borderId="0" xfId="0" applyFont="1" applyProtection="1"/>
    <xf numFmtId="0" fontId="8" fillId="0" borderId="0" xfId="0" applyFont="1" applyProtection="1"/>
    <xf numFmtId="38" fontId="8" fillId="0" borderId="0" xfId="0" applyNumberFormat="1" applyFont="1" applyFill="1" applyBorder="1" applyProtection="1"/>
    <xf numFmtId="0" fontId="8" fillId="0" borderId="0" xfId="0" applyFont="1" applyBorder="1" applyProtection="1"/>
    <xf numFmtId="0" fontId="1" fillId="0" borderId="1" xfId="0" applyFont="1" applyFill="1" applyBorder="1" applyAlignment="1" applyProtection="1">
      <alignment horizontal="center"/>
    </xf>
    <xf numFmtId="0" fontId="1" fillId="0" borderId="0" xfId="0" applyFont="1" applyAlignment="1" applyProtection="1">
      <alignment horizontal="left" vertical="center"/>
    </xf>
    <xf numFmtId="0" fontId="0" fillId="5" borderId="14" xfId="0" applyFill="1" applyBorder="1" applyProtection="1"/>
    <xf numFmtId="0" fontId="0" fillId="5" borderId="0" xfId="0" applyFill="1" applyBorder="1" applyProtection="1"/>
    <xf numFmtId="38" fontId="0" fillId="5" borderId="18" xfId="0" applyNumberFormat="1" applyFill="1" applyBorder="1" applyProtection="1"/>
    <xf numFmtId="38" fontId="0" fillId="5" borderId="0" xfId="0" applyNumberForma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B1:X125"/>
  <sheetViews>
    <sheetView topLeftCell="A73" zoomScaleNormal="100" workbookViewId="0">
      <selection activeCell="D95" sqref="D95"/>
    </sheetView>
  </sheetViews>
  <sheetFormatPr defaultRowHeight="12.75" x14ac:dyDescent="0.2"/>
  <cols>
    <col min="1" max="1" width="0.85546875" style="1" customWidth="1"/>
    <col min="2" max="2" width="22.140625" style="1" customWidth="1"/>
    <col min="3" max="3" width="0.85546875" style="1" customWidth="1"/>
    <col min="4" max="4" width="36.140625" style="1" customWidth="1"/>
    <col min="5" max="5" width="22" style="1" bestFit="1" customWidth="1"/>
    <col min="6" max="6" width="0.85546875" style="1" customWidth="1"/>
    <col min="7" max="7" width="14.7109375" style="1" customWidth="1"/>
    <col min="8" max="8" width="16" style="1" customWidth="1"/>
    <col min="9" max="9" width="16.140625" style="1" customWidth="1"/>
    <col min="10" max="10" width="14.7109375" style="1" customWidth="1"/>
    <col min="11" max="11" width="16.85546875" style="1" customWidth="1"/>
    <col min="12" max="12" width="1.7109375" style="1" customWidth="1"/>
    <col min="13" max="14" width="14.7109375" style="1" customWidth="1"/>
    <col min="15" max="15" width="16.85546875" style="1" customWidth="1"/>
    <col min="16" max="16" width="14.7109375" style="1" customWidth="1"/>
    <col min="17" max="17" width="16.140625" style="1" customWidth="1"/>
    <col min="18" max="18" width="2.5703125" style="1" customWidth="1"/>
    <col min="19" max="22" width="16.140625" style="1" customWidth="1"/>
    <col min="23" max="23" width="2.7109375" style="1" customWidth="1"/>
    <col min="24" max="24" width="47" style="1" bestFit="1" customWidth="1"/>
    <col min="25" max="16384" width="9.140625" style="1"/>
  </cols>
  <sheetData>
    <row r="1" spans="2:24" x14ac:dyDescent="0.2">
      <c r="E1" s="2"/>
      <c r="F1" s="2"/>
    </row>
    <row r="2" spans="2:24" x14ac:dyDescent="0.2">
      <c r="E2" s="2"/>
      <c r="F2" s="2"/>
    </row>
    <row r="3" spans="2:24" ht="20.25" thickBot="1" x14ac:dyDescent="0.3">
      <c r="B3" s="3" t="s">
        <v>0</v>
      </c>
      <c r="C3" s="2"/>
      <c r="D3" s="2"/>
      <c r="E3" s="2"/>
      <c r="F3" s="2"/>
      <c r="G3" s="94" t="s">
        <v>1</v>
      </c>
      <c r="H3" s="94"/>
      <c r="I3" s="94"/>
      <c r="J3" s="94"/>
      <c r="K3" s="94"/>
      <c r="L3" s="4"/>
      <c r="M3" s="94" t="s">
        <v>2</v>
      </c>
      <c r="N3" s="94"/>
      <c r="O3" s="94"/>
      <c r="P3" s="94"/>
      <c r="Q3" s="94"/>
      <c r="R3" s="5"/>
      <c r="S3" s="5"/>
      <c r="T3" s="5"/>
      <c r="U3" s="5"/>
      <c r="V3" s="5"/>
    </row>
    <row r="4" spans="2:24" ht="19.5" x14ac:dyDescent="0.25">
      <c r="B4" s="3" t="s">
        <v>3</v>
      </c>
      <c r="C4" s="2"/>
      <c r="D4" s="2"/>
      <c r="L4" s="4"/>
    </row>
    <row r="5" spans="2:24" x14ac:dyDescent="0.2">
      <c r="B5" s="2" t="s">
        <v>4</v>
      </c>
      <c r="C5" s="2"/>
      <c r="D5" s="2"/>
      <c r="G5" s="6" t="s">
        <v>5</v>
      </c>
      <c r="H5" s="6" t="s">
        <v>6</v>
      </c>
      <c r="I5" s="6" t="s">
        <v>7</v>
      </c>
      <c r="J5" s="6" t="s">
        <v>8</v>
      </c>
      <c r="K5" s="6" t="s">
        <v>9</v>
      </c>
      <c r="L5" s="4"/>
      <c r="M5" s="6" t="s">
        <v>5</v>
      </c>
      <c r="N5" s="6" t="s">
        <v>6</v>
      </c>
      <c r="O5" s="6" t="s">
        <v>7</v>
      </c>
      <c r="P5" s="6" t="s">
        <v>8</v>
      </c>
      <c r="Q5" s="6" t="s">
        <v>9</v>
      </c>
      <c r="R5" s="6"/>
      <c r="S5" s="6"/>
      <c r="T5" s="6"/>
      <c r="U5" s="6"/>
      <c r="V5" s="6"/>
    </row>
    <row r="6" spans="2:24" ht="15" x14ac:dyDescent="0.2">
      <c r="B6" s="7"/>
      <c r="C6" s="2"/>
      <c r="D6" s="7" t="s">
        <v>10</v>
      </c>
      <c r="G6" s="6" t="s">
        <v>11</v>
      </c>
      <c r="H6" s="6" t="s">
        <v>12</v>
      </c>
      <c r="I6" s="6" t="s">
        <v>13</v>
      </c>
      <c r="J6" s="6" t="s">
        <v>14</v>
      </c>
      <c r="K6" s="6" t="s">
        <v>15</v>
      </c>
      <c r="L6" s="4"/>
      <c r="M6" s="6" t="s">
        <v>11</v>
      </c>
      <c r="N6" s="6" t="s">
        <v>12</v>
      </c>
      <c r="O6" s="6" t="s">
        <v>13</v>
      </c>
      <c r="P6" s="6" t="s">
        <v>14</v>
      </c>
      <c r="Q6" s="6" t="s">
        <v>15</v>
      </c>
      <c r="R6" s="6"/>
      <c r="S6" s="6"/>
      <c r="T6" s="6"/>
      <c r="U6" s="6"/>
      <c r="V6" s="6"/>
    </row>
    <row r="7" spans="2:24" x14ac:dyDescent="0.2">
      <c r="D7" s="8"/>
      <c r="E7" s="9"/>
      <c r="G7" s="6"/>
      <c r="H7" s="6" t="s">
        <v>16</v>
      </c>
      <c r="I7" s="6"/>
      <c r="J7" s="6"/>
      <c r="K7" s="6"/>
      <c r="L7" s="4"/>
      <c r="M7" s="6"/>
      <c r="N7" s="6" t="s">
        <v>16</v>
      </c>
      <c r="O7" s="6"/>
      <c r="P7" s="6"/>
      <c r="Q7" s="6"/>
      <c r="R7" s="6"/>
      <c r="S7" s="6"/>
      <c r="T7" s="6"/>
      <c r="U7" s="6"/>
      <c r="V7" s="6"/>
    </row>
    <row r="8" spans="2:24" ht="13.5" thickBot="1" x14ac:dyDescent="0.25">
      <c r="B8" s="2"/>
      <c r="E8" s="9"/>
      <c r="G8" s="10" t="s">
        <v>17</v>
      </c>
      <c r="H8" s="10" t="s">
        <v>18</v>
      </c>
      <c r="I8" s="10" t="s">
        <v>19</v>
      </c>
      <c r="J8" s="10"/>
      <c r="K8" s="10" t="s">
        <v>20</v>
      </c>
      <c r="L8" s="4"/>
      <c r="M8" s="10" t="s">
        <v>17</v>
      </c>
      <c r="N8" s="10" t="s">
        <v>18</v>
      </c>
      <c r="O8" s="10" t="s">
        <v>19</v>
      </c>
      <c r="P8" s="10"/>
      <c r="Q8" s="10" t="s">
        <v>20</v>
      </c>
      <c r="R8" s="11"/>
      <c r="S8" s="11"/>
      <c r="T8" s="11"/>
      <c r="U8" s="11"/>
      <c r="V8" s="11"/>
    </row>
    <row r="9" spans="2:24" ht="5.0999999999999996" customHeight="1" x14ac:dyDescent="0.2">
      <c r="B9" s="2"/>
      <c r="E9" s="9"/>
      <c r="G9" s="12"/>
      <c r="H9" s="12"/>
      <c r="I9" s="12"/>
      <c r="J9" s="12"/>
      <c r="K9" s="12"/>
      <c r="L9" s="4"/>
      <c r="M9" s="12"/>
      <c r="N9" s="12"/>
      <c r="O9" s="12"/>
      <c r="P9" s="12"/>
      <c r="Q9" s="12"/>
      <c r="R9" s="13"/>
      <c r="S9" s="13"/>
      <c r="T9" s="13"/>
      <c r="U9" s="13"/>
      <c r="V9" s="13"/>
    </row>
    <row r="10" spans="2:24" ht="15" thickBot="1" x14ac:dyDescent="0.25">
      <c r="B10" s="14" t="s">
        <v>21</v>
      </c>
      <c r="D10" s="1" t="s">
        <v>22</v>
      </c>
      <c r="E10" s="15" t="s">
        <v>23</v>
      </c>
      <c r="G10" s="16">
        <v>13129</v>
      </c>
      <c r="H10" s="16">
        <v>3160</v>
      </c>
      <c r="I10" s="16">
        <v>47402</v>
      </c>
      <c r="J10" s="17">
        <v>0</v>
      </c>
      <c r="K10" s="16">
        <f>SUM(G10:J10)</f>
        <v>63691</v>
      </c>
      <c r="L10" s="4"/>
      <c r="M10" s="16">
        <v>0</v>
      </c>
      <c r="N10" s="16">
        <v>0</v>
      </c>
      <c r="O10" s="16">
        <v>0</v>
      </c>
      <c r="P10" s="17">
        <v>0</v>
      </c>
      <c r="Q10" s="17">
        <f>SUM(M10:P10)</f>
        <v>0</v>
      </c>
      <c r="R10" s="17"/>
      <c r="S10" s="17"/>
      <c r="T10" s="17"/>
      <c r="U10" s="17"/>
      <c r="V10" s="17"/>
    </row>
    <row r="11" spans="2:24" x14ac:dyDescent="0.2">
      <c r="B11" s="2" t="s">
        <v>24</v>
      </c>
      <c r="E11" s="15" t="s">
        <v>25</v>
      </c>
      <c r="G11" s="18">
        <v>305.7</v>
      </c>
      <c r="H11" s="18">
        <v>73.3</v>
      </c>
      <c r="I11" s="18">
        <v>1109.0999999999999</v>
      </c>
      <c r="J11" s="19">
        <v>0</v>
      </c>
      <c r="K11" s="18">
        <f>SUM(G11:J11)</f>
        <v>1488.1</v>
      </c>
      <c r="L11" s="4"/>
      <c r="M11" s="18">
        <f>G11</f>
        <v>305.7</v>
      </c>
      <c r="N11" s="18">
        <f>H11</f>
        <v>73.3</v>
      </c>
      <c r="O11" s="18">
        <f>I11</f>
        <v>1109.0999999999999</v>
      </c>
      <c r="P11" s="19">
        <v>0</v>
      </c>
      <c r="Q11" s="19">
        <f>SUM(M11:P11)</f>
        <v>1488.1</v>
      </c>
      <c r="R11" s="20"/>
      <c r="S11" s="20"/>
      <c r="T11" s="20"/>
      <c r="U11" s="20"/>
      <c r="V11" s="20"/>
    </row>
    <row r="12" spans="2:24" x14ac:dyDescent="0.2">
      <c r="E12" s="15"/>
      <c r="G12" s="9"/>
      <c r="H12" s="9"/>
      <c r="I12" s="9"/>
      <c r="K12" s="9"/>
      <c r="L12" s="4"/>
      <c r="M12" s="9"/>
      <c r="N12" s="9"/>
      <c r="O12" s="9"/>
    </row>
    <row r="13" spans="2:24" ht="13.5" thickBot="1" x14ac:dyDescent="0.25">
      <c r="D13" s="1" t="s">
        <v>26</v>
      </c>
      <c r="E13" s="15" t="s">
        <v>23</v>
      </c>
      <c r="G13" s="16">
        <v>23616</v>
      </c>
      <c r="H13" s="16">
        <v>5653</v>
      </c>
      <c r="I13" s="16">
        <v>85551</v>
      </c>
      <c r="J13" s="17"/>
      <c r="K13" s="16">
        <f>SUM(G13:J13)</f>
        <v>114820</v>
      </c>
      <c r="L13" s="4"/>
      <c r="M13" s="16">
        <f t="shared" ref="M13:P14" si="0">G13</f>
        <v>23616</v>
      </c>
      <c r="N13" s="16">
        <f t="shared" si="0"/>
        <v>5653</v>
      </c>
      <c r="O13" s="16">
        <f t="shared" si="0"/>
        <v>85551</v>
      </c>
      <c r="P13" s="16">
        <f t="shared" si="0"/>
        <v>0</v>
      </c>
      <c r="Q13" s="17">
        <f>SUM(M13:P13)</f>
        <v>114820</v>
      </c>
      <c r="R13" s="17"/>
      <c r="S13" s="17"/>
      <c r="T13" s="17"/>
      <c r="U13" s="17"/>
      <c r="V13" s="17"/>
    </row>
    <row r="14" spans="2:24" ht="13.5" thickBot="1" x14ac:dyDescent="0.25">
      <c r="E14" s="15" t="s">
        <v>25</v>
      </c>
      <c r="G14" s="18">
        <v>477.7</v>
      </c>
      <c r="H14" s="18">
        <v>115.4</v>
      </c>
      <c r="I14" s="18">
        <v>1727.8</v>
      </c>
      <c r="J14" s="19">
        <v>0</v>
      </c>
      <c r="K14" s="18">
        <f>SUM(G14:J14)</f>
        <v>2320.9</v>
      </c>
      <c r="L14" s="4"/>
      <c r="M14" s="18">
        <f t="shared" si="0"/>
        <v>477.7</v>
      </c>
      <c r="N14" s="18">
        <f t="shared" si="0"/>
        <v>115.4</v>
      </c>
      <c r="O14" s="18">
        <f t="shared" si="0"/>
        <v>1727.8</v>
      </c>
      <c r="P14" s="19">
        <v>0</v>
      </c>
      <c r="Q14" s="19">
        <f>SUM(M14:P14)</f>
        <v>2320.9</v>
      </c>
      <c r="R14" s="20"/>
      <c r="S14" s="20"/>
      <c r="T14" s="20"/>
      <c r="U14" s="20"/>
      <c r="V14" s="20"/>
    </row>
    <row r="15" spans="2:24" x14ac:dyDescent="0.2">
      <c r="E15" s="9"/>
      <c r="G15" s="9"/>
      <c r="H15" s="9"/>
      <c r="I15" s="9"/>
      <c r="K15" s="9"/>
      <c r="L15" s="4"/>
      <c r="M15" s="9"/>
      <c r="N15" s="9"/>
      <c r="O15" s="9"/>
      <c r="X15" s="21" t="s">
        <v>27</v>
      </c>
    </row>
    <row r="16" spans="2:24" x14ac:dyDescent="0.2">
      <c r="D16" s="1" t="s">
        <v>28</v>
      </c>
      <c r="E16" s="15" t="s">
        <v>29</v>
      </c>
      <c r="G16" s="16">
        <v>4460</v>
      </c>
      <c r="H16" s="16">
        <v>1073</v>
      </c>
      <c r="I16" s="16">
        <v>66</v>
      </c>
      <c r="J16" s="17">
        <v>16036</v>
      </c>
      <c r="K16" s="16">
        <f t="shared" ref="K16:K22" si="1">SUM(G16:J16)</f>
        <v>21635</v>
      </c>
      <c r="L16" s="4"/>
      <c r="M16" s="16">
        <v>0</v>
      </c>
      <c r="N16" s="16">
        <v>0</v>
      </c>
      <c r="O16" s="16">
        <v>0</v>
      </c>
      <c r="P16" s="17">
        <v>0</v>
      </c>
      <c r="Q16" s="17">
        <f t="shared" ref="Q16:Q21" si="2">SUM(M16:P16)</f>
        <v>0</v>
      </c>
      <c r="R16" s="17"/>
      <c r="S16" s="17"/>
      <c r="T16" s="17"/>
      <c r="U16" s="17"/>
      <c r="V16" s="17"/>
      <c r="X16" s="22"/>
    </row>
    <row r="17" spans="2:24" x14ac:dyDescent="0.2">
      <c r="D17" s="1" t="s">
        <v>30</v>
      </c>
      <c r="E17" s="15" t="s">
        <v>31</v>
      </c>
      <c r="G17" s="16">
        <v>2669</v>
      </c>
      <c r="H17" s="16">
        <v>639</v>
      </c>
      <c r="I17" s="16">
        <v>44</v>
      </c>
      <c r="J17" s="17">
        <v>9623</v>
      </c>
      <c r="K17" s="16">
        <f t="shared" si="1"/>
        <v>12975</v>
      </c>
      <c r="L17" s="4"/>
      <c r="M17" s="16">
        <f>G17</f>
        <v>2669</v>
      </c>
      <c r="N17" s="16">
        <f>H17</f>
        <v>639</v>
      </c>
      <c r="O17" s="16">
        <f>I17</f>
        <v>44</v>
      </c>
      <c r="P17" s="16">
        <f>J17</f>
        <v>9623</v>
      </c>
      <c r="Q17" s="17">
        <f t="shared" si="2"/>
        <v>12975</v>
      </c>
      <c r="R17" s="17"/>
      <c r="S17" s="17"/>
      <c r="T17" s="17"/>
      <c r="U17" s="17"/>
      <c r="V17" s="17"/>
      <c r="X17" s="22" t="s">
        <v>32</v>
      </c>
    </row>
    <row r="18" spans="2:24" x14ac:dyDescent="0.2">
      <c r="E18" s="15" t="s">
        <v>33</v>
      </c>
      <c r="G18" s="16">
        <v>358</v>
      </c>
      <c r="H18" s="16">
        <v>86</v>
      </c>
      <c r="I18" s="16">
        <v>7</v>
      </c>
      <c r="J18" s="17">
        <v>1280</v>
      </c>
      <c r="K18" s="16">
        <f t="shared" si="1"/>
        <v>1731</v>
      </c>
      <c r="L18" s="4"/>
      <c r="M18" s="16">
        <v>0</v>
      </c>
      <c r="N18" s="16">
        <v>0</v>
      </c>
      <c r="O18" s="16">
        <v>0</v>
      </c>
      <c r="P18" s="17">
        <v>0</v>
      </c>
      <c r="Q18" s="17">
        <f t="shared" si="2"/>
        <v>0</v>
      </c>
      <c r="R18" s="17"/>
      <c r="S18" s="17"/>
      <c r="T18" s="17"/>
      <c r="U18" s="17"/>
      <c r="V18" s="17"/>
      <c r="X18" s="23">
        <f>395196+21379</f>
        <v>416575</v>
      </c>
    </row>
    <row r="19" spans="2:24" x14ac:dyDescent="0.2">
      <c r="E19" s="15" t="s">
        <v>34</v>
      </c>
      <c r="G19" s="24">
        <v>4995</v>
      </c>
      <c r="H19" s="16">
        <v>1198</v>
      </c>
      <c r="I19" s="16">
        <v>17994</v>
      </c>
      <c r="J19" s="17">
        <v>0</v>
      </c>
      <c r="K19" s="16">
        <f t="shared" si="1"/>
        <v>24187</v>
      </c>
      <c r="L19" s="4"/>
      <c r="M19" s="16">
        <v>0</v>
      </c>
      <c r="N19" s="16">
        <v>0</v>
      </c>
      <c r="O19" s="16">
        <v>0</v>
      </c>
      <c r="P19" s="17">
        <v>0</v>
      </c>
      <c r="Q19" s="17">
        <f t="shared" si="2"/>
        <v>0</v>
      </c>
      <c r="R19" s="17"/>
      <c r="S19" s="17"/>
      <c r="T19" s="17"/>
      <c r="U19" s="17"/>
      <c r="V19" s="17"/>
      <c r="X19" s="22"/>
    </row>
    <row r="20" spans="2:24" x14ac:dyDescent="0.2">
      <c r="E20" s="15" t="s">
        <v>35</v>
      </c>
      <c r="G20" s="16">
        <v>58730</v>
      </c>
      <c r="H20" s="16">
        <v>2382</v>
      </c>
      <c r="I20" s="16">
        <v>0</v>
      </c>
      <c r="J20" s="17">
        <v>0</v>
      </c>
      <c r="K20" s="16">
        <f t="shared" si="1"/>
        <v>61112</v>
      </c>
      <c r="L20" s="4"/>
      <c r="M20" s="16">
        <f>G20</f>
        <v>58730</v>
      </c>
      <c r="N20" s="16">
        <f>H20</f>
        <v>2382</v>
      </c>
      <c r="O20" s="16">
        <f>I20</f>
        <v>0</v>
      </c>
      <c r="P20" s="16">
        <f>J20</f>
        <v>0</v>
      </c>
      <c r="Q20" s="17">
        <f t="shared" si="2"/>
        <v>61112</v>
      </c>
      <c r="R20" s="17"/>
      <c r="S20" s="17"/>
      <c r="T20" s="17"/>
      <c r="U20" s="17"/>
      <c r="V20" s="17"/>
      <c r="X20" s="22" t="s">
        <v>36</v>
      </c>
    </row>
    <row r="21" spans="2:24" x14ac:dyDescent="0.2">
      <c r="E21" s="15" t="s">
        <v>37</v>
      </c>
      <c r="G21" s="25">
        <v>622</v>
      </c>
      <c r="H21" s="25">
        <v>143</v>
      </c>
      <c r="I21" s="25">
        <v>2147</v>
      </c>
      <c r="J21" s="26">
        <v>0</v>
      </c>
      <c r="K21" s="25">
        <f t="shared" si="1"/>
        <v>2912</v>
      </c>
      <c r="L21" s="4"/>
      <c r="M21" s="16">
        <v>0</v>
      </c>
      <c r="N21" s="16">
        <v>0</v>
      </c>
      <c r="O21" s="16">
        <v>0</v>
      </c>
      <c r="P21" s="17">
        <v>0</v>
      </c>
      <c r="Q21" s="17">
        <f t="shared" si="2"/>
        <v>0</v>
      </c>
      <c r="R21" s="17"/>
      <c r="S21" s="17"/>
      <c r="T21" s="17"/>
      <c r="U21" s="17"/>
      <c r="V21" s="17"/>
      <c r="X21" s="23">
        <f>31030+1679</f>
        <v>32709</v>
      </c>
    </row>
    <row r="22" spans="2:24" x14ac:dyDescent="0.2">
      <c r="D22" s="2" t="s">
        <v>38</v>
      </c>
      <c r="E22" s="15"/>
      <c r="G22" s="27">
        <f>G10+G13+SUM(G16:G21)</f>
        <v>108579</v>
      </c>
      <c r="H22" s="27">
        <f>H10+H13+SUM(H16:H21)</f>
        <v>14334</v>
      </c>
      <c r="I22" s="27">
        <f>I10+I13+SUM(I16:I21)</f>
        <v>153211</v>
      </c>
      <c r="J22" s="28">
        <f>J10+J13+SUM(J16:J21)</f>
        <v>26939</v>
      </c>
      <c r="K22" s="27">
        <f t="shared" si="1"/>
        <v>303063</v>
      </c>
      <c r="L22" s="4"/>
      <c r="M22" s="29">
        <f>M10+M13+SUM(M16:M21)</f>
        <v>85015</v>
      </c>
      <c r="N22" s="29">
        <f>N10+N13+SUM(N16:N21)</f>
        <v>8674</v>
      </c>
      <c r="O22" s="29">
        <f>O10+O13+SUM(O16:O21)</f>
        <v>85595</v>
      </c>
      <c r="P22" s="30">
        <f>P10+P13+SUM(P16:P21)</f>
        <v>9623</v>
      </c>
      <c r="Q22" s="30">
        <f>Q10+Q13+SUM(Q16:Q21)</f>
        <v>188907</v>
      </c>
      <c r="R22" s="31"/>
      <c r="S22" s="31"/>
      <c r="T22" s="31"/>
      <c r="U22" s="31"/>
      <c r="V22" s="31"/>
      <c r="X22" s="22"/>
    </row>
    <row r="23" spans="2:24" x14ac:dyDescent="0.2">
      <c r="E23" s="15"/>
      <c r="G23" s="16"/>
      <c r="H23" s="16"/>
      <c r="I23" s="16"/>
      <c r="J23" s="17"/>
      <c r="K23" s="16"/>
      <c r="L23" s="4"/>
      <c r="M23" s="32"/>
      <c r="N23" s="16"/>
      <c r="O23" s="16"/>
      <c r="P23" s="17"/>
      <c r="Q23" s="17"/>
      <c r="R23" s="17"/>
      <c r="S23" s="17"/>
      <c r="T23" s="17"/>
      <c r="U23" s="17"/>
      <c r="V23" s="17"/>
      <c r="X23" s="22" t="s">
        <v>39</v>
      </c>
    </row>
    <row r="24" spans="2:24" ht="13.5" thickBot="1" x14ac:dyDescent="0.25">
      <c r="B24" s="2" t="s">
        <v>40</v>
      </c>
      <c r="E24" s="15" t="s">
        <v>41</v>
      </c>
      <c r="G24" s="25">
        <v>8483</v>
      </c>
      <c r="H24" s="25">
        <v>1797</v>
      </c>
      <c r="I24" s="25">
        <v>31446</v>
      </c>
      <c r="J24" s="26">
        <v>0</v>
      </c>
      <c r="K24" s="25">
        <f>SUM(G24:J24)</f>
        <v>41726</v>
      </c>
      <c r="L24" s="4"/>
      <c r="M24" s="25">
        <f>$Q$24*G$113</f>
        <v>620.53834965440149</v>
      </c>
      <c r="N24" s="25">
        <f>$Q$24*H$113</f>
        <v>18.298605758625737</v>
      </c>
      <c r="O24" s="25">
        <f>$Q$24*I$113</f>
        <v>2636.1364522902959</v>
      </c>
      <c r="P24" s="25">
        <v>0</v>
      </c>
      <c r="Q24" s="25">
        <f>K24*X24</f>
        <v>3276.2785428794336</v>
      </c>
      <c r="R24" s="33"/>
      <c r="S24" s="33"/>
      <c r="T24" s="33"/>
      <c r="U24" s="33"/>
      <c r="V24" s="33"/>
      <c r="X24" s="34">
        <f>X21/X18</f>
        <v>7.8518874152313511E-2</v>
      </c>
    </row>
    <row r="25" spans="2:24" x14ac:dyDescent="0.2">
      <c r="B25" s="2"/>
      <c r="D25" s="2" t="s">
        <v>42</v>
      </c>
      <c r="E25" s="15"/>
      <c r="G25" s="27">
        <f>SUM(G24)</f>
        <v>8483</v>
      </c>
      <c r="H25" s="27">
        <f>SUM(H24)</f>
        <v>1797</v>
      </c>
      <c r="I25" s="27">
        <f>SUM(I24)</f>
        <v>31446</v>
      </c>
      <c r="J25" s="28">
        <f>SUM(J24)</f>
        <v>0</v>
      </c>
      <c r="K25" s="27">
        <f>SUM(G25:J25)</f>
        <v>41726</v>
      </c>
      <c r="L25" s="4"/>
      <c r="M25" s="27">
        <f>SUM(M24)</f>
        <v>620.53834965440149</v>
      </c>
      <c r="N25" s="27">
        <f>SUM(N24)</f>
        <v>18.298605758625737</v>
      </c>
      <c r="O25" s="27">
        <f>SUM(O24)</f>
        <v>2636.1364522902959</v>
      </c>
      <c r="P25" s="28">
        <f>SUM(P24)</f>
        <v>0</v>
      </c>
      <c r="Q25" s="28">
        <f>SUM(M25:P25)</f>
        <v>3274.9734077033231</v>
      </c>
      <c r="R25" s="28"/>
      <c r="S25" s="28"/>
      <c r="T25" s="28"/>
      <c r="U25" s="28"/>
      <c r="V25" s="28"/>
    </row>
    <row r="26" spans="2:24" x14ac:dyDescent="0.2">
      <c r="B26" s="2"/>
      <c r="E26" s="9"/>
      <c r="G26" s="9"/>
      <c r="H26" s="9"/>
      <c r="I26" s="9"/>
      <c r="K26" s="9"/>
      <c r="L26" s="4"/>
      <c r="M26" s="9"/>
      <c r="N26" s="9"/>
      <c r="O26" s="9"/>
    </row>
    <row r="27" spans="2:24" x14ac:dyDescent="0.2">
      <c r="B27" s="2" t="s">
        <v>43</v>
      </c>
      <c r="E27" s="15" t="s">
        <v>44</v>
      </c>
      <c r="F27" s="9"/>
      <c r="G27" s="16">
        <v>255</v>
      </c>
      <c r="H27" s="16">
        <v>44</v>
      </c>
      <c r="I27" s="16">
        <v>908</v>
      </c>
      <c r="J27" s="17">
        <v>0</v>
      </c>
      <c r="K27" s="16">
        <f t="shared" ref="K27:K32" si="3">SUM(G27:J27)</f>
        <v>1207</v>
      </c>
      <c r="L27" s="4"/>
      <c r="M27" s="33">
        <v>0</v>
      </c>
      <c r="N27" s="33">
        <v>0</v>
      </c>
      <c r="O27" s="33">
        <v>0</v>
      </c>
      <c r="P27" s="17">
        <v>0</v>
      </c>
      <c r="Q27" s="17">
        <f t="shared" ref="Q27:Q32" si="4">SUM(M27:P27)</f>
        <v>0</v>
      </c>
      <c r="R27" s="17"/>
      <c r="S27" s="17"/>
      <c r="T27" s="17"/>
      <c r="U27" s="17"/>
      <c r="V27" s="17"/>
    </row>
    <row r="28" spans="2:24" x14ac:dyDescent="0.2">
      <c r="B28" s="2"/>
      <c r="E28" s="15" t="s">
        <v>45</v>
      </c>
      <c r="G28" s="16">
        <v>611</v>
      </c>
      <c r="H28" s="16">
        <v>153</v>
      </c>
      <c r="I28" s="16">
        <v>2293</v>
      </c>
      <c r="J28" s="17">
        <v>0</v>
      </c>
      <c r="K28" s="16">
        <f t="shared" si="3"/>
        <v>3057</v>
      </c>
      <c r="L28" s="4"/>
      <c r="M28" s="16">
        <f>G28</f>
        <v>611</v>
      </c>
      <c r="N28" s="16">
        <f>H28</f>
        <v>153</v>
      </c>
      <c r="O28" s="16">
        <f>I28</f>
        <v>2293</v>
      </c>
      <c r="P28" s="16">
        <f>J28</f>
        <v>0</v>
      </c>
      <c r="Q28" s="17">
        <f>SUM(M28:P28)</f>
        <v>3057</v>
      </c>
      <c r="R28" s="17"/>
      <c r="S28" s="17"/>
      <c r="T28" s="17"/>
      <c r="U28" s="17"/>
      <c r="V28" s="17"/>
    </row>
    <row r="29" spans="2:24" x14ac:dyDescent="0.2">
      <c r="B29" s="2"/>
      <c r="E29" s="9" t="s">
        <v>46</v>
      </c>
      <c r="G29" s="16">
        <v>0</v>
      </c>
      <c r="H29" s="16">
        <v>0</v>
      </c>
      <c r="I29" s="16">
        <v>0</v>
      </c>
      <c r="J29" s="17">
        <v>0</v>
      </c>
      <c r="K29" s="16">
        <f t="shared" si="3"/>
        <v>0</v>
      </c>
      <c r="L29" s="4"/>
      <c r="M29" s="16">
        <v>0</v>
      </c>
      <c r="N29" s="16">
        <v>0</v>
      </c>
      <c r="O29" s="16">
        <v>0</v>
      </c>
      <c r="P29" s="17">
        <v>0</v>
      </c>
      <c r="Q29" s="17">
        <f t="shared" si="4"/>
        <v>0</v>
      </c>
      <c r="R29" s="17"/>
      <c r="S29" s="17"/>
      <c r="T29" s="17"/>
      <c r="U29" s="17"/>
      <c r="V29" s="17"/>
    </row>
    <row r="30" spans="2:24" x14ac:dyDescent="0.2">
      <c r="B30" s="2"/>
      <c r="E30" s="15" t="s">
        <v>47</v>
      </c>
      <c r="G30" s="16">
        <v>3780</v>
      </c>
      <c r="H30" s="16">
        <v>945</v>
      </c>
      <c r="I30" s="16">
        <v>17874</v>
      </c>
      <c r="J30" s="17">
        <v>-341</v>
      </c>
      <c r="K30" s="16">
        <f t="shared" si="3"/>
        <v>22258</v>
      </c>
      <c r="L30" s="4"/>
      <c r="M30" s="16">
        <f t="shared" ref="M30:P31" si="5">G30</f>
        <v>3780</v>
      </c>
      <c r="N30" s="16">
        <f t="shared" si="5"/>
        <v>945</v>
      </c>
      <c r="O30" s="16">
        <f t="shared" si="5"/>
        <v>17874</v>
      </c>
      <c r="P30" s="16">
        <f t="shared" si="5"/>
        <v>-341</v>
      </c>
      <c r="Q30" s="17">
        <f t="shared" si="4"/>
        <v>22258</v>
      </c>
      <c r="R30" s="17"/>
      <c r="S30" s="17"/>
      <c r="T30" s="17"/>
      <c r="U30" s="17"/>
      <c r="V30" s="17"/>
    </row>
    <row r="31" spans="2:24" x14ac:dyDescent="0.2">
      <c r="B31" s="2"/>
      <c r="E31" s="35" t="s">
        <v>48</v>
      </c>
      <c r="G31" s="25">
        <v>17</v>
      </c>
      <c r="H31" s="25">
        <v>4</v>
      </c>
      <c r="I31" s="25">
        <v>62</v>
      </c>
      <c r="J31" s="26">
        <v>0</v>
      </c>
      <c r="K31" s="25">
        <f t="shared" si="3"/>
        <v>83</v>
      </c>
      <c r="L31" s="4"/>
      <c r="M31" s="25">
        <f t="shared" si="5"/>
        <v>17</v>
      </c>
      <c r="N31" s="25">
        <f t="shared" si="5"/>
        <v>4</v>
      </c>
      <c r="O31" s="25">
        <f>I31</f>
        <v>62</v>
      </c>
      <c r="P31" s="25">
        <f>J31</f>
        <v>0</v>
      </c>
      <c r="Q31" s="26">
        <f t="shared" si="4"/>
        <v>83</v>
      </c>
      <c r="R31" s="36"/>
      <c r="S31" s="36"/>
      <c r="T31" s="36"/>
      <c r="U31" s="36"/>
      <c r="V31" s="36"/>
    </row>
    <row r="32" spans="2:24" x14ac:dyDescent="0.2">
      <c r="B32" s="2"/>
      <c r="D32" s="2" t="s">
        <v>49</v>
      </c>
      <c r="G32" s="28">
        <f>SUM(G27:G31)</f>
        <v>4663</v>
      </c>
      <c r="H32" s="28">
        <f>SUM(H27:H31)</f>
        <v>1146</v>
      </c>
      <c r="I32" s="28">
        <f>SUM(I27:I31)</f>
        <v>21137</v>
      </c>
      <c r="J32" s="28">
        <f>SUM(J27:J31)</f>
        <v>-341</v>
      </c>
      <c r="K32" s="27">
        <f t="shared" si="3"/>
        <v>26605</v>
      </c>
      <c r="L32" s="4"/>
      <c r="M32" s="27">
        <f>SUM(M27:M31)</f>
        <v>4408</v>
      </c>
      <c r="N32" s="27">
        <f>SUM(N27:N31)</f>
        <v>1102</v>
      </c>
      <c r="O32" s="27">
        <f>SUM(O27:O31)</f>
        <v>20229</v>
      </c>
      <c r="P32" s="28">
        <f>SUM(P27:P31)</f>
        <v>-341</v>
      </c>
      <c r="Q32" s="28">
        <f t="shared" si="4"/>
        <v>25398</v>
      </c>
      <c r="R32" s="28"/>
      <c r="S32" s="28"/>
      <c r="T32" s="28"/>
      <c r="U32" s="28"/>
      <c r="V32" s="28"/>
    </row>
    <row r="33" spans="2:22" x14ac:dyDescent="0.2">
      <c r="B33" s="2"/>
      <c r="K33" s="9"/>
      <c r="L33" s="4"/>
    </row>
    <row r="34" spans="2:22" x14ac:dyDescent="0.2">
      <c r="B34" s="2" t="s">
        <v>50</v>
      </c>
      <c r="D34" s="2" t="s">
        <v>51</v>
      </c>
      <c r="E34" s="1" t="s">
        <v>52</v>
      </c>
      <c r="G34" s="16">
        <v>7932</v>
      </c>
      <c r="H34" s="16">
        <v>0</v>
      </c>
      <c r="I34" s="16">
        <v>0</v>
      </c>
      <c r="J34" s="16">
        <v>0</v>
      </c>
      <c r="K34" s="16">
        <f>SUM(G34:J34)</f>
        <v>7932</v>
      </c>
      <c r="L34" s="4"/>
      <c r="M34" s="17">
        <f t="shared" ref="M34:P35" si="6">G34</f>
        <v>7932</v>
      </c>
      <c r="N34" s="17">
        <f t="shared" si="6"/>
        <v>0</v>
      </c>
      <c r="O34" s="17">
        <f t="shared" si="6"/>
        <v>0</v>
      </c>
      <c r="P34" s="17">
        <f t="shared" si="6"/>
        <v>0</v>
      </c>
      <c r="Q34" s="17">
        <f>SUM(M34:P34)</f>
        <v>7932</v>
      </c>
      <c r="R34" s="17"/>
      <c r="S34" s="17"/>
      <c r="T34" s="17"/>
      <c r="U34" s="17"/>
      <c r="V34" s="17"/>
    </row>
    <row r="35" spans="2:22" x14ac:dyDescent="0.2">
      <c r="B35" s="2" t="s">
        <v>53</v>
      </c>
      <c r="D35" s="2" t="s">
        <v>54</v>
      </c>
      <c r="E35" s="1" t="s">
        <v>55</v>
      </c>
      <c r="G35" s="16">
        <v>784</v>
      </c>
      <c r="H35" s="16">
        <v>0</v>
      </c>
      <c r="I35" s="16">
        <v>0</v>
      </c>
      <c r="J35" s="16">
        <v>0</v>
      </c>
      <c r="K35" s="16">
        <f>SUM(G35:J35)</f>
        <v>784</v>
      </c>
      <c r="L35" s="4"/>
      <c r="M35" s="17">
        <f t="shared" si="6"/>
        <v>784</v>
      </c>
      <c r="N35" s="17">
        <f t="shared" si="6"/>
        <v>0</v>
      </c>
      <c r="O35" s="17">
        <f t="shared" si="6"/>
        <v>0</v>
      </c>
      <c r="P35" s="17">
        <f t="shared" si="6"/>
        <v>0</v>
      </c>
      <c r="Q35" s="17">
        <f>SUM(M35:P35)</f>
        <v>784</v>
      </c>
      <c r="R35" s="17"/>
      <c r="S35" s="17"/>
      <c r="T35" s="17"/>
      <c r="U35" s="17"/>
      <c r="V35" s="17"/>
    </row>
    <row r="36" spans="2:22" x14ac:dyDescent="0.2">
      <c r="D36" s="2"/>
      <c r="G36" s="9"/>
      <c r="H36" s="9"/>
      <c r="I36" s="9"/>
      <c r="J36" s="9"/>
      <c r="K36" s="9"/>
      <c r="L36" s="4"/>
      <c r="Q36" s="17"/>
      <c r="R36" s="17"/>
      <c r="S36" s="17"/>
      <c r="T36" s="17"/>
      <c r="U36" s="17"/>
      <c r="V36" s="17"/>
    </row>
    <row r="37" spans="2:22" x14ac:dyDescent="0.2">
      <c r="D37" s="2" t="s">
        <v>56</v>
      </c>
      <c r="E37" s="1" t="s">
        <v>57</v>
      </c>
      <c r="G37" s="16">
        <v>10490</v>
      </c>
      <c r="H37" s="16"/>
      <c r="I37" s="16">
        <v>0</v>
      </c>
      <c r="J37" s="16">
        <v>0</v>
      </c>
      <c r="K37" s="16">
        <f>SUM(G37:J37)</f>
        <v>10490</v>
      </c>
      <c r="L37" s="4"/>
      <c r="M37" s="17">
        <f t="shared" ref="M37:P40" si="7">G37</f>
        <v>10490</v>
      </c>
      <c r="N37" s="17">
        <f t="shared" si="7"/>
        <v>0</v>
      </c>
      <c r="O37" s="17">
        <f t="shared" si="7"/>
        <v>0</v>
      </c>
      <c r="P37" s="17">
        <f t="shared" si="7"/>
        <v>0</v>
      </c>
      <c r="Q37" s="17">
        <f>SUM(M37:P37)</f>
        <v>10490</v>
      </c>
      <c r="R37" s="17"/>
      <c r="S37" s="17"/>
      <c r="T37" s="17"/>
      <c r="U37" s="17"/>
      <c r="V37" s="17"/>
    </row>
    <row r="38" spans="2:22" x14ac:dyDescent="0.2">
      <c r="D38" s="2" t="s">
        <v>58</v>
      </c>
      <c r="E38" s="1" t="s">
        <v>59</v>
      </c>
      <c r="G38" s="16">
        <v>1707</v>
      </c>
      <c r="H38" s="16">
        <v>0</v>
      </c>
      <c r="I38" s="16">
        <v>0</v>
      </c>
      <c r="J38" s="16">
        <v>0</v>
      </c>
      <c r="K38" s="16">
        <f>SUM(G38:J38)</f>
        <v>1707</v>
      </c>
      <c r="L38" s="4"/>
      <c r="M38" s="17">
        <f t="shared" si="7"/>
        <v>1707</v>
      </c>
      <c r="N38" s="17">
        <f t="shared" si="7"/>
        <v>0</v>
      </c>
      <c r="O38" s="17">
        <f t="shared" si="7"/>
        <v>0</v>
      </c>
      <c r="P38" s="17">
        <f t="shared" si="7"/>
        <v>0</v>
      </c>
      <c r="Q38" s="17">
        <f>SUM(M38:P38)</f>
        <v>1707</v>
      </c>
      <c r="R38" s="17"/>
      <c r="S38" s="17"/>
      <c r="T38" s="17"/>
      <c r="U38" s="17"/>
      <c r="V38" s="17"/>
    </row>
    <row r="39" spans="2:22" x14ac:dyDescent="0.2">
      <c r="D39" s="2"/>
      <c r="E39" s="1" t="s">
        <v>60</v>
      </c>
      <c r="G39" s="16">
        <v>1581</v>
      </c>
      <c r="H39" s="16">
        <v>0</v>
      </c>
      <c r="I39" s="16">
        <v>0</v>
      </c>
      <c r="J39" s="16">
        <v>0</v>
      </c>
      <c r="K39" s="16">
        <f>SUM(G39:J39)</f>
        <v>1581</v>
      </c>
      <c r="L39" s="4"/>
      <c r="M39" s="17">
        <f t="shared" si="7"/>
        <v>1581</v>
      </c>
      <c r="N39" s="17">
        <f t="shared" si="7"/>
        <v>0</v>
      </c>
      <c r="O39" s="17">
        <f t="shared" si="7"/>
        <v>0</v>
      </c>
      <c r="P39" s="17">
        <f t="shared" si="7"/>
        <v>0</v>
      </c>
      <c r="Q39" s="17">
        <f>SUM(M39:P39)</f>
        <v>1581</v>
      </c>
      <c r="R39" s="17"/>
      <c r="S39" s="17"/>
      <c r="T39" s="17"/>
      <c r="U39" s="17"/>
      <c r="V39" s="17"/>
    </row>
    <row r="40" spans="2:22" x14ac:dyDescent="0.2">
      <c r="D40" s="2"/>
      <c r="E40" s="1" t="s">
        <v>61</v>
      </c>
      <c r="G40" s="16">
        <v>5773</v>
      </c>
      <c r="H40" s="16">
        <v>0</v>
      </c>
      <c r="I40" s="16"/>
      <c r="J40" s="16">
        <v>0</v>
      </c>
      <c r="K40" s="16">
        <f>SUM(G40:J40)</f>
        <v>5773</v>
      </c>
      <c r="L40" s="4"/>
      <c r="M40" s="17">
        <f t="shared" si="7"/>
        <v>5773</v>
      </c>
      <c r="N40" s="17">
        <f t="shared" si="7"/>
        <v>0</v>
      </c>
      <c r="O40" s="17">
        <f t="shared" si="7"/>
        <v>0</v>
      </c>
      <c r="P40" s="17">
        <f t="shared" si="7"/>
        <v>0</v>
      </c>
      <c r="Q40" s="17">
        <f>SUM(M40:P40)</f>
        <v>5773</v>
      </c>
      <c r="R40" s="17"/>
      <c r="S40" s="17"/>
      <c r="T40" s="17"/>
      <c r="U40" s="17"/>
      <c r="V40" s="17"/>
    </row>
    <row r="41" spans="2:22" x14ac:dyDescent="0.2">
      <c r="D41" s="2"/>
      <c r="G41" s="9"/>
      <c r="H41" s="9"/>
      <c r="I41" s="9"/>
      <c r="J41" s="9"/>
      <c r="K41" s="9"/>
      <c r="L41" s="4"/>
      <c r="Q41" s="17"/>
      <c r="R41" s="17"/>
      <c r="S41" s="17"/>
      <c r="T41" s="17"/>
      <c r="U41" s="17"/>
      <c r="V41" s="17"/>
    </row>
    <row r="42" spans="2:22" x14ac:dyDescent="0.2">
      <c r="D42" s="2" t="s">
        <v>62</v>
      </c>
      <c r="G42" s="16">
        <v>10667</v>
      </c>
      <c r="H42" s="16"/>
      <c r="I42" s="16">
        <v>0</v>
      </c>
      <c r="J42" s="16">
        <v>0</v>
      </c>
      <c r="K42" s="16">
        <f>SUM(G42:J42)</f>
        <v>10667</v>
      </c>
      <c r="L42" s="4"/>
      <c r="M42" s="17">
        <f>G42</f>
        <v>10667</v>
      </c>
      <c r="N42" s="17">
        <f>H42</f>
        <v>0</v>
      </c>
      <c r="O42" s="17">
        <f>I42</f>
        <v>0</v>
      </c>
      <c r="P42" s="17">
        <f>J42</f>
        <v>0</v>
      </c>
      <c r="Q42" s="17">
        <f>SUM(M42:P42)</f>
        <v>10667</v>
      </c>
      <c r="R42" s="17"/>
      <c r="S42" s="17"/>
      <c r="T42" s="17"/>
      <c r="U42" s="17"/>
      <c r="V42" s="17"/>
    </row>
    <row r="43" spans="2:22" x14ac:dyDescent="0.2">
      <c r="D43" s="2"/>
      <c r="G43" s="9"/>
      <c r="H43" s="9"/>
      <c r="I43" s="9"/>
      <c r="J43" s="9"/>
      <c r="L43" s="4"/>
    </row>
    <row r="44" spans="2:22" x14ac:dyDescent="0.2">
      <c r="D44" s="2" t="s">
        <v>63</v>
      </c>
      <c r="G44" s="16">
        <v>0</v>
      </c>
      <c r="H44" s="16">
        <v>0</v>
      </c>
      <c r="I44" s="16">
        <v>0</v>
      </c>
      <c r="J44" s="16">
        <v>0</v>
      </c>
      <c r="K44" s="17">
        <f>SUM(G44:J44)</f>
        <v>0</v>
      </c>
      <c r="L44" s="4"/>
      <c r="M44" s="17">
        <f>G44</f>
        <v>0</v>
      </c>
      <c r="N44" s="17">
        <f>H44</f>
        <v>0</v>
      </c>
      <c r="O44" s="17">
        <f>I44</f>
        <v>0</v>
      </c>
      <c r="P44" s="17">
        <f>J44</f>
        <v>0</v>
      </c>
      <c r="Q44" s="17">
        <f>SUM(M44:P44)</f>
        <v>0</v>
      </c>
      <c r="R44" s="17"/>
      <c r="S44" s="17"/>
      <c r="T44" s="17"/>
      <c r="U44" s="17"/>
      <c r="V44" s="17"/>
    </row>
    <row r="45" spans="2:22" x14ac:dyDescent="0.2">
      <c r="D45" s="2"/>
      <c r="G45" s="9"/>
      <c r="H45" s="9"/>
      <c r="I45" s="9"/>
      <c r="J45" s="9"/>
      <c r="L45" s="4"/>
    </row>
    <row r="46" spans="2:22" x14ac:dyDescent="0.2">
      <c r="D46" s="2" t="s">
        <v>64</v>
      </c>
      <c r="G46" s="16">
        <v>0</v>
      </c>
      <c r="H46" s="16">
        <v>0</v>
      </c>
      <c r="I46" s="16">
        <v>0</v>
      </c>
      <c r="J46" s="16">
        <v>0</v>
      </c>
      <c r="K46" s="17">
        <f>SUM(G46:J46)</f>
        <v>0</v>
      </c>
      <c r="L46" s="4"/>
      <c r="M46" s="17">
        <f>G46</f>
        <v>0</v>
      </c>
      <c r="N46" s="17">
        <f>H46</f>
        <v>0</v>
      </c>
      <c r="O46" s="17">
        <f>I46</f>
        <v>0</v>
      </c>
      <c r="P46" s="17">
        <f>J46</f>
        <v>0</v>
      </c>
      <c r="Q46" s="17">
        <f>SUM(M46:P46)</f>
        <v>0</v>
      </c>
      <c r="R46" s="17"/>
      <c r="S46" s="17"/>
      <c r="T46" s="17"/>
      <c r="U46" s="17"/>
      <c r="V46" s="17"/>
    </row>
    <row r="47" spans="2:22" x14ac:dyDescent="0.2">
      <c r="D47" s="2"/>
      <c r="G47" s="9"/>
      <c r="H47" s="9"/>
      <c r="I47" s="9"/>
      <c r="J47" s="9"/>
      <c r="L47" s="4"/>
    </row>
    <row r="48" spans="2:22" x14ac:dyDescent="0.2">
      <c r="D48" s="2" t="s">
        <v>65</v>
      </c>
      <c r="G48" s="16">
        <v>0</v>
      </c>
      <c r="H48" s="16">
        <v>0</v>
      </c>
      <c r="I48" s="16">
        <v>0</v>
      </c>
      <c r="J48" s="16">
        <v>0</v>
      </c>
      <c r="K48" s="17">
        <f>SUM(G48:J48)</f>
        <v>0</v>
      </c>
      <c r="L48" s="4"/>
      <c r="M48" s="17">
        <f>G48</f>
        <v>0</v>
      </c>
      <c r="N48" s="17">
        <f>H48</f>
        <v>0</v>
      </c>
      <c r="O48" s="17">
        <f>I48</f>
        <v>0</v>
      </c>
      <c r="P48" s="17">
        <f>J48</f>
        <v>0</v>
      </c>
      <c r="Q48" s="17">
        <f>SUM(M48:P48)</f>
        <v>0</v>
      </c>
      <c r="R48" s="17"/>
      <c r="S48" s="17"/>
      <c r="T48" s="17"/>
      <c r="U48" s="17"/>
      <c r="V48" s="17"/>
    </row>
    <row r="49" spans="2:24" x14ac:dyDescent="0.2">
      <c r="D49" s="2" t="s">
        <v>66</v>
      </c>
      <c r="G49" s="9"/>
      <c r="H49" s="9"/>
      <c r="I49" s="9"/>
      <c r="J49" s="9"/>
      <c r="L49" s="4"/>
    </row>
    <row r="50" spans="2:24" x14ac:dyDescent="0.2">
      <c r="D50" s="2"/>
      <c r="G50" s="9"/>
      <c r="H50" s="9"/>
      <c r="I50" s="9"/>
      <c r="J50" s="9"/>
      <c r="L50" s="4"/>
    </row>
    <row r="51" spans="2:24" x14ac:dyDescent="0.2">
      <c r="B51" s="2"/>
      <c r="D51" s="2" t="s">
        <v>61</v>
      </c>
      <c r="G51" s="25">
        <v>3312</v>
      </c>
      <c r="H51" s="25">
        <v>0</v>
      </c>
      <c r="I51" s="25">
        <v>6765</v>
      </c>
      <c r="J51" s="25">
        <v>0</v>
      </c>
      <c r="K51" s="25">
        <f>SUM(G51:J51)</f>
        <v>10077</v>
      </c>
      <c r="L51" s="4"/>
      <c r="M51" s="26">
        <f>G51</f>
        <v>3312</v>
      </c>
      <c r="N51" s="26">
        <f>H51</f>
        <v>0</v>
      </c>
      <c r="O51" s="26">
        <f>I51</f>
        <v>6765</v>
      </c>
      <c r="P51" s="26">
        <f>J51</f>
        <v>0</v>
      </c>
      <c r="Q51" s="26">
        <f>SUM(M51:P51)</f>
        <v>10077</v>
      </c>
      <c r="R51" s="36"/>
      <c r="S51" s="36"/>
      <c r="T51" s="36"/>
      <c r="U51" s="36"/>
      <c r="V51" s="36"/>
    </row>
    <row r="52" spans="2:24" x14ac:dyDescent="0.2">
      <c r="D52" s="2" t="s">
        <v>67</v>
      </c>
      <c r="G52" s="28">
        <f>SUM(G34:G51)</f>
        <v>42246</v>
      </c>
      <c r="H52" s="28">
        <f>SUM(H34:H51)</f>
        <v>0</v>
      </c>
      <c r="I52" s="28">
        <f>SUM(I34:I51)</f>
        <v>6765</v>
      </c>
      <c r="J52" s="28">
        <f>SUM(J34:J51)</f>
        <v>0</v>
      </c>
      <c r="K52" s="28">
        <f>SUM(G52:J52)</f>
        <v>49011</v>
      </c>
      <c r="L52" s="4"/>
      <c r="M52" s="28">
        <f>SUM(M34:M51)</f>
        <v>42246</v>
      </c>
      <c r="N52" s="28">
        <f>SUM(N34:N51)</f>
        <v>0</v>
      </c>
      <c r="O52" s="28">
        <f>SUM(O34:O51)</f>
        <v>6765</v>
      </c>
      <c r="P52" s="28">
        <f>SUM(P34:P51)</f>
        <v>0</v>
      </c>
      <c r="Q52" s="28">
        <f>SUM(M52:P52)</f>
        <v>49011</v>
      </c>
      <c r="R52" s="28"/>
      <c r="S52" s="28"/>
      <c r="T52" s="28"/>
      <c r="U52" s="28"/>
      <c r="V52" s="28"/>
    </row>
    <row r="53" spans="2:24" x14ac:dyDescent="0.2">
      <c r="B53" s="2"/>
      <c r="L53" s="4"/>
    </row>
    <row r="54" spans="2:24" x14ac:dyDescent="0.2">
      <c r="B54" s="2" t="s">
        <v>68</v>
      </c>
      <c r="G54" s="17">
        <v>0</v>
      </c>
      <c r="H54" s="17">
        <v>0</v>
      </c>
      <c r="I54" s="17">
        <v>0</v>
      </c>
      <c r="J54" s="17">
        <v>0</v>
      </c>
      <c r="K54" s="17">
        <f>SUM(G54:J54)</f>
        <v>0</v>
      </c>
      <c r="L54" s="4"/>
      <c r="M54" s="17">
        <v>0</v>
      </c>
      <c r="N54" s="17">
        <v>0</v>
      </c>
      <c r="O54" s="17">
        <v>0</v>
      </c>
      <c r="P54" s="17">
        <v>0</v>
      </c>
      <c r="Q54" s="17">
        <f>SUM(M54:P54)</f>
        <v>0</v>
      </c>
      <c r="R54" s="17"/>
      <c r="S54" s="17"/>
      <c r="T54" s="17"/>
      <c r="U54" s="17"/>
      <c r="V54" s="17"/>
    </row>
    <row r="55" spans="2:24" x14ac:dyDescent="0.2">
      <c r="B55" s="2" t="s">
        <v>69</v>
      </c>
      <c r="L55" s="4"/>
    </row>
    <row r="56" spans="2:24" ht="13.5" thickBot="1" x14ac:dyDescent="0.25">
      <c r="K56" s="17"/>
      <c r="L56" s="4"/>
      <c r="Q56" s="37"/>
      <c r="R56" s="38"/>
      <c r="S56" s="38"/>
      <c r="T56" s="38"/>
      <c r="U56" s="38"/>
      <c r="V56" s="38"/>
    </row>
    <row r="57" spans="2:24" x14ac:dyDescent="0.2">
      <c r="B57" s="2" t="s">
        <v>70</v>
      </c>
      <c r="G57" s="39">
        <f>G22+G25+G32+G52+G54</f>
        <v>163971</v>
      </c>
      <c r="H57" s="39">
        <f>H22+H25+H32+H52+H54</f>
        <v>17277</v>
      </c>
      <c r="I57" s="39">
        <f>I22+I25+I32+I52+I54</f>
        <v>212559</v>
      </c>
      <c r="J57" s="39">
        <f>J22+J25+J32+J52+J54</f>
        <v>26598</v>
      </c>
      <c r="K57" s="39">
        <f>SUM(G57:J57)</f>
        <v>420405</v>
      </c>
      <c r="L57" s="40"/>
      <c r="M57" s="39">
        <f>M22+M25+M32+M52+M54</f>
        <v>132289.53834965441</v>
      </c>
      <c r="N57" s="39">
        <f>N22+N25+N32+N52+N54</f>
        <v>9794.2986057586259</v>
      </c>
      <c r="O57" s="39">
        <f>O22+O25+O32+O52+O54</f>
        <v>115225.1364522903</v>
      </c>
      <c r="P57" s="39">
        <f>P22+P25+P32+P52+P54</f>
        <v>9282</v>
      </c>
      <c r="Q57" s="39">
        <f>SUM(M57:P57)</f>
        <v>266590.97340770334</v>
      </c>
      <c r="R57" s="31"/>
      <c r="S57" s="31"/>
      <c r="T57" s="31"/>
      <c r="U57" s="31"/>
      <c r="V57" s="31"/>
    </row>
    <row r="58" spans="2:24" x14ac:dyDescent="0.2">
      <c r="L58" s="4"/>
    </row>
    <row r="59" spans="2:24" x14ac:dyDescent="0.2">
      <c r="L59" s="4"/>
    </row>
    <row r="60" spans="2:24" ht="14.25" x14ac:dyDescent="0.2">
      <c r="B60" s="14" t="s">
        <v>71</v>
      </c>
      <c r="K60" s="9"/>
      <c r="L60" s="4"/>
    </row>
    <row r="61" spans="2:24" x14ac:dyDescent="0.2">
      <c r="D61" s="9" t="s">
        <v>72</v>
      </c>
      <c r="E61" s="35" t="s">
        <v>23</v>
      </c>
      <c r="G61" s="17">
        <v>0</v>
      </c>
      <c r="H61" s="17">
        <v>0</v>
      </c>
      <c r="I61" s="17">
        <f>K61</f>
        <v>146936</v>
      </c>
      <c r="J61" s="16">
        <v>0</v>
      </c>
      <c r="K61" s="16">
        <v>146936</v>
      </c>
      <c r="L61" s="4"/>
      <c r="M61" s="17">
        <f>G61</f>
        <v>0</v>
      </c>
      <c r="N61" s="17">
        <f>H61</f>
        <v>0</v>
      </c>
      <c r="O61" s="17">
        <f>Q61</f>
        <v>146936</v>
      </c>
      <c r="P61" s="16">
        <f>J61</f>
        <v>0</v>
      </c>
      <c r="Q61" s="16">
        <f>$K$61</f>
        <v>146936</v>
      </c>
      <c r="R61" s="16"/>
      <c r="S61" s="16"/>
      <c r="T61" s="16"/>
      <c r="U61" s="16"/>
      <c r="V61" s="16"/>
      <c r="X61" s="1" t="s">
        <v>73</v>
      </c>
    </row>
    <row r="62" spans="2:24" x14ac:dyDescent="0.2">
      <c r="D62" s="9"/>
      <c r="E62" s="35" t="s">
        <v>25</v>
      </c>
      <c r="G62" s="41">
        <v>0</v>
      </c>
      <c r="H62" s="41">
        <v>0</v>
      </c>
      <c r="I62" s="41">
        <f>K62</f>
        <v>0</v>
      </c>
      <c r="J62" s="42">
        <v>0</v>
      </c>
      <c r="K62" s="42">
        <v>0</v>
      </c>
      <c r="L62" s="4"/>
      <c r="M62" s="41">
        <f>G62</f>
        <v>0</v>
      </c>
      <c r="N62" s="41">
        <f>H62</f>
        <v>0</v>
      </c>
      <c r="O62" s="41">
        <f>I62</f>
        <v>0</v>
      </c>
      <c r="P62" s="42">
        <f>J62</f>
        <v>0</v>
      </c>
      <c r="Q62" s="41">
        <f>K62</f>
        <v>0</v>
      </c>
      <c r="R62" s="41"/>
      <c r="S62" s="41"/>
      <c r="T62" s="41"/>
      <c r="U62" s="41"/>
      <c r="V62" s="41"/>
      <c r="X62" s="43">
        <f>$K$61-(327*25.09*8)</f>
        <v>81300.56</v>
      </c>
    </row>
    <row r="63" spans="2:24" x14ac:dyDescent="0.2">
      <c r="D63" s="9"/>
      <c r="E63" s="35"/>
      <c r="J63" s="9"/>
      <c r="K63" s="9"/>
      <c r="L63" s="4"/>
      <c r="P63" s="9"/>
    </row>
    <row r="64" spans="2:24" x14ac:dyDescent="0.2">
      <c r="D64" s="9" t="s">
        <v>74</v>
      </c>
      <c r="E64" s="35" t="s">
        <v>23</v>
      </c>
      <c r="G64" s="17">
        <f>$G$101*K64</f>
        <v>43836.094941073148</v>
      </c>
      <c r="H64" s="17">
        <f>$H$101*K64</f>
        <v>1292.6508406307585</v>
      </c>
      <c r="I64" s="17">
        <f>$I$101*K64</f>
        <v>186222.05680693098</v>
      </c>
      <c r="J64" s="16">
        <v>0</v>
      </c>
      <c r="K64" s="16">
        <v>231443</v>
      </c>
      <c r="L64" s="4"/>
      <c r="M64" s="17">
        <f>$G$101*Q64</f>
        <v>32210.967800242739</v>
      </c>
      <c r="N64" s="17">
        <f>$H$101*Q64</f>
        <v>949.84588979665057</v>
      </c>
      <c r="O64" s="17">
        <f>$I$101*Q64</f>
        <v>136836.83922042768</v>
      </c>
      <c r="P64" s="16">
        <f t="shared" ref="M64:Q65" si="8">J64</f>
        <v>0</v>
      </c>
      <c r="Q64" s="16">
        <f>K64-(114*67.3*8)</f>
        <v>170065.4</v>
      </c>
      <c r="R64" s="16"/>
      <c r="S64" s="16"/>
      <c r="T64" s="16"/>
      <c r="U64" s="16"/>
      <c r="V64" s="16"/>
    </row>
    <row r="65" spans="4:22" x14ac:dyDescent="0.2">
      <c r="D65" s="9"/>
      <c r="E65" s="35" t="s">
        <v>25</v>
      </c>
      <c r="G65" s="44">
        <f>$G$101*K65</f>
        <v>0</v>
      </c>
      <c r="H65" s="44">
        <f>$H$101*K65</f>
        <v>0</v>
      </c>
      <c r="I65" s="44">
        <f>$I$101*K65</f>
        <v>0</v>
      </c>
      <c r="J65" s="45">
        <v>0</v>
      </c>
      <c r="K65" s="42">
        <v>0</v>
      </c>
      <c r="L65" s="4"/>
      <c r="M65" s="41">
        <f t="shared" si="8"/>
        <v>0</v>
      </c>
      <c r="N65" s="41">
        <f t="shared" si="8"/>
        <v>0</v>
      </c>
      <c r="O65" s="41">
        <f t="shared" si="8"/>
        <v>0</v>
      </c>
      <c r="P65" s="42">
        <f t="shared" si="8"/>
        <v>0</v>
      </c>
      <c r="Q65" s="41">
        <f t="shared" si="8"/>
        <v>0</v>
      </c>
      <c r="R65" s="41"/>
      <c r="S65" s="41"/>
      <c r="T65" s="41"/>
      <c r="U65" s="41"/>
      <c r="V65" s="41"/>
    </row>
    <row r="66" spans="4:22" x14ac:dyDescent="0.2">
      <c r="D66" s="9"/>
      <c r="E66" s="35"/>
      <c r="J66" s="9"/>
      <c r="K66" s="9"/>
      <c r="L66" s="4"/>
      <c r="P66" s="9"/>
    </row>
    <row r="67" spans="4:22" hidden="1" x14ac:dyDescent="0.2">
      <c r="D67" s="9" t="s">
        <v>75</v>
      </c>
      <c r="E67" s="35" t="s">
        <v>23</v>
      </c>
      <c r="G67" s="17">
        <f>$G$101*K67</f>
        <v>0</v>
      </c>
      <c r="H67" s="17">
        <f>$H$101*K67</f>
        <v>0</v>
      </c>
      <c r="I67" s="17">
        <f>$I$101*K67</f>
        <v>0</v>
      </c>
      <c r="J67" s="16">
        <v>0</v>
      </c>
      <c r="K67" s="16">
        <v>0</v>
      </c>
      <c r="L67" s="4"/>
      <c r="M67" s="17">
        <f>G67</f>
        <v>0</v>
      </c>
      <c r="N67" s="17">
        <f t="shared" ref="M67:Q68" si="9">H67</f>
        <v>0</v>
      </c>
      <c r="O67" s="17">
        <f>I67</f>
        <v>0</v>
      </c>
      <c r="P67" s="16">
        <f t="shared" si="9"/>
        <v>0</v>
      </c>
      <c r="Q67" s="17">
        <f>K67</f>
        <v>0</v>
      </c>
      <c r="R67" s="17"/>
      <c r="S67" s="17"/>
      <c r="T67" s="17"/>
      <c r="U67" s="17"/>
      <c r="V67" s="17"/>
    </row>
    <row r="68" spans="4:22" hidden="1" x14ac:dyDescent="0.2">
      <c r="D68" s="9"/>
      <c r="E68" s="35" t="s">
        <v>25</v>
      </c>
      <c r="G68" s="44">
        <f>$G$101*K68</f>
        <v>0</v>
      </c>
      <c r="H68" s="44">
        <f>$H$101*K68</f>
        <v>0</v>
      </c>
      <c r="I68" s="44">
        <f>$I$101*K68</f>
        <v>0</v>
      </c>
      <c r="J68" s="42">
        <v>0</v>
      </c>
      <c r="K68" s="42">
        <v>0</v>
      </c>
      <c r="L68" s="4"/>
      <c r="M68" s="41">
        <f t="shared" si="9"/>
        <v>0</v>
      </c>
      <c r="N68" s="41">
        <f t="shared" si="9"/>
        <v>0</v>
      </c>
      <c r="O68" s="41">
        <f t="shared" si="9"/>
        <v>0</v>
      </c>
      <c r="P68" s="42">
        <f t="shared" si="9"/>
        <v>0</v>
      </c>
      <c r="Q68" s="41">
        <f t="shared" si="9"/>
        <v>0</v>
      </c>
      <c r="R68" s="41"/>
      <c r="S68" s="41"/>
      <c r="T68" s="41"/>
      <c r="U68" s="41"/>
      <c r="V68" s="41"/>
    </row>
    <row r="69" spans="4:22" hidden="1" x14ac:dyDescent="0.2">
      <c r="D69" s="9"/>
      <c r="E69" s="35"/>
      <c r="J69" s="9"/>
      <c r="K69" s="9"/>
      <c r="L69" s="4"/>
      <c r="P69" s="9"/>
    </row>
    <row r="70" spans="4:22" x14ac:dyDescent="0.2">
      <c r="D70" s="9" t="s">
        <v>76</v>
      </c>
      <c r="E70" s="35" t="s">
        <v>23</v>
      </c>
      <c r="G70" s="17">
        <f>$G$101*K70</f>
        <v>4078.8025758221688</v>
      </c>
      <c r="H70" s="17">
        <f>$H$101*K70</f>
        <v>120.27685370904881</v>
      </c>
      <c r="I70" s="17">
        <f>$I$101*K70</f>
        <v>17327.341908535833</v>
      </c>
      <c r="J70" s="16">
        <v>0</v>
      </c>
      <c r="K70" s="16">
        <v>21535</v>
      </c>
      <c r="L70" s="4"/>
      <c r="M70" s="17">
        <f>$G$101*Q$70</f>
        <v>4078.8025758221688</v>
      </c>
      <c r="N70" s="17">
        <f>$H$101*Q$70</f>
        <v>120.27685370904881</v>
      </c>
      <c r="O70" s="17">
        <f>$I$101*Q$70</f>
        <v>17327.341908535833</v>
      </c>
      <c r="P70" s="16">
        <f>J70</f>
        <v>0</v>
      </c>
      <c r="Q70" s="16">
        <f>K70</f>
        <v>21535</v>
      </c>
      <c r="R70" s="16"/>
      <c r="S70" s="16"/>
      <c r="T70" s="16"/>
      <c r="U70" s="16"/>
      <c r="V70" s="16"/>
    </row>
    <row r="71" spans="4:22" x14ac:dyDescent="0.2">
      <c r="D71" s="9"/>
      <c r="E71" s="35" t="s">
        <v>25</v>
      </c>
      <c r="G71" s="44">
        <f>$G$101*K71</f>
        <v>0</v>
      </c>
      <c r="H71" s="44">
        <f>$H$101*K71</f>
        <v>0</v>
      </c>
      <c r="I71" s="44">
        <f>$I$101*K71</f>
        <v>0</v>
      </c>
      <c r="J71" s="42">
        <v>0</v>
      </c>
      <c r="K71" s="42">
        <v>0</v>
      </c>
      <c r="L71" s="4"/>
      <c r="M71" s="41">
        <f>G71</f>
        <v>0</v>
      </c>
      <c r="N71" s="41">
        <f>H71</f>
        <v>0</v>
      </c>
      <c r="O71" s="41">
        <f>I71</f>
        <v>0</v>
      </c>
      <c r="P71" s="42">
        <f>J71</f>
        <v>0</v>
      </c>
      <c r="Q71" s="41">
        <f>K71</f>
        <v>0</v>
      </c>
      <c r="R71" s="41"/>
      <c r="S71" s="41"/>
      <c r="T71" s="41"/>
      <c r="U71" s="41"/>
      <c r="V71" s="41"/>
    </row>
    <row r="72" spans="4:22" x14ac:dyDescent="0.2">
      <c r="D72" s="9"/>
      <c r="E72" s="35"/>
      <c r="G72" s="41"/>
      <c r="H72" s="41"/>
      <c r="I72" s="41"/>
      <c r="J72" s="42"/>
      <c r="K72" s="42"/>
      <c r="L72" s="4"/>
      <c r="M72" s="41"/>
      <c r="N72" s="41"/>
      <c r="O72" s="41"/>
      <c r="P72" s="42"/>
      <c r="Q72" s="42"/>
      <c r="R72" s="42"/>
      <c r="S72" s="42"/>
      <c r="T72" s="42"/>
      <c r="U72" s="42"/>
      <c r="V72" s="42"/>
    </row>
    <row r="73" spans="4:22" x14ac:dyDescent="0.2">
      <c r="D73" s="46" t="s">
        <v>77</v>
      </c>
      <c r="E73" s="35" t="s">
        <v>23</v>
      </c>
      <c r="G73" s="17">
        <f>$G$101*K73</f>
        <v>243.38339029168733</v>
      </c>
      <c r="H73" s="17">
        <f>$H$101*K73</f>
        <v>7.1769564437486757</v>
      </c>
      <c r="I73" s="17">
        <f>$I$101*K73</f>
        <v>1033.9277618977733</v>
      </c>
      <c r="J73" s="16">
        <v>0</v>
      </c>
      <c r="K73" s="16">
        <v>1285</v>
      </c>
      <c r="L73" s="4"/>
      <c r="M73" s="17">
        <f t="shared" ref="M73:Q74" si="10">G73</f>
        <v>243.38339029168733</v>
      </c>
      <c r="N73" s="17">
        <f t="shared" si="10"/>
        <v>7.1769564437486757</v>
      </c>
      <c r="O73" s="17">
        <f t="shared" si="10"/>
        <v>1033.9277618977733</v>
      </c>
      <c r="P73" s="16">
        <f t="shared" si="10"/>
        <v>0</v>
      </c>
      <c r="Q73" s="16">
        <f>K73</f>
        <v>1285</v>
      </c>
      <c r="R73" s="16"/>
      <c r="S73" s="16"/>
      <c r="T73" s="16"/>
      <c r="U73" s="16"/>
      <c r="V73" s="16"/>
    </row>
    <row r="74" spans="4:22" x14ac:dyDescent="0.2">
      <c r="D74" s="9"/>
      <c r="E74" s="35" t="s">
        <v>25</v>
      </c>
      <c r="G74" s="44">
        <f>$G$101*K74</f>
        <v>0</v>
      </c>
      <c r="H74" s="44">
        <f>$H$101*K74</f>
        <v>0</v>
      </c>
      <c r="I74" s="44">
        <f>$I$101*K74</f>
        <v>0</v>
      </c>
      <c r="J74" s="42">
        <v>0</v>
      </c>
      <c r="K74" s="42">
        <v>0</v>
      </c>
      <c r="L74" s="4"/>
      <c r="M74" s="41">
        <f t="shared" si="10"/>
        <v>0</v>
      </c>
      <c r="N74" s="41">
        <f t="shared" si="10"/>
        <v>0</v>
      </c>
      <c r="O74" s="41">
        <f t="shared" si="10"/>
        <v>0</v>
      </c>
      <c r="P74" s="42">
        <f t="shared" si="10"/>
        <v>0</v>
      </c>
      <c r="Q74" s="41">
        <f t="shared" si="10"/>
        <v>0</v>
      </c>
      <c r="R74" s="41"/>
      <c r="S74" s="41"/>
      <c r="T74" s="41"/>
      <c r="U74" s="41"/>
      <c r="V74" s="41"/>
    </row>
    <row r="75" spans="4:22" x14ac:dyDescent="0.2">
      <c r="D75" s="9"/>
      <c r="E75" s="35"/>
      <c r="J75" s="9"/>
      <c r="K75" s="9"/>
      <c r="L75" s="4"/>
      <c r="P75" s="9"/>
    </row>
    <row r="76" spans="4:22" x14ac:dyDescent="0.2">
      <c r="D76" s="46" t="s">
        <v>78</v>
      </c>
      <c r="E76" s="35" t="s">
        <v>23</v>
      </c>
      <c r="G76" s="17">
        <f>$G$101*K76</f>
        <v>40608.85012614703</v>
      </c>
      <c r="H76" s="17">
        <f>$H$101*K76</f>
        <v>1197.4849567046622</v>
      </c>
      <c r="I76" s="17">
        <f>$I$101*K76</f>
        <v>172512.25514547096</v>
      </c>
      <c r="J76" s="16">
        <v>0</v>
      </c>
      <c r="K76" s="16">
        <v>214404</v>
      </c>
      <c r="L76" s="4"/>
      <c r="M76" s="17">
        <f t="shared" ref="M76:Q77" si="11">G76</f>
        <v>40608.85012614703</v>
      </c>
      <c r="N76" s="17">
        <f t="shared" si="11"/>
        <v>1197.4849567046622</v>
      </c>
      <c r="O76" s="17">
        <f t="shared" si="11"/>
        <v>172512.25514547096</v>
      </c>
      <c r="P76" s="16">
        <f t="shared" si="11"/>
        <v>0</v>
      </c>
      <c r="Q76" s="17">
        <f>K76</f>
        <v>214404</v>
      </c>
      <c r="R76" s="17"/>
      <c r="S76" s="17"/>
      <c r="T76" s="17"/>
      <c r="U76" s="17"/>
      <c r="V76" s="17"/>
    </row>
    <row r="77" spans="4:22" x14ac:dyDescent="0.2">
      <c r="E77" s="35" t="s">
        <v>25</v>
      </c>
      <c r="G77" s="44">
        <f>$G$101*K77</f>
        <v>0</v>
      </c>
      <c r="H77" s="44">
        <f>$H$101*K77</f>
        <v>0</v>
      </c>
      <c r="I77" s="44">
        <f>$I$101*K77</f>
        <v>0</v>
      </c>
      <c r="J77" s="42">
        <v>0</v>
      </c>
      <c r="K77" s="42">
        <v>0</v>
      </c>
      <c r="L77" s="4"/>
      <c r="M77" s="41">
        <f t="shared" si="11"/>
        <v>0</v>
      </c>
      <c r="N77" s="41">
        <f t="shared" si="11"/>
        <v>0</v>
      </c>
      <c r="O77" s="41">
        <f t="shared" si="11"/>
        <v>0</v>
      </c>
      <c r="P77" s="42">
        <f t="shared" si="11"/>
        <v>0</v>
      </c>
      <c r="Q77" s="41">
        <f t="shared" si="11"/>
        <v>0</v>
      </c>
      <c r="R77" s="41"/>
      <c r="S77" s="41"/>
      <c r="T77" s="41"/>
      <c r="U77" s="41"/>
      <c r="V77" s="41"/>
    </row>
    <row r="78" spans="4:22" x14ac:dyDescent="0.2">
      <c r="E78" s="35"/>
      <c r="G78" s="44"/>
      <c r="H78" s="44"/>
      <c r="I78" s="44"/>
      <c r="J78" s="42"/>
      <c r="K78" s="42"/>
      <c r="L78" s="4"/>
      <c r="M78" s="41"/>
      <c r="N78" s="41"/>
      <c r="O78" s="41"/>
      <c r="P78" s="42"/>
      <c r="Q78" s="41"/>
      <c r="R78" s="41"/>
      <c r="S78" s="41"/>
      <c r="T78" s="41"/>
      <c r="U78" s="41"/>
      <c r="V78" s="41"/>
    </row>
    <row r="79" spans="4:22" x14ac:dyDescent="0.2">
      <c r="D79" s="1" t="s">
        <v>79</v>
      </c>
      <c r="E79" s="35" t="s">
        <v>23</v>
      </c>
      <c r="G79" s="17">
        <f>$G$101*K79</f>
        <v>63053.912603287972</v>
      </c>
      <c r="H79" s="17">
        <f>$H$101*K79</f>
        <v>1859.3511406813104</v>
      </c>
      <c r="I79" s="17">
        <f>$I$101*K79</f>
        <v>267862.11934464116</v>
      </c>
      <c r="J79" s="16">
        <v>0</v>
      </c>
      <c r="K79" s="16">
        <v>332908</v>
      </c>
      <c r="L79" s="4"/>
      <c r="M79" s="17">
        <f t="shared" ref="M79:Q80" si="12">G79</f>
        <v>63053.912603287972</v>
      </c>
      <c r="N79" s="17">
        <f t="shared" si="12"/>
        <v>1859.3511406813104</v>
      </c>
      <c r="O79" s="17">
        <f t="shared" si="12"/>
        <v>267862.11934464116</v>
      </c>
      <c r="P79" s="16">
        <f t="shared" si="12"/>
        <v>0</v>
      </c>
      <c r="Q79" s="17">
        <f>K79</f>
        <v>332908</v>
      </c>
      <c r="R79" s="41"/>
      <c r="S79" s="41"/>
      <c r="T79" s="41"/>
      <c r="U79" s="41"/>
      <c r="V79" s="41"/>
    </row>
    <row r="80" spans="4:22" x14ac:dyDescent="0.2">
      <c r="E80" s="35" t="s">
        <v>25</v>
      </c>
      <c r="G80" s="44">
        <f>$G$101*K80</f>
        <v>0</v>
      </c>
      <c r="H80" s="44">
        <f>$H$101*K80</f>
        <v>0</v>
      </c>
      <c r="I80" s="44">
        <f>$I$101*K80</f>
        <v>0</v>
      </c>
      <c r="J80" s="42">
        <v>0</v>
      </c>
      <c r="K80" s="42">
        <v>0</v>
      </c>
      <c r="L80" s="4"/>
      <c r="M80" s="41">
        <f t="shared" si="12"/>
        <v>0</v>
      </c>
      <c r="N80" s="41">
        <f t="shared" si="12"/>
        <v>0</v>
      </c>
      <c r="O80" s="41">
        <f t="shared" si="12"/>
        <v>0</v>
      </c>
      <c r="P80" s="42">
        <f t="shared" si="12"/>
        <v>0</v>
      </c>
      <c r="Q80" s="41">
        <f t="shared" si="12"/>
        <v>0</v>
      </c>
      <c r="R80" s="41"/>
      <c r="S80" s="41"/>
      <c r="T80" s="41"/>
      <c r="U80" s="41"/>
      <c r="V80" s="41"/>
    </row>
    <row r="81" spans="2:23" x14ac:dyDescent="0.2">
      <c r="E81" s="35"/>
      <c r="G81" s="44"/>
      <c r="H81" s="44"/>
      <c r="I81" s="44"/>
      <c r="J81" s="42"/>
      <c r="K81" s="42"/>
      <c r="L81" s="4"/>
      <c r="M81" s="41"/>
      <c r="N81" s="41"/>
      <c r="O81" s="41"/>
      <c r="P81" s="42"/>
      <c r="Q81" s="41"/>
      <c r="R81" s="41"/>
      <c r="S81" s="41"/>
      <c r="T81" s="41"/>
      <c r="U81" s="41"/>
      <c r="V81" s="41"/>
    </row>
    <row r="82" spans="2:23" x14ac:dyDescent="0.2">
      <c r="D82" s="1" t="s">
        <v>80</v>
      </c>
      <c r="E82" s="35" t="s">
        <v>23</v>
      </c>
      <c r="G82" s="17">
        <f>$G$101*K82</f>
        <v>5475.4633696049723</v>
      </c>
      <c r="H82" s="17">
        <f>$H$101*K82</f>
        <v>161.46197185395366</v>
      </c>
      <c r="I82" s="17">
        <f>$I$101*K82</f>
        <v>23260.558497044924</v>
      </c>
      <c r="J82" s="16">
        <v>0</v>
      </c>
      <c r="K82" s="16">
        <v>28909</v>
      </c>
      <c r="L82" s="4"/>
      <c r="M82" s="17">
        <f t="shared" ref="M82:Q83" si="13">G82</f>
        <v>5475.4633696049723</v>
      </c>
      <c r="N82" s="17">
        <f t="shared" si="13"/>
        <v>161.46197185395366</v>
      </c>
      <c r="O82" s="17">
        <f t="shared" si="13"/>
        <v>23260.558497044924</v>
      </c>
      <c r="P82" s="16">
        <f t="shared" si="13"/>
        <v>0</v>
      </c>
      <c r="Q82" s="17">
        <f>K82</f>
        <v>28909</v>
      </c>
      <c r="R82" s="41"/>
      <c r="S82" s="41"/>
      <c r="T82" s="41"/>
      <c r="U82" s="41"/>
      <c r="V82" s="41"/>
    </row>
    <row r="83" spans="2:23" x14ac:dyDescent="0.2">
      <c r="E83" s="35" t="s">
        <v>25</v>
      </c>
      <c r="G83" s="44">
        <f>$G$101*K83</f>
        <v>0</v>
      </c>
      <c r="H83" s="44">
        <f>$H$101*K83</f>
        <v>0</v>
      </c>
      <c r="I83" s="44">
        <f>$I$101*K83</f>
        <v>0</v>
      </c>
      <c r="J83" s="42">
        <v>0</v>
      </c>
      <c r="K83" s="42">
        <v>0</v>
      </c>
      <c r="L83" s="4"/>
      <c r="M83" s="41">
        <f t="shared" si="13"/>
        <v>0</v>
      </c>
      <c r="N83" s="41">
        <f t="shared" si="13"/>
        <v>0</v>
      </c>
      <c r="O83" s="41">
        <f t="shared" si="13"/>
        <v>0</v>
      </c>
      <c r="P83" s="42">
        <f t="shared" si="13"/>
        <v>0</v>
      </c>
      <c r="Q83" s="41">
        <f t="shared" si="13"/>
        <v>0</v>
      </c>
      <c r="R83" s="41"/>
      <c r="S83" s="41"/>
      <c r="T83" s="41"/>
      <c r="U83" s="41"/>
      <c r="V83" s="41"/>
    </row>
    <row r="84" spans="2:23" x14ac:dyDescent="0.2">
      <c r="E84" s="35"/>
      <c r="G84" s="44"/>
      <c r="H84" s="44"/>
      <c r="I84" s="44"/>
      <c r="J84" s="42"/>
      <c r="K84" s="42"/>
      <c r="L84" s="4"/>
      <c r="M84" s="41"/>
      <c r="N84" s="41"/>
      <c r="O84" s="41"/>
      <c r="P84" s="42"/>
      <c r="Q84" s="41"/>
      <c r="R84" s="41"/>
      <c r="S84" s="41"/>
      <c r="T84" s="41"/>
      <c r="U84" s="41"/>
      <c r="V84" s="41"/>
    </row>
    <row r="85" spans="2:23" x14ac:dyDescent="0.2">
      <c r="D85" s="9" t="s">
        <v>81</v>
      </c>
      <c r="E85" s="35" t="s">
        <v>23</v>
      </c>
      <c r="G85" s="17">
        <f>$G$101*K85</f>
        <v>5310.4929937730194</v>
      </c>
      <c r="H85" s="17">
        <f>$H$101*K85</f>
        <v>156.5972799765178</v>
      </c>
      <c r="I85" s="17">
        <f>$I$101*K85</f>
        <v>22559.740535478417</v>
      </c>
      <c r="J85" s="16">
        <v>341</v>
      </c>
      <c r="K85" s="16">
        <f>8990+19048</f>
        <v>28038</v>
      </c>
      <c r="L85" s="4"/>
      <c r="M85" s="17">
        <f>G85</f>
        <v>5310.4929937730194</v>
      </c>
      <c r="N85" s="17">
        <f>H85</f>
        <v>156.5972799765178</v>
      </c>
      <c r="O85" s="17">
        <f>I85</f>
        <v>22559.740535478417</v>
      </c>
      <c r="P85" s="16">
        <f>J85</f>
        <v>341</v>
      </c>
      <c r="Q85" s="17">
        <f>K85</f>
        <v>28038</v>
      </c>
      <c r="R85" s="17"/>
      <c r="S85" s="17"/>
      <c r="T85" s="17"/>
      <c r="U85" s="17"/>
      <c r="V85" s="17"/>
    </row>
    <row r="86" spans="2:23" ht="13.5" thickBot="1" x14ac:dyDescent="0.25">
      <c r="D86" s="9"/>
      <c r="J86" s="9"/>
      <c r="L86" s="4"/>
      <c r="W86" s="47"/>
    </row>
    <row r="87" spans="2:23" ht="13.5" thickBot="1" x14ac:dyDescent="0.25">
      <c r="B87" s="2" t="s">
        <v>82</v>
      </c>
      <c r="E87" s="35" t="s">
        <v>23</v>
      </c>
      <c r="G87" s="39">
        <f>G61+G64+G67+G70+G73+G76+G79+G82+G85</f>
        <v>162607.00000000003</v>
      </c>
      <c r="H87" s="39">
        <f>H61+H64+H67+H70+H73+H76+H79+H82+H85</f>
        <v>4795</v>
      </c>
      <c r="I87" s="39">
        <f>I61+I64+I67+I70+I73+I76+I79+I82+I85</f>
        <v>837714.00000000012</v>
      </c>
      <c r="J87" s="39">
        <f>J61+J64+J67+J70+J73+J76+J79+J82+J85</f>
        <v>341</v>
      </c>
      <c r="K87" s="48">
        <f>SUM(G87:J87)</f>
        <v>1005457.0000000001</v>
      </c>
      <c r="L87" s="40"/>
      <c r="M87" s="39">
        <f>M61+M64+M67+M70+M73+M76+M79+M82+M85</f>
        <v>150981.87285916958</v>
      </c>
      <c r="N87" s="39">
        <f>N61+N64+N67+N70+N73+N76+N79+N82+N85</f>
        <v>4452.1950491658918</v>
      </c>
      <c r="O87" s="39">
        <f>O61+O64+O67+O70+O73+O76+O79+O82+O85</f>
        <v>788328.78241349675</v>
      </c>
      <c r="P87" s="39">
        <f>P61+P64+P67+P70+P73+P76+P79+P82+P85</f>
        <v>341</v>
      </c>
      <c r="Q87" s="39">
        <f>SUM(M87:P87)</f>
        <v>944103.85032183223</v>
      </c>
      <c r="R87" s="31"/>
      <c r="S87" s="31"/>
      <c r="T87" s="31"/>
      <c r="U87" s="31"/>
      <c r="V87" s="31"/>
      <c r="W87" s="38"/>
    </row>
    <row r="88" spans="2:23" x14ac:dyDescent="0.2">
      <c r="B88" s="2"/>
      <c r="E88" s="35" t="s">
        <v>25</v>
      </c>
      <c r="G88" s="49">
        <f>G62+G65+G68+G71+G74+G77+G80+G83</f>
        <v>0</v>
      </c>
      <c r="H88" s="49">
        <f>H62+H65+H68+H71+H74+H77+H80+H83</f>
        <v>0</v>
      </c>
      <c r="I88" s="49">
        <f>I62+I65+I68+I71+I74+I77+I80+I83</f>
        <v>0</v>
      </c>
      <c r="J88" s="49">
        <f>J62+J65+J68+J71+J74+J77+J80+J83</f>
        <v>0</v>
      </c>
      <c r="K88" s="50">
        <f>SUM(G88:J88)</f>
        <v>0</v>
      </c>
      <c r="L88" s="51"/>
      <c r="M88" s="49">
        <f>M62+M65+M68+M71+M74+M77+M80+M83</f>
        <v>0</v>
      </c>
      <c r="N88" s="49">
        <f>N62+N65+N68+N71+N74+N77+N80+N83</f>
        <v>0</v>
      </c>
      <c r="O88" s="49">
        <f>O62+O65+O68+O71+O74+O77+O80+O83</f>
        <v>0</v>
      </c>
      <c r="P88" s="49">
        <f>P62+P65+P68+P71+P74+P77+P80+P83</f>
        <v>0</v>
      </c>
      <c r="Q88" s="52">
        <f>SUM(M88:P88)</f>
        <v>0</v>
      </c>
      <c r="R88" s="50"/>
      <c r="S88" s="50"/>
      <c r="T88" s="50"/>
      <c r="U88" s="50"/>
      <c r="V88" s="50"/>
    </row>
    <row r="89" spans="2:23" x14ac:dyDescent="0.2">
      <c r="K89" s="17"/>
      <c r="L89" s="4"/>
      <c r="W89" s="17"/>
    </row>
    <row r="90" spans="2:23" ht="13.5" thickBot="1" x14ac:dyDescent="0.25">
      <c r="L90" s="4"/>
    </row>
    <row r="91" spans="2:23" ht="15" thickBot="1" x14ac:dyDescent="0.25">
      <c r="B91" s="14" t="s">
        <v>83</v>
      </c>
      <c r="G91" s="53">
        <f t="shared" ref="G91:Q91" si="14">G57+G87</f>
        <v>326578</v>
      </c>
      <c r="H91" s="53">
        <f t="shared" si="14"/>
        <v>22072</v>
      </c>
      <c r="I91" s="53">
        <f t="shared" si="14"/>
        <v>1050273</v>
      </c>
      <c r="J91" s="53">
        <f t="shared" si="14"/>
        <v>26939</v>
      </c>
      <c r="K91" s="53">
        <f t="shared" si="14"/>
        <v>1425862</v>
      </c>
      <c r="L91" s="54">
        <f t="shared" si="14"/>
        <v>0</v>
      </c>
      <c r="M91" s="53">
        <f t="shared" si="14"/>
        <v>283271.41120882402</v>
      </c>
      <c r="N91" s="53">
        <f t="shared" si="14"/>
        <v>14246.493654924518</v>
      </c>
      <c r="O91" s="55">
        <f t="shared" si="14"/>
        <v>903553.9188657871</v>
      </c>
      <c r="P91" s="53">
        <f t="shared" si="14"/>
        <v>9623</v>
      </c>
      <c r="Q91" s="53">
        <f t="shared" si="14"/>
        <v>1210694.8237295356</v>
      </c>
      <c r="R91" s="31"/>
      <c r="S91" s="31"/>
      <c r="T91" s="31"/>
      <c r="U91" s="31"/>
      <c r="V91" s="31"/>
    </row>
    <row r="92" spans="2:23" ht="13.5" thickTop="1" x14ac:dyDescent="0.2">
      <c r="I92" s="56"/>
      <c r="L92" s="4"/>
      <c r="O92" s="57"/>
    </row>
    <row r="93" spans="2:23" x14ac:dyDescent="0.2">
      <c r="I93" s="56"/>
      <c r="L93" s="4"/>
      <c r="O93" s="57"/>
    </row>
    <row r="94" spans="2:23" x14ac:dyDescent="0.2">
      <c r="I94" s="56"/>
      <c r="L94" s="4"/>
      <c r="O94" s="57"/>
    </row>
    <row r="95" spans="2:23" x14ac:dyDescent="0.2">
      <c r="I95" s="56"/>
      <c r="L95" s="4"/>
      <c r="O95" s="57"/>
    </row>
    <row r="96" spans="2:23" x14ac:dyDescent="0.2">
      <c r="I96" s="56"/>
      <c r="L96" s="4"/>
      <c r="O96" s="57"/>
    </row>
    <row r="97" spans="5:15" x14ac:dyDescent="0.2">
      <c r="I97" s="56"/>
      <c r="L97" s="4"/>
      <c r="O97" s="57"/>
    </row>
    <row r="98" spans="5:15" x14ac:dyDescent="0.2">
      <c r="I98" s="56"/>
      <c r="L98" s="4"/>
      <c r="O98" s="57"/>
    </row>
    <row r="99" spans="5:15" x14ac:dyDescent="0.2">
      <c r="I99" s="56"/>
      <c r="L99" s="4"/>
      <c r="O99" s="57"/>
    </row>
    <row r="100" spans="5:15" ht="13.5" thickBot="1" x14ac:dyDescent="0.25">
      <c r="L100" s="4"/>
    </row>
    <row r="101" spans="5:15" x14ac:dyDescent="0.2">
      <c r="E101" s="58"/>
      <c r="F101" s="59"/>
      <c r="G101" s="60">
        <f>G113</f>
        <v>0.18940341656940649</v>
      </c>
      <c r="H101" s="60">
        <f>H113</f>
        <v>5.5851801118666734E-3</v>
      </c>
      <c r="I101" s="60">
        <f>I113</f>
        <v>0.80461304427842273</v>
      </c>
      <c r="J101" s="59"/>
      <c r="K101" s="61"/>
      <c r="L101" s="4"/>
      <c r="M101" s="62"/>
      <c r="N101" s="62"/>
      <c r="O101" s="62"/>
    </row>
    <row r="102" spans="5:15" x14ac:dyDescent="0.2">
      <c r="E102" s="63"/>
      <c r="F102" s="47"/>
      <c r="G102" s="47"/>
      <c r="H102" s="47"/>
      <c r="I102" s="47"/>
      <c r="J102" s="47"/>
      <c r="K102" s="64"/>
      <c r="L102" s="4"/>
      <c r="M102" s="65"/>
    </row>
    <row r="103" spans="5:15" x14ac:dyDescent="0.2">
      <c r="E103" s="63" t="s">
        <v>84</v>
      </c>
      <c r="F103" s="47"/>
      <c r="G103" s="47"/>
      <c r="H103" s="47"/>
      <c r="I103" s="47"/>
      <c r="J103" s="47"/>
      <c r="K103" s="66">
        <v>1005458</v>
      </c>
      <c r="L103" s="4"/>
      <c r="M103" s="67"/>
    </row>
    <row r="104" spans="5:15" x14ac:dyDescent="0.2">
      <c r="E104" s="63" t="s">
        <v>85</v>
      </c>
      <c r="F104" s="47"/>
      <c r="G104" s="47"/>
      <c r="H104" s="47"/>
      <c r="I104" s="47"/>
      <c r="J104" s="47"/>
      <c r="K104" s="66">
        <v>0</v>
      </c>
      <c r="L104" s="4"/>
      <c r="M104" s="67"/>
    </row>
    <row r="105" spans="5:15" x14ac:dyDescent="0.2">
      <c r="E105" s="63"/>
      <c r="F105" s="47"/>
      <c r="G105" s="47"/>
      <c r="H105" s="47"/>
      <c r="I105" s="47"/>
      <c r="J105" s="47"/>
      <c r="K105" s="66"/>
      <c r="L105" s="4"/>
      <c r="M105" s="67"/>
    </row>
    <row r="106" spans="5:15" x14ac:dyDescent="0.2">
      <c r="E106" s="63" t="s">
        <v>86</v>
      </c>
      <c r="F106" s="47"/>
      <c r="G106" s="47"/>
      <c r="H106" s="47"/>
      <c r="I106" s="47"/>
      <c r="J106" s="47"/>
      <c r="K106" s="68">
        <f>SUM(K103:K105)</f>
        <v>1005458</v>
      </c>
      <c r="L106" s="4"/>
      <c r="M106" s="67"/>
    </row>
    <row r="107" spans="5:15" x14ac:dyDescent="0.2">
      <c r="E107" s="63" t="s">
        <v>87</v>
      </c>
      <c r="F107" s="47"/>
      <c r="G107" s="47"/>
      <c r="H107" s="47"/>
      <c r="I107" s="47"/>
      <c r="J107" s="47"/>
      <c r="K107" s="66">
        <f>-K61</f>
        <v>-146936</v>
      </c>
      <c r="L107" s="4"/>
      <c r="M107" s="67"/>
    </row>
    <row r="108" spans="5:15" ht="13.5" thickBot="1" x14ac:dyDescent="0.25">
      <c r="E108" s="63" t="s">
        <v>88</v>
      </c>
      <c r="F108" s="47"/>
      <c r="G108" s="47"/>
      <c r="H108" s="47"/>
      <c r="I108" s="47"/>
      <c r="J108" s="47"/>
      <c r="K108" s="69">
        <f>SUM(K106:K107)</f>
        <v>858522</v>
      </c>
      <c r="L108" s="4"/>
      <c r="M108" s="67"/>
    </row>
    <row r="109" spans="5:15" ht="13.5" thickTop="1" x14ac:dyDescent="0.2">
      <c r="E109" s="63"/>
      <c r="F109" s="47"/>
      <c r="G109" s="47"/>
      <c r="H109" s="47"/>
      <c r="I109" s="47"/>
      <c r="J109" s="70" t="s">
        <v>89</v>
      </c>
      <c r="K109" s="66"/>
      <c r="L109" s="4"/>
      <c r="M109" s="67"/>
    </row>
    <row r="110" spans="5:15" ht="13.5" thickBot="1" x14ac:dyDescent="0.25">
      <c r="E110" s="96" t="s">
        <v>90</v>
      </c>
      <c r="F110" s="97"/>
      <c r="G110" s="98">
        <v>162607</v>
      </c>
      <c r="H110" s="99">
        <v>4795</v>
      </c>
      <c r="I110" s="99">
        <f>837714</f>
        <v>837714</v>
      </c>
      <c r="J110" s="99">
        <v>341</v>
      </c>
      <c r="K110" s="66"/>
      <c r="L110" s="4"/>
      <c r="M110" s="67"/>
    </row>
    <row r="111" spans="5:15" ht="13.5" thickTop="1" x14ac:dyDescent="0.2">
      <c r="E111" s="63" t="s">
        <v>91</v>
      </c>
      <c r="F111" s="47"/>
      <c r="G111" s="71"/>
      <c r="H111" s="72"/>
      <c r="I111" s="72">
        <f>-K61</f>
        <v>-146936</v>
      </c>
      <c r="K111" s="64"/>
      <c r="L111" s="4"/>
    </row>
    <row r="112" spans="5:15" ht="13.5" thickBot="1" x14ac:dyDescent="0.25">
      <c r="E112" s="63" t="s">
        <v>92</v>
      </c>
      <c r="F112" s="47"/>
      <c r="G112" s="73">
        <f>SUM(G110:G111)</f>
        <v>162607</v>
      </c>
      <c r="H112" s="73">
        <f>SUM(H110:H111)</f>
        <v>4795</v>
      </c>
      <c r="I112" s="73">
        <f>SUM(I110:I111)</f>
        <v>690778</v>
      </c>
      <c r="J112" s="74"/>
      <c r="K112" s="66"/>
      <c r="L112" s="4"/>
    </row>
    <row r="113" spans="2:13" ht="14.25" thickTop="1" thickBot="1" x14ac:dyDescent="0.25">
      <c r="E113" s="63" t="s">
        <v>93</v>
      </c>
      <c r="F113" s="47"/>
      <c r="G113" s="75">
        <f>G$112/$K$108</f>
        <v>0.18940341656940649</v>
      </c>
      <c r="H113" s="75">
        <f>H$112/$K$108</f>
        <v>5.5851801118666734E-3</v>
      </c>
      <c r="I113" s="75">
        <f>I$112/$K$108</f>
        <v>0.80461304427842273</v>
      </c>
      <c r="J113" s="67"/>
      <c r="K113" s="66"/>
      <c r="L113" s="4"/>
    </row>
    <row r="114" spans="2:13" ht="14.25" thickTop="1" thickBot="1" x14ac:dyDescent="0.25">
      <c r="E114" s="76"/>
      <c r="F114" s="77"/>
      <c r="G114" s="78" t="s">
        <v>94</v>
      </c>
      <c r="H114" s="78" t="s">
        <v>95</v>
      </c>
      <c r="I114" s="78" t="s">
        <v>96</v>
      </c>
      <c r="J114" s="77"/>
      <c r="K114" s="79"/>
      <c r="L114" s="4"/>
    </row>
    <row r="115" spans="2:13" x14ac:dyDescent="0.2">
      <c r="J115" s="59"/>
      <c r="K115" s="80"/>
      <c r="L115" s="9"/>
    </row>
    <row r="116" spans="2:13" x14ac:dyDescent="0.2">
      <c r="J116" s="47"/>
      <c r="K116" s="81"/>
      <c r="L116" s="9"/>
    </row>
    <row r="117" spans="2:13" x14ac:dyDescent="0.2">
      <c r="B117" s="2" t="s">
        <v>97</v>
      </c>
      <c r="C117" s="2"/>
      <c r="D117" s="2" t="s">
        <v>98</v>
      </c>
      <c r="E117" s="82"/>
      <c r="F117" s="83"/>
      <c r="G117" s="67"/>
      <c r="H117" s="67"/>
      <c r="I117" s="84"/>
      <c r="J117" s="85"/>
      <c r="K117" s="86"/>
      <c r="L117" s="9"/>
    </row>
    <row r="118" spans="2:13" x14ac:dyDescent="0.2">
      <c r="B118" s="2" t="s">
        <v>99</v>
      </c>
      <c r="C118" s="2"/>
      <c r="D118" s="2"/>
      <c r="E118" s="83"/>
      <c r="F118" s="83"/>
      <c r="G118" s="83"/>
      <c r="H118" s="83"/>
      <c r="I118" s="84"/>
      <c r="J118" s="85"/>
      <c r="K118" s="85"/>
      <c r="M118" s="87"/>
    </row>
    <row r="119" spans="2:13" x14ac:dyDescent="0.2">
      <c r="B119" s="2" t="s">
        <v>100</v>
      </c>
      <c r="C119" s="2"/>
      <c r="D119" s="95" t="s">
        <v>101</v>
      </c>
      <c r="E119" s="83"/>
      <c r="F119" s="83"/>
      <c r="G119" s="83"/>
      <c r="H119" s="67"/>
      <c r="I119" s="67"/>
      <c r="J119" s="47"/>
      <c r="K119" s="47"/>
    </row>
    <row r="120" spans="2:13" x14ac:dyDescent="0.2">
      <c r="B120" s="2" t="s">
        <v>102</v>
      </c>
      <c r="C120" s="2"/>
      <c r="D120" s="95"/>
      <c r="E120" s="83"/>
      <c r="F120" s="83"/>
      <c r="G120" s="88"/>
      <c r="H120" s="88"/>
      <c r="I120" s="88"/>
    </row>
    <row r="121" spans="2:13" x14ac:dyDescent="0.2">
      <c r="B121" s="2" t="s">
        <v>103</v>
      </c>
      <c r="C121" s="2"/>
      <c r="D121" s="95"/>
      <c r="E121" s="83"/>
      <c r="F121" s="83"/>
      <c r="G121" s="67"/>
      <c r="H121" s="67"/>
      <c r="I121" s="67"/>
    </row>
    <row r="122" spans="2:13" x14ac:dyDescent="0.2">
      <c r="E122" s="83"/>
      <c r="F122" s="83"/>
      <c r="G122" s="88"/>
      <c r="H122" s="88"/>
      <c r="I122" s="88"/>
    </row>
    <row r="123" spans="2:13" x14ac:dyDescent="0.2">
      <c r="B123" s="2" t="s">
        <v>104</v>
      </c>
      <c r="D123" s="2" t="s">
        <v>105</v>
      </c>
      <c r="E123" s="83"/>
      <c r="F123" s="83"/>
      <c r="G123" s="89"/>
      <c r="H123" s="89"/>
      <c r="I123" s="89"/>
      <c r="J123" s="47"/>
    </row>
    <row r="124" spans="2:13" x14ac:dyDescent="0.2">
      <c r="D124" s="90" t="s">
        <v>106</v>
      </c>
      <c r="G124" s="81"/>
      <c r="H124" s="81"/>
      <c r="I124" s="81"/>
      <c r="J124" s="47"/>
    </row>
    <row r="125" spans="2:13" x14ac:dyDescent="0.2">
      <c r="G125" s="47"/>
      <c r="H125" s="47"/>
      <c r="I125" s="47"/>
      <c r="J125" s="47"/>
    </row>
  </sheetData>
  <mergeCells count="3">
    <mergeCell ref="G3:K3"/>
    <mergeCell ref="M3:Q3"/>
    <mergeCell ref="D119:D121"/>
  </mergeCells>
  <printOptions horizontalCentered="1"/>
  <pageMargins left="0.25" right="0.25" top="0.5" bottom="0.25" header="0.25" footer="0"/>
  <pageSetup scale="58" fitToHeight="0" orientation="landscape" copies="2" r:id="rId1"/>
  <headerFooter alignWithMargins="0"/>
  <rowBreaks count="1" manualBreakCount="1">
    <brk id="58"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B1:X164"/>
  <sheetViews>
    <sheetView topLeftCell="A133" zoomScaleNormal="100" workbookViewId="0">
      <selection activeCell="D135" sqref="D135"/>
    </sheetView>
  </sheetViews>
  <sheetFormatPr defaultRowHeight="12.75" x14ac:dyDescent="0.2"/>
  <cols>
    <col min="1" max="1" width="0.85546875" style="1" customWidth="1"/>
    <col min="2" max="2" width="22.140625" style="1" customWidth="1"/>
    <col min="3" max="3" width="0.85546875" style="1" customWidth="1"/>
    <col min="4" max="4" width="29.42578125" style="1" customWidth="1"/>
    <col min="5" max="5" width="22" style="1" bestFit="1" customWidth="1"/>
    <col min="6" max="6" width="0.85546875" style="1" customWidth="1"/>
    <col min="7" max="7" width="14.7109375" style="1" customWidth="1"/>
    <col min="8" max="8" width="16" style="1" customWidth="1"/>
    <col min="9" max="9" width="16.140625" style="1" customWidth="1"/>
    <col min="10" max="10" width="14.7109375" style="1" customWidth="1"/>
    <col min="11" max="11" width="16.85546875" style="1" customWidth="1"/>
    <col min="12" max="12" width="1.7109375" style="1" customWidth="1"/>
    <col min="13" max="14" width="14.7109375" style="1" customWidth="1"/>
    <col min="15" max="15" width="16.85546875" style="1" customWidth="1"/>
    <col min="16" max="16" width="14.7109375" style="1" customWidth="1"/>
    <col min="17" max="17" width="16.140625" style="1" customWidth="1"/>
    <col min="18" max="18" width="2.5703125" style="1" customWidth="1"/>
    <col min="19" max="22" width="16.140625" style="1" customWidth="1"/>
    <col min="23" max="23" width="2.7109375" style="1" customWidth="1"/>
    <col min="24" max="24" width="47" style="1" bestFit="1" customWidth="1"/>
    <col min="25" max="16384" width="9.140625" style="1"/>
  </cols>
  <sheetData>
    <row r="1" spans="2:24" x14ac:dyDescent="0.2">
      <c r="E1" s="2"/>
      <c r="F1" s="2"/>
    </row>
    <row r="2" spans="2:24" x14ac:dyDescent="0.2">
      <c r="E2" s="2"/>
      <c r="F2" s="2"/>
    </row>
    <row r="3" spans="2:24" ht="20.25" thickBot="1" x14ac:dyDescent="0.3">
      <c r="B3" s="3" t="s">
        <v>0</v>
      </c>
      <c r="C3" s="2"/>
      <c r="D3" s="2"/>
      <c r="E3" s="2"/>
      <c r="F3" s="2"/>
      <c r="G3" s="94" t="s">
        <v>107</v>
      </c>
      <c r="H3" s="94"/>
      <c r="I3" s="94"/>
      <c r="J3" s="94"/>
      <c r="K3" s="94"/>
      <c r="L3" s="4"/>
      <c r="M3" s="94" t="s">
        <v>108</v>
      </c>
      <c r="N3" s="94"/>
      <c r="O3" s="94"/>
      <c r="P3" s="94"/>
      <c r="Q3" s="94"/>
      <c r="R3" s="5"/>
      <c r="S3" s="5"/>
      <c r="T3" s="5"/>
      <c r="U3" s="5"/>
      <c r="V3" s="5"/>
    </row>
    <row r="4" spans="2:24" ht="19.5" x14ac:dyDescent="0.25">
      <c r="B4" s="3" t="s">
        <v>3</v>
      </c>
      <c r="C4" s="2"/>
      <c r="D4" s="2"/>
      <c r="L4" s="4"/>
    </row>
    <row r="5" spans="2:24" x14ac:dyDescent="0.2">
      <c r="B5" s="2" t="s">
        <v>109</v>
      </c>
      <c r="C5" s="2"/>
      <c r="D5" s="2"/>
      <c r="G5" s="6" t="s">
        <v>5</v>
      </c>
      <c r="H5" s="6" t="s">
        <v>6</v>
      </c>
      <c r="I5" s="6" t="s">
        <v>7</v>
      </c>
      <c r="J5" s="6" t="s">
        <v>8</v>
      </c>
      <c r="K5" s="6" t="s">
        <v>9</v>
      </c>
      <c r="L5" s="4"/>
      <c r="M5" s="6" t="s">
        <v>5</v>
      </c>
      <c r="N5" s="6" t="s">
        <v>6</v>
      </c>
      <c r="O5" s="6" t="s">
        <v>7</v>
      </c>
      <c r="P5" s="6" t="s">
        <v>8</v>
      </c>
      <c r="Q5" s="6" t="s">
        <v>9</v>
      </c>
      <c r="R5" s="6"/>
      <c r="S5" s="6"/>
      <c r="T5" s="6"/>
      <c r="U5" s="6"/>
      <c r="V5" s="6"/>
    </row>
    <row r="6" spans="2:24" ht="15" x14ac:dyDescent="0.2">
      <c r="B6" s="7"/>
      <c r="C6" s="2"/>
      <c r="D6" s="7" t="s">
        <v>10</v>
      </c>
      <c r="G6" s="6" t="s">
        <v>11</v>
      </c>
      <c r="H6" s="6" t="s">
        <v>12</v>
      </c>
      <c r="I6" s="6" t="s">
        <v>13</v>
      </c>
      <c r="J6" s="6" t="s">
        <v>14</v>
      </c>
      <c r="K6" s="6" t="s">
        <v>15</v>
      </c>
      <c r="L6" s="4"/>
      <c r="M6" s="6" t="s">
        <v>11</v>
      </c>
      <c r="N6" s="6" t="s">
        <v>12</v>
      </c>
      <c r="O6" s="6" t="s">
        <v>13</v>
      </c>
      <c r="P6" s="6" t="s">
        <v>14</v>
      </c>
      <c r="Q6" s="6" t="s">
        <v>15</v>
      </c>
      <c r="R6" s="6"/>
      <c r="S6" s="6"/>
      <c r="T6" s="6"/>
      <c r="U6" s="6"/>
      <c r="V6" s="6"/>
    </row>
    <row r="7" spans="2:24" x14ac:dyDescent="0.2">
      <c r="D7" s="8"/>
      <c r="E7" s="9"/>
      <c r="G7" s="6"/>
      <c r="H7" s="6" t="s">
        <v>16</v>
      </c>
      <c r="I7" s="6"/>
      <c r="J7" s="6"/>
      <c r="K7" s="6"/>
      <c r="L7" s="4"/>
      <c r="M7" s="6"/>
      <c r="N7" s="6" t="s">
        <v>16</v>
      </c>
      <c r="O7" s="6"/>
      <c r="P7" s="6"/>
      <c r="Q7" s="6"/>
      <c r="R7" s="6"/>
      <c r="S7" s="6"/>
      <c r="T7" s="6"/>
      <c r="U7" s="6"/>
      <c r="V7" s="6"/>
    </row>
    <row r="8" spans="2:24" ht="13.5" thickBot="1" x14ac:dyDescent="0.25">
      <c r="B8" s="2"/>
      <c r="E8" s="9"/>
      <c r="G8" s="10" t="s">
        <v>17</v>
      </c>
      <c r="H8" s="10" t="s">
        <v>18</v>
      </c>
      <c r="I8" s="10" t="s">
        <v>19</v>
      </c>
      <c r="J8" s="10"/>
      <c r="K8" s="10" t="s">
        <v>20</v>
      </c>
      <c r="L8" s="4"/>
      <c r="M8" s="10" t="s">
        <v>17</v>
      </c>
      <c r="N8" s="10" t="s">
        <v>18</v>
      </c>
      <c r="O8" s="10" t="s">
        <v>19</v>
      </c>
      <c r="P8" s="10"/>
      <c r="Q8" s="10" t="s">
        <v>20</v>
      </c>
      <c r="R8" s="11"/>
      <c r="S8" s="11"/>
      <c r="T8" s="11"/>
      <c r="U8" s="11"/>
      <c r="V8" s="11"/>
    </row>
    <row r="9" spans="2:24" ht="5.0999999999999996" customHeight="1" x14ac:dyDescent="0.2">
      <c r="B9" s="2"/>
      <c r="E9" s="9"/>
      <c r="G9" s="12"/>
      <c r="H9" s="12"/>
      <c r="I9" s="12"/>
      <c r="J9" s="12"/>
      <c r="K9" s="12"/>
      <c r="L9" s="4"/>
      <c r="M9" s="12"/>
      <c r="N9" s="12"/>
      <c r="O9" s="12"/>
      <c r="P9" s="12"/>
      <c r="Q9" s="12"/>
      <c r="R9" s="13"/>
      <c r="S9" s="13"/>
      <c r="T9" s="13"/>
      <c r="U9" s="13"/>
      <c r="V9" s="13"/>
    </row>
    <row r="10" spans="2:24" ht="15" thickBot="1" x14ac:dyDescent="0.25">
      <c r="B10" s="14" t="s">
        <v>21</v>
      </c>
      <c r="D10" s="1" t="s">
        <v>22</v>
      </c>
      <c r="E10" s="15" t="s">
        <v>23</v>
      </c>
      <c r="G10" s="16">
        <v>9243</v>
      </c>
      <c r="H10" s="16">
        <v>1321</v>
      </c>
      <c r="I10" s="16">
        <v>121481</v>
      </c>
      <c r="J10" s="17">
        <v>0</v>
      </c>
      <c r="K10" s="16">
        <f>SUM(G10:J10)</f>
        <v>132045</v>
      </c>
      <c r="L10" s="4"/>
      <c r="M10" s="16">
        <v>0</v>
      </c>
      <c r="N10" s="16">
        <v>0</v>
      </c>
      <c r="O10" s="16">
        <v>0</v>
      </c>
      <c r="P10" s="17">
        <v>0</v>
      </c>
      <c r="Q10" s="17">
        <f>SUM(M10:P10)</f>
        <v>0</v>
      </c>
      <c r="R10" s="17"/>
      <c r="S10" s="17"/>
      <c r="T10" s="17"/>
      <c r="U10" s="17"/>
      <c r="V10" s="17"/>
    </row>
    <row r="11" spans="2:24" x14ac:dyDescent="0.2">
      <c r="B11" s="2" t="s">
        <v>24</v>
      </c>
      <c r="E11" s="15" t="s">
        <v>25</v>
      </c>
      <c r="G11" s="18">
        <v>242.8</v>
      </c>
      <c r="H11" s="18">
        <v>35.1</v>
      </c>
      <c r="I11" s="18">
        <v>3186</v>
      </c>
      <c r="J11" s="19">
        <v>0</v>
      </c>
      <c r="K11" s="18">
        <f>SUM(G11:J11)</f>
        <v>3463.9</v>
      </c>
      <c r="L11" s="4"/>
      <c r="M11" s="18">
        <f>G11</f>
        <v>242.8</v>
      </c>
      <c r="N11" s="18">
        <f>H11</f>
        <v>35.1</v>
      </c>
      <c r="O11" s="18">
        <f>I11</f>
        <v>3186</v>
      </c>
      <c r="P11" s="19">
        <v>0</v>
      </c>
      <c r="Q11" s="19">
        <f>SUM(M11:P11)</f>
        <v>3463.9</v>
      </c>
      <c r="R11" s="20"/>
      <c r="S11" s="20"/>
      <c r="T11" s="20"/>
      <c r="U11" s="20"/>
      <c r="V11" s="20"/>
    </row>
    <row r="12" spans="2:24" x14ac:dyDescent="0.2">
      <c r="E12" s="15"/>
      <c r="G12" s="9"/>
      <c r="H12" s="9"/>
      <c r="I12" s="9"/>
      <c r="K12" s="9"/>
      <c r="L12" s="4"/>
      <c r="M12" s="9"/>
      <c r="N12" s="9"/>
      <c r="O12" s="9"/>
    </row>
    <row r="13" spans="2:24" ht="13.5" thickBot="1" x14ac:dyDescent="0.25">
      <c r="D13" s="1" t="s">
        <v>26</v>
      </c>
      <c r="E13" s="15" t="s">
        <v>23</v>
      </c>
      <c r="G13" s="16">
        <v>45310</v>
      </c>
      <c r="H13" s="16">
        <v>6473</v>
      </c>
      <c r="I13" s="16">
        <v>595504</v>
      </c>
      <c r="J13" s="17"/>
      <c r="K13" s="16">
        <f>SUM(G13:J13)</f>
        <v>647287</v>
      </c>
      <c r="L13" s="4"/>
      <c r="M13" s="16">
        <f t="shared" ref="M13:P14" si="0">G13</f>
        <v>45310</v>
      </c>
      <c r="N13" s="16">
        <f t="shared" si="0"/>
        <v>6473</v>
      </c>
      <c r="O13" s="16">
        <f t="shared" si="0"/>
        <v>595504</v>
      </c>
      <c r="P13" s="16">
        <f t="shared" si="0"/>
        <v>0</v>
      </c>
      <c r="Q13" s="17">
        <f>SUM(M13:P13)</f>
        <v>647287</v>
      </c>
      <c r="R13" s="17"/>
      <c r="S13" s="17"/>
      <c r="T13" s="17"/>
      <c r="U13" s="17"/>
      <c r="V13" s="17"/>
    </row>
    <row r="14" spans="2:24" ht="13.5" thickBot="1" x14ac:dyDescent="0.25">
      <c r="E14" s="15" t="s">
        <v>25</v>
      </c>
      <c r="G14" s="18">
        <v>953.9</v>
      </c>
      <c r="H14" s="18">
        <v>136.19999999999999</v>
      </c>
      <c r="I14" s="18">
        <v>12526.6</v>
      </c>
      <c r="J14" s="19">
        <v>0</v>
      </c>
      <c r="K14" s="18">
        <f>SUM(G14:J14)</f>
        <v>13616.7</v>
      </c>
      <c r="L14" s="4"/>
      <c r="M14" s="18">
        <f t="shared" si="0"/>
        <v>953.9</v>
      </c>
      <c r="N14" s="18">
        <f t="shared" si="0"/>
        <v>136.19999999999999</v>
      </c>
      <c r="O14" s="18">
        <f>I14</f>
        <v>12526.6</v>
      </c>
      <c r="P14" s="19">
        <v>0</v>
      </c>
      <c r="Q14" s="19">
        <f>SUM(M14:P14)</f>
        <v>13616.7</v>
      </c>
      <c r="R14" s="20"/>
      <c r="S14" s="20"/>
      <c r="T14" s="20"/>
      <c r="U14" s="20"/>
      <c r="V14" s="20"/>
    </row>
    <row r="15" spans="2:24" x14ac:dyDescent="0.2">
      <c r="E15" s="9"/>
      <c r="G15" s="9"/>
      <c r="H15" s="9"/>
      <c r="I15" s="9"/>
      <c r="K15" s="9"/>
      <c r="L15" s="4"/>
      <c r="M15" s="9"/>
      <c r="N15" s="9"/>
      <c r="O15" s="9"/>
      <c r="X15" s="21" t="s">
        <v>27</v>
      </c>
    </row>
    <row r="16" spans="2:24" x14ac:dyDescent="0.2">
      <c r="D16" s="1" t="s">
        <v>28</v>
      </c>
      <c r="E16" s="15" t="s">
        <v>29</v>
      </c>
      <c r="G16" s="16">
        <v>3231</v>
      </c>
      <c r="H16" s="16">
        <v>462</v>
      </c>
      <c r="I16" s="16">
        <v>1212</v>
      </c>
      <c r="J16" s="17">
        <v>0</v>
      </c>
      <c r="K16" s="16">
        <f t="shared" ref="K16:K22" si="1">SUM(G16:J16)</f>
        <v>4905</v>
      </c>
      <c r="L16" s="4"/>
      <c r="M16" s="16">
        <v>0</v>
      </c>
      <c r="N16" s="16">
        <v>0</v>
      </c>
      <c r="O16" s="16">
        <v>0</v>
      </c>
      <c r="P16" s="17">
        <v>0</v>
      </c>
      <c r="Q16" s="17">
        <f t="shared" ref="Q16:Q21" si="2">SUM(M16:P16)</f>
        <v>0</v>
      </c>
      <c r="R16" s="17"/>
      <c r="S16" s="17"/>
      <c r="T16" s="17"/>
      <c r="U16" s="17"/>
      <c r="V16" s="17"/>
      <c r="X16" s="22"/>
    </row>
    <row r="17" spans="2:24" x14ac:dyDescent="0.2">
      <c r="D17" s="1" t="s">
        <v>30</v>
      </c>
      <c r="E17" s="15" t="s">
        <v>31</v>
      </c>
      <c r="G17" s="16">
        <v>5120</v>
      </c>
      <c r="H17" s="16">
        <v>732</v>
      </c>
      <c r="I17" s="16">
        <v>20536</v>
      </c>
      <c r="J17" s="17">
        <v>0</v>
      </c>
      <c r="K17" s="16">
        <f t="shared" si="1"/>
        <v>26388</v>
      </c>
      <c r="L17" s="4"/>
      <c r="M17" s="16">
        <f>G17</f>
        <v>5120</v>
      </c>
      <c r="N17" s="16">
        <f>H17</f>
        <v>732</v>
      </c>
      <c r="O17" s="16">
        <f>I17</f>
        <v>20536</v>
      </c>
      <c r="P17" s="16">
        <f>J17</f>
        <v>0</v>
      </c>
      <c r="Q17" s="17">
        <f t="shared" si="2"/>
        <v>26388</v>
      </c>
      <c r="R17" s="17"/>
      <c r="S17" s="17"/>
      <c r="T17" s="17"/>
      <c r="U17" s="17"/>
      <c r="V17" s="17"/>
      <c r="X17" s="22" t="s">
        <v>32</v>
      </c>
    </row>
    <row r="18" spans="2:24" x14ac:dyDescent="0.2">
      <c r="E18" s="15" t="s">
        <v>33</v>
      </c>
      <c r="G18" s="16">
        <v>752</v>
      </c>
      <c r="H18" s="16">
        <v>108</v>
      </c>
      <c r="I18" s="16">
        <v>3120</v>
      </c>
      <c r="J18" s="17">
        <v>0</v>
      </c>
      <c r="K18" s="16">
        <f t="shared" si="1"/>
        <v>3980</v>
      </c>
      <c r="L18" s="4"/>
      <c r="M18" s="16">
        <v>0</v>
      </c>
      <c r="N18" s="16">
        <v>0</v>
      </c>
      <c r="O18" s="16">
        <v>0</v>
      </c>
      <c r="P18" s="17">
        <v>0</v>
      </c>
      <c r="Q18" s="17">
        <f t="shared" si="2"/>
        <v>0</v>
      </c>
      <c r="R18" s="17"/>
      <c r="S18" s="17"/>
      <c r="T18" s="17"/>
      <c r="U18" s="17"/>
      <c r="V18" s="17"/>
      <c r="X18" s="23">
        <f>395196+21379</f>
        <v>416575</v>
      </c>
    </row>
    <row r="19" spans="2:24" x14ac:dyDescent="0.2">
      <c r="E19" s="15" t="s">
        <v>34</v>
      </c>
      <c r="G19" s="24">
        <v>7793</v>
      </c>
      <c r="H19" s="16">
        <v>1093</v>
      </c>
      <c r="I19" s="16">
        <v>103144</v>
      </c>
      <c r="J19" s="17">
        <v>0</v>
      </c>
      <c r="K19" s="16">
        <f t="shared" si="1"/>
        <v>112030</v>
      </c>
      <c r="L19" s="4"/>
      <c r="M19" s="16">
        <v>0</v>
      </c>
      <c r="N19" s="16">
        <v>0</v>
      </c>
      <c r="O19" s="16">
        <v>0</v>
      </c>
      <c r="P19" s="17">
        <v>0</v>
      </c>
      <c r="Q19" s="17">
        <f t="shared" si="2"/>
        <v>0</v>
      </c>
      <c r="R19" s="17"/>
      <c r="S19" s="17"/>
      <c r="T19" s="17"/>
      <c r="U19" s="17"/>
      <c r="V19" s="17"/>
      <c r="X19" s="22"/>
    </row>
    <row r="20" spans="2:24" x14ac:dyDescent="0.2">
      <c r="E20" s="15" t="s">
        <v>35</v>
      </c>
      <c r="G20" s="16">
        <v>275001</v>
      </c>
      <c r="H20" s="16">
        <v>15852</v>
      </c>
      <c r="I20" s="16">
        <v>0</v>
      </c>
      <c r="J20" s="17">
        <v>0</v>
      </c>
      <c r="K20" s="16">
        <f t="shared" si="1"/>
        <v>290853</v>
      </c>
      <c r="L20" s="4"/>
      <c r="M20" s="16">
        <f>G20</f>
        <v>275001</v>
      </c>
      <c r="N20" s="16">
        <f>H20</f>
        <v>15852</v>
      </c>
      <c r="O20" s="16">
        <f>I20</f>
        <v>0</v>
      </c>
      <c r="P20" s="16">
        <f>J20</f>
        <v>0</v>
      </c>
      <c r="Q20" s="17">
        <f t="shared" si="2"/>
        <v>290853</v>
      </c>
      <c r="R20" s="17"/>
      <c r="S20" s="17"/>
      <c r="T20" s="17"/>
      <c r="U20" s="17"/>
      <c r="V20" s="17"/>
      <c r="X20" s="22" t="s">
        <v>36</v>
      </c>
    </row>
    <row r="21" spans="2:24" x14ac:dyDescent="0.2">
      <c r="E21" s="15" t="s">
        <v>37</v>
      </c>
      <c r="G21" s="25">
        <v>2689</v>
      </c>
      <c r="H21" s="25">
        <v>333</v>
      </c>
      <c r="I21" s="25">
        <v>37223</v>
      </c>
      <c r="J21" s="26">
        <v>0</v>
      </c>
      <c r="K21" s="25">
        <f t="shared" si="1"/>
        <v>40245</v>
      </c>
      <c r="L21" s="4"/>
      <c r="M21" s="16">
        <v>0</v>
      </c>
      <c r="N21" s="16">
        <v>0</v>
      </c>
      <c r="O21" s="16">
        <v>0</v>
      </c>
      <c r="P21" s="17">
        <v>0</v>
      </c>
      <c r="Q21" s="17">
        <f t="shared" si="2"/>
        <v>0</v>
      </c>
      <c r="R21" s="17"/>
      <c r="S21" s="17"/>
      <c r="T21" s="17"/>
      <c r="U21" s="17"/>
      <c r="V21" s="17"/>
      <c r="X21" s="23">
        <f>31030+1679</f>
        <v>32709</v>
      </c>
    </row>
    <row r="22" spans="2:24" x14ac:dyDescent="0.2">
      <c r="D22" s="2" t="s">
        <v>38</v>
      </c>
      <c r="E22" s="15"/>
      <c r="G22" s="27">
        <f>G10+G13+SUM(G16:G21)</f>
        <v>349139</v>
      </c>
      <c r="H22" s="27">
        <f>H10+H13+SUM(H16:H21)</f>
        <v>26374</v>
      </c>
      <c r="I22" s="27">
        <f>I10+I13+SUM(I16:I21)</f>
        <v>882220</v>
      </c>
      <c r="J22" s="28">
        <f>J10+J13+SUM(J16:J21)</f>
        <v>0</v>
      </c>
      <c r="K22" s="27">
        <f t="shared" si="1"/>
        <v>1257733</v>
      </c>
      <c r="L22" s="4"/>
      <c r="M22" s="29">
        <f>M10+M13+SUM(M16:M21)</f>
        <v>325431</v>
      </c>
      <c r="N22" s="29">
        <f>N10+N13+SUM(N16:N21)</f>
        <v>23057</v>
      </c>
      <c r="O22" s="29">
        <f>O10+O13+SUM(O16:O21)</f>
        <v>616040</v>
      </c>
      <c r="P22" s="30">
        <f>P10+P13+SUM(P16:P21)</f>
        <v>0</v>
      </c>
      <c r="Q22" s="30">
        <f>Q10+Q13+SUM(Q16:Q21)</f>
        <v>964528</v>
      </c>
      <c r="R22" s="31"/>
      <c r="S22" s="31"/>
      <c r="T22" s="31"/>
      <c r="U22" s="31"/>
      <c r="V22" s="31"/>
      <c r="X22" s="22"/>
    </row>
    <row r="23" spans="2:24" x14ac:dyDescent="0.2">
      <c r="E23" s="15"/>
      <c r="G23" s="16"/>
      <c r="H23" s="16"/>
      <c r="I23" s="16"/>
      <c r="J23" s="17"/>
      <c r="K23" s="16"/>
      <c r="L23" s="4"/>
      <c r="M23" s="32"/>
      <c r="N23" s="16"/>
      <c r="O23" s="16"/>
      <c r="P23" s="17"/>
      <c r="Q23" s="17"/>
      <c r="R23" s="17"/>
      <c r="S23" s="17"/>
      <c r="T23" s="17"/>
      <c r="U23" s="17"/>
      <c r="V23" s="17"/>
      <c r="X23" s="22" t="s">
        <v>39</v>
      </c>
    </row>
    <row r="24" spans="2:24" ht="13.5" thickBot="1" x14ac:dyDescent="0.25">
      <c r="B24" s="2" t="s">
        <v>40</v>
      </c>
      <c r="E24" s="15" t="s">
        <v>41</v>
      </c>
      <c r="G24" s="25">
        <v>13951</v>
      </c>
      <c r="H24" s="25">
        <v>988</v>
      </c>
      <c r="I24" s="25">
        <v>197752</v>
      </c>
      <c r="J24" s="26">
        <v>0</v>
      </c>
      <c r="K24" s="25">
        <f>SUM(G24:J24)</f>
        <v>212691</v>
      </c>
      <c r="L24" s="4"/>
      <c r="M24" s="25">
        <f>$Q$24*G$152</f>
        <v>4010.171455139443</v>
      </c>
      <c r="N24" s="25">
        <f>$Q$24*H$152</f>
        <v>165.27230379027276</v>
      </c>
      <c r="O24" s="25">
        <f>$Q$24*I$152</f>
        <v>12524.814103399995</v>
      </c>
      <c r="P24" s="25">
        <v>0</v>
      </c>
      <c r="Q24" s="25">
        <f>K24*X24</f>
        <v>16700.257862329712</v>
      </c>
      <c r="R24" s="33"/>
      <c r="S24" s="33"/>
      <c r="T24" s="33"/>
      <c r="U24" s="33"/>
      <c r="V24" s="33"/>
      <c r="X24" s="34">
        <f>X21/X18</f>
        <v>7.8518874152313511E-2</v>
      </c>
    </row>
    <row r="25" spans="2:24" x14ac:dyDescent="0.2">
      <c r="B25" s="2"/>
      <c r="D25" s="2" t="s">
        <v>42</v>
      </c>
      <c r="E25" s="15"/>
      <c r="G25" s="27">
        <f>SUM(G24)</f>
        <v>13951</v>
      </c>
      <c r="H25" s="27">
        <f>SUM(H24)</f>
        <v>988</v>
      </c>
      <c r="I25" s="27">
        <f>SUM(I24)</f>
        <v>197752</v>
      </c>
      <c r="J25" s="28">
        <f>SUM(J24)</f>
        <v>0</v>
      </c>
      <c r="K25" s="27">
        <f>SUM(G25:J25)</f>
        <v>212691</v>
      </c>
      <c r="L25" s="4"/>
      <c r="M25" s="27">
        <f>SUM(M24)</f>
        <v>4010.171455139443</v>
      </c>
      <c r="N25" s="27">
        <f>SUM(N24)</f>
        <v>165.27230379027276</v>
      </c>
      <c r="O25" s="27">
        <f>SUM(O24)</f>
        <v>12524.814103399995</v>
      </c>
      <c r="P25" s="28">
        <f>SUM(P24)</f>
        <v>0</v>
      </c>
      <c r="Q25" s="28">
        <f>SUM(M25:P25)</f>
        <v>16700.257862329709</v>
      </c>
      <c r="R25" s="28"/>
      <c r="S25" s="28"/>
      <c r="T25" s="28"/>
      <c r="U25" s="28"/>
      <c r="V25" s="28"/>
    </row>
    <row r="26" spans="2:24" x14ac:dyDescent="0.2">
      <c r="B26" s="2"/>
      <c r="E26" s="9"/>
      <c r="G26" s="9"/>
      <c r="H26" s="9"/>
      <c r="I26" s="9"/>
      <c r="K26" s="9"/>
      <c r="L26" s="4"/>
      <c r="M26" s="9"/>
      <c r="N26" s="9"/>
      <c r="O26" s="9"/>
    </row>
    <row r="27" spans="2:24" x14ac:dyDescent="0.2">
      <c r="B27" s="2" t="s">
        <v>43</v>
      </c>
      <c r="E27" s="15" t="s">
        <v>44</v>
      </c>
      <c r="F27" s="9"/>
      <c r="G27" s="16">
        <v>411</v>
      </c>
      <c r="H27" s="16">
        <v>21</v>
      </c>
      <c r="I27" s="16">
        <v>6006</v>
      </c>
      <c r="J27" s="17">
        <v>0</v>
      </c>
      <c r="K27" s="16">
        <f t="shared" ref="K27:K32" si="3">SUM(G27:J27)</f>
        <v>6438</v>
      </c>
      <c r="L27" s="4"/>
      <c r="M27" s="33">
        <v>0</v>
      </c>
      <c r="N27" s="33">
        <v>0</v>
      </c>
      <c r="O27" s="33">
        <v>0</v>
      </c>
      <c r="P27" s="17">
        <v>0</v>
      </c>
      <c r="Q27" s="17">
        <f t="shared" ref="Q27:Q31" si="4">SUM(M27:P27)</f>
        <v>0</v>
      </c>
      <c r="R27" s="17"/>
      <c r="S27" s="17"/>
      <c r="T27" s="17"/>
      <c r="U27" s="17"/>
      <c r="V27" s="17"/>
    </row>
    <row r="28" spans="2:24" x14ac:dyDescent="0.2">
      <c r="B28" s="2"/>
      <c r="E28" s="15" t="s">
        <v>45</v>
      </c>
      <c r="G28" s="16">
        <v>947</v>
      </c>
      <c r="H28" s="16">
        <v>135</v>
      </c>
      <c r="I28" s="16">
        <v>12459</v>
      </c>
      <c r="J28" s="17">
        <v>0</v>
      </c>
      <c r="K28" s="16">
        <f t="shared" si="3"/>
        <v>13541</v>
      </c>
      <c r="L28" s="4"/>
      <c r="M28" s="16">
        <f>G28</f>
        <v>947</v>
      </c>
      <c r="N28" s="16">
        <f>H28</f>
        <v>135</v>
      </c>
      <c r="O28" s="16">
        <f>I28</f>
        <v>12459</v>
      </c>
      <c r="P28" s="16">
        <f>J28</f>
        <v>0</v>
      </c>
      <c r="Q28" s="17">
        <f>SUM(M28:P28)</f>
        <v>13541</v>
      </c>
      <c r="R28" s="17"/>
      <c r="S28" s="17"/>
      <c r="T28" s="17"/>
      <c r="U28" s="17"/>
      <c r="V28" s="17"/>
    </row>
    <row r="29" spans="2:24" x14ac:dyDescent="0.2">
      <c r="B29" s="2"/>
      <c r="E29" s="9" t="s">
        <v>46</v>
      </c>
      <c r="G29" s="16">
        <v>0</v>
      </c>
      <c r="H29" s="16">
        <v>0</v>
      </c>
      <c r="I29" s="16">
        <v>0</v>
      </c>
      <c r="J29" s="17">
        <v>0</v>
      </c>
      <c r="K29" s="16">
        <f t="shared" si="3"/>
        <v>0</v>
      </c>
      <c r="L29" s="4"/>
      <c r="M29" s="16">
        <v>0</v>
      </c>
      <c r="N29" s="16">
        <v>0</v>
      </c>
      <c r="O29" s="16">
        <v>0</v>
      </c>
      <c r="P29" s="17">
        <v>0</v>
      </c>
      <c r="Q29" s="17">
        <f t="shared" si="4"/>
        <v>0</v>
      </c>
      <c r="R29" s="17"/>
      <c r="S29" s="17"/>
      <c r="T29" s="17"/>
      <c r="U29" s="17"/>
      <c r="V29" s="17"/>
    </row>
    <row r="30" spans="2:24" x14ac:dyDescent="0.2">
      <c r="B30" s="2"/>
      <c r="E30" s="15" t="s">
        <v>47</v>
      </c>
      <c r="G30" s="16">
        <v>8547</v>
      </c>
      <c r="H30" s="16">
        <v>1201</v>
      </c>
      <c r="I30" s="16">
        <v>110533</v>
      </c>
      <c r="J30" s="17">
        <v>0</v>
      </c>
      <c r="K30" s="16">
        <f t="shared" si="3"/>
        <v>120281</v>
      </c>
      <c r="L30" s="4"/>
      <c r="M30" s="16">
        <f t="shared" ref="M30:P31" si="5">G30</f>
        <v>8547</v>
      </c>
      <c r="N30" s="16">
        <f t="shared" si="5"/>
        <v>1201</v>
      </c>
      <c r="O30" s="16">
        <f t="shared" si="5"/>
        <v>110533</v>
      </c>
      <c r="P30" s="16">
        <f t="shared" si="5"/>
        <v>0</v>
      </c>
      <c r="Q30" s="17">
        <f t="shared" si="4"/>
        <v>120281</v>
      </c>
      <c r="R30" s="17"/>
      <c r="S30" s="17"/>
      <c r="T30" s="17"/>
      <c r="U30" s="17"/>
      <c r="V30" s="17"/>
    </row>
    <row r="31" spans="2:24" x14ac:dyDescent="0.2">
      <c r="B31" s="2"/>
      <c r="E31" s="35" t="s">
        <v>48</v>
      </c>
      <c r="G31" s="25">
        <v>28</v>
      </c>
      <c r="H31" s="25">
        <v>4</v>
      </c>
      <c r="I31" s="25">
        <v>2200</v>
      </c>
      <c r="J31" s="26">
        <v>0</v>
      </c>
      <c r="K31" s="25">
        <f t="shared" si="3"/>
        <v>2232</v>
      </c>
      <c r="L31" s="4"/>
      <c r="M31" s="25">
        <f t="shared" si="5"/>
        <v>28</v>
      </c>
      <c r="N31" s="25">
        <f t="shared" si="5"/>
        <v>4</v>
      </c>
      <c r="O31" s="25">
        <f>I31</f>
        <v>2200</v>
      </c>
      <c r="P31" s="25">
        <f>J31</f>
        <v>0</v>
      </c>
      <c r="Q31" s="26">
        <f t="shared" si="4"/>
        <v>2232</v>
      </c>
      <c r="R31" s="36"/>
      <c r="S31" s="36"/>
      <c r="T31" s="36"/>
      <c r="U31" s="36"/>
      <c r="V31" s="36"/>
    </row>
    <row r="32" spans="2:24" x14ac:dyDescent="0.2">
      <c r="B32" s="2"/>
      <c r="D32" s="2" t="s">
        <v>49</v>
      </c>
      <c r="G32" s="28">
        <f>SUM(G27:G31)</f>
        <v>9933</v>
      </c>
      <c r="H32" s="28">
        <f>SUM(H27:H31)</f>
        <v>1361</v>
      </c>
      <c r="I32" s="28">
        <f>SUM(I27:I31)</f>
        <v>131198</v>
      </c>
      <c r="J32" s="28">
        <f>SUM(J27:J31)</f>
        <v>0</v>
      </c>
      <c r="K32" s="27">
        <f t="shared" si="3"/>
        <v>142492</v>
      </c>
      <c r="L32" s="4"/>
      <c r="M32" s="27">
        <f>SUM(M27:M31)</f>
        <v>9522</v>
      </c>
      <c r="N32" s="27">
        <f>SUM(N27:N31)</f>
        <v>1340</v>
      </c>
      <c r="O32" s="27">
        <f>SUM(O27:O31)</f>
        <v>125192</v>
      </c>
      <c r="P32" s="28">
        <f>SUM(P27:P31)</f>
        <v>0</v>
      </c>
      <c r="Q32" s="28">
        <f>SUM(M32:P32)</f>
        <v>136054</v>
      </c>
      <c r="R32" s="28"/>
      <c r="S32" s="28"/>
      <c r="T32" s="28"/>
      <c r="U32" s="28"/>
      <c r="V32" s="28"/>
    </row>
    <row r="33" spans="2:22" x14ac:dyDescent="0.2">
      <c r="B33" s="2"/>
      <c r="K33" s="9"/>
      <c r="L33" s="4"/>
    </row>
    <row r="34" spans="2:22" x14ac:dyDescent="0.2">
      <c r="B34" s="2" t="s">
        <v>50</v>
      </c>
      <c r="D34" s="2" t="s">
        <v>51</v>
      </c>
      <c r="E34" s="1" t="s">
        <v>52</v>
      </c>
      <c r="G34" s="16">
        <v>30728</v>
      </c>
      <c r="H34" s="16">
        <v>0</v>
      </c>
      <c r="I34" s="16">
        <v>0</v>
      </c>
      <c r="J34" s="16">
        <v>0</v>
      </c>
      <c r="K34" s="16">
        <f>SUM(G34:J34)</f>
        <v>30728</v>
      </c>
      <c r="L34" s="4"/>
      <c r="M34" s="17">
        <f t="shared" ref="M34:P35" si="6">G34</f>
        <v>30728</v>
      </c>
      <c r="N34" s="17">
        <f t="shared" si="6"/>
        <v>0</v>
      </c>
      <c r="O34" s="17">
        <f t="shared" si="6"/>
        <v>0</v>
      </c>
      <c r="P34" s="17">
        <f t="shared" si="6"/>
        <v>0</v>
      </c>
      <c r="Q34" s="17">
        <f>SUM(M34:P34)</f>
        <v>30728</v>
      </c>
      <c r="R34" s="17"/>
      <c r="S34" s="17"/>
      <c r="T34" s="17"/>
      <c r="U34" s="17"/>
      <c r="V34" s="17"/>
    </row>
    <row r="35" spans="2:22" x14ac:dyDescent="0.2">
      <c r="B35" s="2" t="s">
        <v>53</v>
      </c>
      <c r="D35" s="2" t="s">
        <v>54</v>
      </c>
      <c r="E35" s="1" t="s">
        <v>55</v>
      </c>
      <c r="G35" s="16">
        <v>5536</v>
      </c>
      <c r="H35" s="16">
        <v>0</v>
      </c>
      <c r="I35" s="16">
        <v>0</v>
      </c>
      <c r="J35" s="16">
        <v>0</v>
      </c>
      <c r="K35" s="16">
        <f>SUM(G35:J35)</f>
        <v>5536</v>
      </c>
      <c r="L35" s="4"/>
      <c r="M35" s="17">
        <f t="shared" si="6"/>
        <v>5536</v>
      </c>
      <c r="N35" s="17">
        <f t="shared" si="6"/>
        <v>0</v>
      </c>
      <c r="O35" s="17">
        <f t="shared" si="6"/>
        <v>0</v>
      </c>
      <c r="P35" s="17">
        <f t="shared" si="6"/>
        <v>0</v>
      </c>
      <c r="Q35" s="17">
        <f>SUM(M35:P35)</f>
        <v>5536</v>
      </c>
      <c r="R35" s="17"/>
      <c r="S35" s="17"/>
      <c r="T35" s="17"/>
      <c r="U35" s="17"/>
      <c r="V35" s="17"/>
    </row>
    <row r="36" spans="2:22" x14ac:dyDescent="0.2">
      <c r="D36" s="2"/>
      <c r="G36" s="9"/>
      <c r="H36" s="9"/>
      <c r="I36" s="9"/>
      <c r="J36" s="9"/>
      <c r="K36" s="9"/>
      <c r="L36" s="4"/>
      <c r="Q36" s="17"/>
      <c r="R36" s="17"/>
      <c r="S36" s="17"/>
      <c r="T36" s="17"/>
      <c r="U36" s="17"/>
      <c r="V36" s="17"/>
    </row>
    <row r="37" spans="2:22" x14ac:dyDescent="0.2">
      <c r="D37" s="2" t="s">
        <v>56</v>
      </c>
      <c r="E37" s="1" t="s">
        <v>57</v>
      </c>
      <c r="G37" s="16">
        <v>40258</v>
      </c>
      <c r="H37" s="16"/>
      <c r="I37" s="16">
        <v>0</v>
      </c>
      <c r="J37" s="16">
        <v>0</v>
      </c>
      <c r="K37" s="16">
        <f>SUM(G37:J37)</f>
        <v>40258</v>
      </c>
      <c r="L37" s="4"/>
      <c r="M37" s="17">
        <f t="shared" ref="M37:P40" si="7">G37</f>
        <v>40258</v>
      </c>
      <c r="N37" s="17">
        <f t="shared" si="7"/>
        <v>0</v>
      </c>
      <c r="O37" s="17">
        <f t="shared" si="7"/>
        <v>0</v>
      </c>
      <c r="P37" s="17">
        <f t="shared" si="7"/>
        <v>0</v>
      </c>
      <c r="Q37" s="17">
        <f>SUM(M37:P37)</f>
        <v>40258</v>
      </c>
      <c r="R37" s="17"/>
      <c r="S37" s="17"/>
      <c r="T37" s="17"/>
      <c r="U37" s="17"/>
      <c r="V37" s="17"/>
    </row>
    <row r="38" spans="2:22" x14ac:dyDescent="0.2">
      <c r="D38" s="2" t="s">
        <v>58</v>
      </c>
      <c r="E38" s="1" t="s">
        <v>59</v>
      </c>
      <c r="G38" s="16">
        <v>14449</v>
      </c>
      <c r="H38" s="16">
        <v>0</v>
      </c>
      <c r="I38" s="16">
        <v>0</v>
      </c>
      <c r="J38" s="16">
        <v>0</v>
      </c>
      <c r="K38" s="16">
        <f>SUM(G38:J38)</f>
        <v>14449</v>
      </c>
      <c r="L38" s="4"/>
      <c r="M38" s="17">
        <f t="shared" si="7"/>
        <v>14449</v>
      </c>
      <c r="N38" s="17">
        <f t="shared" si="7"/>
        <v>0</v>
      </c>
      <c r="O38" s="17">
        <f t="shared" si="7"/>
        <v>0</v>
      </c>
      <c r="P38" s="17">
        <f t="shared" si="7"/>
        <v>0</v>
      </c>
      <c r="Q38" s="17">
        <f>SUM(M38:P38)</f>
        <v>14449</v>
      </c>
      <c r="R38" s="17"/>
      <c r="S38" s="17"/>
      <c r="T38" s="17"/>
      <c r="U38" s="17"/>
      <c r="V38" s="17"/>
    </row>
    <row r="39" spans="2:22" x14ac:dyDescent="0.2">
      <c r="D39" s="2"/>
      <c r="E39" s="1" t="s">
        <v>60</v>
      </c>
      <c r="G39" s="16">
        <v>14015</v>
      </c>
      <c r="H39" s="16">
        <v>0</v>
      </c>
      <c r="I39" s="16">
        <v>0</v>
      </c>
      <c r="J39" s="16">
        <v>0</v>
      </c>
      <c r="K39" s="16">
        <f>SUM(G39:J39)</f>
        <v>14015</v>
      </c>
      <c r="L39" s="4"/>
      <c r="M39" s="17">
        <f t="shared" si="7"/>
        <v>14015</v>
      </c>
      <c r="N39" s="17">
        <f t="shared" si="7"/>
        <v>0</v>
      </c>
      <c r="O39" s="17">
        <f t="shared" si="7"/>
        <v>0</v>
      </c>
      <c r="P39" s="17">
        <f t="shared" si="7"/>
        <v>0</v>
      </c>
      <c r="Q39" s="17">
        <f>SUM(M39:P39)</f>
        <v>14015</v>
      </c>
      <c r="R39" s="17"/>
      <c r="S39" s="17"/>
      <c r="T39" s="17"/>
      <c r="U39" s="17"/>
      <c r="V39" s="17"/>
    </row>
    <row r="40" spans="2:22" x14ac:dyDescent="0.2">
      <c r="D40" s="2"/>
      <c r="E40" s="1" t="s">
        <v>61</v>
      </c>
      <c r="G40" s="16">
        <v>55070</v>
      </c>
      <c r="H40" s="16">
        <v>0</v>
      </c>
      <c r="I40" s="16"/>
      <c r="J40" s="16">
        <v>0</v>
      </c>
      <c r="K40" s="16">
        <f>SUM(G40:J40)</f>
        <v>55070</v>
      </c>
      <c r="L40" s="4"/>
      <c r="M40" s="17">
        <f t="shared" si="7"/>
        <v>55070</v>
      </c>
      <c r="N40" s="17">
        <f t="shared" si="7"/>
        <v>0</v>
      </c>
      <c r="O40" s="17">
        <f t="shared" si="7"/>
        <v>0</v>
      </c>
      <c r="P40" s="17">
        <f t="shared" si="7"/>
        <v>0</v>
      </c>
      <c r="Q40" s="17">
        <f>SUM(M40:P40)</f>
        <v>55070</v>
      </c>
      <c r="R40" s="17"/>
      <c r="S40" s="17"/>
      <c r="T40" s="17"/>
      <c r="U40" s="17"/>
      <c r="V40" s="17"/>
    </row>
    <row r="41" spans="2:22" x14ac:dyDescent="0.2">
      <c r="D41" s="2"/>
      <c r="G41" s="9"/>
      <c r="H41" s="9"/>
      <c r="I41" s="9"/>
      <c r="J41" s="9"/>
      <c r="K41" s="9"/>
      <c r="L41" s="4"/>
      <c r="Q41" s="17"/>
      <c r="R41" s="17"/>
      <c r="S41" s="17"/>
      <c r="T41" s="17"/>
      <c r="U41" s="17"/>
      <c r="V41" s="17"/>
    </row>
    <row r="42" spans="2:22" x14ac:dyDescent="0.2">
      <c r="D42" s="2" t="s">
        <v>62</v>
      </c>
      <c r="G42" s="16">
        <v>60737</v>
      </c>
      <c r="H42" s="16"/>
      <c r="I42" s="16">
        <v>0</v>
      </c>
      <c r="J42" s="16">
        <v>0</v>
      </c>
      <c r="K42" s="16">
        <f>SUM(G42:J42)</f>
        <v>60737</v>
      </c>
      <c r="L42" s="4"/>
      <c r="M42" s="17">
        <f>G42</f>
        <v>60737</v>
      </c>
      <c r="N42" s="17">
        <f>H42</f>
        <v>0</v>
      </c>
      <c r="O42" s="17">
        <f>I42</f>
        <v>0</v>
      </c>
      <c r="P42" s="17">
        <f>J42</f>
        <v>0</v>
      </c>
      <c r="Q42" s="17">
        <f>SUM(M42:P42)</f>
        <v>60737</v>
      </c>
      <c r="R42" s="17"/>
      <c r="S42" s="17"/>
      <c r="T42" s="17"/>
      <c r="U42" s="17"/>
      <c r="V42" s="17"/>
    </row>
    <row r="43" spans="2:22" x14ac:dyDescent="0.2">
      <c r="D43" s="2"/>
      <c r="G43" s="9"/>
      <c r="H43" s="9"/>
      <c r="I43" s="9"/>
      <c r="J43" s="9"/>
      <c r="L43" s="4"/>
    </row>
    <row r="44" spans="2:22" x14ac:dyDescent="0.2">
      <c r="D44" s="2" t="s">
        <v>63</v>
      </c>
      <c r="G44" s="16">
        <v>0</v>
      </c>
      <c r="H44" s="16">
        <v>0</v>
      </c>
      <c r="I44" s="16">
        <v>0</v>
      </c>
      <c r="J44" s="16">
        <v>0</v>
      </c>
      <c r="K44" s="17">
        <f>SUM(G44:J44)</f>
        <v>0</v>
      </c>
      <c r="L44" s="4"/>
      <c r="M44" s="17">
        <f>G44</f>
        <v>0</v>
      </c>
      <c r="N44" s="17">
        <f>H44</f>
        <v>0</v>
      </c>
      <c r="O44" s="17">
        <f>I44</f>
        <v>0</v>
      </c>
      <c r="P44" s="17">
        <f>J44</f>
        <v>0</v>
      </c>
      <c r="Q44" s="17">
        <f>SUM(M44:P44)</f>
        <v>0</v>
      </c>
      <c r="R44" s="17"/>
      <c r="S44" s="17"/>
      <c r="T44" s="17"/>
      <c r="U44" s="17"/>
      <c r="V44" s="17"/>
    </row>
    <row r="45" spans="2:22" x14ac:dyDescent="0.2">
      <c r="D45" s="2"/>
      <c r="G45" s="9"/>
      <c r="H45" s="9"/>
      <c r="I45" s="9"/>
      <c r="J45" s="9"/>
      <c r="L45" s="4"/>
    </row>
    <row r="46" spans="2:22" x14ac:dyDescent="0.2">
      <c r="D46" s="2" t="s">
        <v>64</v>
      </c>
      <c r="G46" s="16">
        <v>0</v>
      </c>
      <c r="H46" s="16">
        <v>0</v>
      </c>
      <c r="I46" s="16">
        <v>0</v>
      </c>
      <c r="J46" s="16">
        <v>0</v>
      </c>
      <c r="K46" s="17">
        <f>SUM(G46:J46)</f>
        <v>0</v>
      </c>
      <c r="L46" s="4"/>
      <c r="M46" s="17">
        <f>G46</f>
        <v>0</v>
      </c>
      <c r="N46" s="17">
        <f>H46</f>
        <v>0</v>
      </c>
      <c r="O46" s="17">
        <f>I46</f>
        <v>0</v>
      </c>
      <c r="P46" s="17">
        <f>J46</f>
        <v>0</v>
      </c>
      <c r="Q46" s="17">
        <f>SUM(M46:P46)</f>
        <v>0</v>
      </c>
      <c r="R46" s="17"/>
      <c r="S46" s="17"/>
      <c r="T46" s="17"/>
      <c r="U46" s="17"/>
      <c r="V46" s="17"/>
    </row>
    <row r="47" spans="2:22" x14ac:dyDescent="0.2">
      <c r="D47" s="2"/>
      <c r="G47" s="9"/>
      <c r="H47" s="9"/>
      <c r="I47" s="9"/>
      <c r="J47" s="9"/>
      <c r="L47" s="4"/>
    </row>
    <row r="48" spans="2:22" x14ac:dyDescent="0.2">
      <c r="D48" s="2" t="s">
        <v>65</v>
      </c>
      <c r="G48" s="16">
        <v>0</v>
      </c>
      <c r="H48" s="16">
        <v>0</v>
      </c>
      <c r="I48" s="16">
        <v>0</v>
      </c>
      <c r="J48" s="16">
        <v>0</v>
      </c>
      <c r="K48" s="17">
        <f>SUM(G48:J48)</f>
        <v>0</v>
      </c>
      <c r="L48" s="4"/>
      <c r="M48" s="17">
        <f>G48</f>
        <v>0</v>
      </c>
      <c r="N48" s="17">
        <f>H48</f>
        <v>0</v>
      </c>
      <c r="O48" s="17">
        <f>I48</f>
        <v>0</v>
      </c>
      <c r="P48" s="17">
        <f>J48</f>
        <v>0</v>
      </c>
      <c r="Q48" s="17">
        <f>SUM(M48:P48)</f>
        <v>0</v>
      </c>
      <c r="R48" s="17"/>
      <c r="S48" s="17"/>
      <c r="T48" s="17"/>
      <c r="U48" s="17"/>
      <c r="V48" s="17"/>
    </row>
    <row r="49" spans="2:24" x14ac:dyDescent="0.2">
      <c r="D49" s="2" t="s">
        <v>66</v>
      </c>
      <c r="G49" s="9"/>
      <c r="H49" s="9"/>
      <c r="I49" s="9"/>
      <c r="J49" s="9"/>
      <c r="L49" s="4"/>
    </row>
    <row r="50" spans="2:24" x14ac:dyDescent="0.2">
      <c r="D50" s="2"/>
      <c r="G50" s="9"/>
      <c r="H50" s="9"/>
      <c r="I50" s="9"/>
      <c r="J50" s="9"/>
      <c r="L50" s="4"/>
    </row>
    <row r="51" spans="2:24" x14ac:dyDescent="0.2">
      <c r="B51" s="2"/>
      <c r="D51" s="2" t="s">
        <v>61</v>
      </c>
      <c r="G51" s="25">
        <v>57300</v>
      </c>
      <c r="H51" s="25">
        <v>3</v>
      </c>
      <c r="I51" s="25">
        <v>72035</v>
      </c>
      <c r="J51" s="25">
        <v>0</v>
      </c>
      <c r="K51" s="25">
        <f>SUM(G51:J51)</f>
        <v>129338</v>
      </c>
      <c r="L51" s="4"/>
      <c r="M51" s="26">
        <f>G51</f>
        <v>57300</v>
      </c>
      <c r="N51" s="26">
        <f>H51</f>
        <v>3</v>
      </c>
      <c r="O51" s="26">
        <f>I51</f>
        <v>72035</v>
      </c>
      <c r="P51" s="26">
        <f>J51</f>
        <v>0</v>
      </c>
      <c r="Q51" s="26">
        <f>SUM(M51:P51)</f>
        <v>129338</v>
      </c>
      <c r="R51" s="36"/>
      <c r="S51" s="36"/>
      <c r="T51" s="36"/>
      <c r="U51" s="36"/>
      <c r="V51" s="36"/>
    </row>
    <row r="52" spans="2:24" x14ac:dyDescent="0.2">
      <c r="D52" s="2" t="s">
        <v>67</v>
      </c>
      <c r="G52" s="28">
        <f>SUM(G34:G51)</f>
        <v>278093</v>
      </c>
      <c r="H52" s="28">
        <f>SUM(H34:H51)</f>
        <v>3</v>
      </c>
      <c r="I52" s="28">
        <f>SUM(I34:I51)</f>
        <v>72035</v>
      </c>
      <c r="J52" s="28">
        <f>SUM(J34:J51)</f>
        <v>0</v>
      </c>
      <c r="K52" s="28">
        <f>SUM(G52:J52)</f>
        <v>350131</v>
      </c>
      <c r="L52" s="4"/>
      <c r="M52" s="28">
        <f>SUM(M34:M51)</f>
        <v>278093</v>
      </c>
      <c r="N52" s="28">
        <f>SUM(N34:N51)</f>
        <v>3</v>
      </c>
      <c r="O52" s="28">
        <f>SUM(O34:O51)</f>
        <v>72035</v>
      </c>
      <c r="P52" s="28">
        <f>SUM(P34:P51)</f>
        <v>0</v>
      </c>
      <c r="Q52" s="28">
        <f>SUM(M52:P52)</f>
        <v>350131</v>
      </c>
      <c r="R52" s="28"/>
      <c r="S52" s="28"/>
      <c r="T52" s="28"/>
      <c r="U52" s="28"/>
      <c r="V52" s="28"/>
    </row>
    <row r="53" spans="2:24" x14ac:dyDescent="0.2">
      <c r="B53" s="2"/>
      <c r="L53" s="4"/>
    </row>
    <row r="54" spans="2:24" x14ac:dyDescent="0.2">
      <c r="B54" s="2" t="s">
        <v>68</v>
      </c>
      <c r="G54" s="17">
        <v>0</v>
      </c>
      <c r="H54" s="17">
        <v>0</v>
      </c>
      <c r="I54" s="17">
        <v>0</v>
      </c>
      <c r="J54" s="17">
        <v>0</v>
      </c>
      <c r="K54" s="17">
        <f>SUM(G54:J54)</f>
        <v>0</v>
      </c>
      <c r="L54" s="4"/>
      <c r="M54" s="17">
        <v>0</v>
      </c>
      <c r="N54" s="17">
        <v>0</v>
      </c>
      <c r="O54" s="17">
        <v>0</v>
      </c>
      <c r="P54" s="17">
        <v>0</v>
      </c>
      <c r="Q54" s="17">
        <f>SUM(M54:P54)</f>
        <v>0</v>
      </c>
      <c r="R54" s="17"/>
      <c r="S54" s="17"/>
      <c r="T54" s="17"/>
      <c r="U54" s="17"/>
      <c r="V54" s="17"/>
    </row>
    <row r="55" spans="2:24" x14ac:dyDescent="0.2">
      <c r="B55" s="2" t="s">
        <v>69</v>
      </c>
      <c r="L55" s="4"/>
    </row>
    <row r="56" spans="2:24" ht="13.5" thickBot="1" x14ac:dyDescent="0.25">
      <c r="K56" s="17"/>
      <c r="L56" s="4"/>
      <c r="Q56" s="37"/>
      <c r="R56" s="38"/>
      <c r="S56" s="38"/>
      <c r="T56" s="38"/>
      <c r="U56" s="38"/>
      <c r="V56" s="38"/>
    </row>
    <row r="57" spans="2:24" x14ac:dyDescent="0.2">
      <c r="B57" s="2" t="s">
        <v>70</v>
      </c>
      <c r="G57" s="39">
        <f>G22+G25+G32+G52+G54</f>
        <v>651116</v>
      </c>
      <c r="H57" s="39">
        <f>H22+H25+H32+H52+H54</f>
        <v>28726</v>
      </c>
      <c r="I57" s="39">
        <f>I22+I25+I32+I52+I54</f>
        <v>1283205</v>
      </c>
      <c r="J57" s="39">
        <f>J22+J25+J32+J52+J54</f>
        <v>0</v>
      </c>
      <c r="K57" s="39">
        <f>SUM(G57:J57)</f>
        <v>1963047</v>
      </c>
      <c r="L57" s="40"/>
      <c r="M57" s="39">
        <f>M22+M25+M32+M52+M54</f>
        <v>617056.17145513953</v>
      </c>
      <c r="N57" s="39">
        <f>N22+N25+N32+N52+N54</f>
        <v>24565.272303790272</v>
      </c>
      <c r="O57" s="39">
        <f>O22+O25+O32+O52+O54</f>
        <v>825791.81410339999</v>
      </c>
      <c r="P57" s="39">
        <f>P22+P25+P32+P52+P54</f>
        <v>0</v>
      </c>
      <c r="Q57" s="39">
        <f>SUM(M57:P57)</f>
        <v>1467413.2578623299</v>
      </c>
      <c r="R57" s="31"/>
      <c r="S57" s="31"/>
      <c r="T57" s="31"/>
      <c r="U57" s="31"/>
      <c r="V57" s="31"/>
    </row>
    <row r="58" spans="2:24" x14ac:dyDescent="0.2">
      <c r="L58" s="4"/>
    </row>
    <row r="59" spans="2:24" x14ac:dyDescent="0.2">
      <c r="L59" s="4"/>
    </row>
    <row r="60" spans="2:24" ht="14.25" x14ac:dyDescent="0.2">
      <c r="B60" s="14" t="s">
        <v>71</v>
      </c>
      <c r="K60" s="9"/>
      <c r="L60" s="4"/>
    </row>
    <row r="61" spans="2:24" x14ac:dyDescent="0.2">
      <c r="D61" s="9" t="s">
        <v>72</v>
      </c>
      <c r="E61" s="35" t="s">
        <v>23</v>
      </c>
      <c r="G61" s="17">
        <v>0</v>
      </c>
      <c r="H61" s="17">
        <v>0</v>
      </c>
      <c r="I61" s="17">
        <f>K61</f>
        <v>750586</v>
      </c>
      <c r="J61" s="16">
        <v>0</v>
      </c>
      <c r="K61" s="16">
        <v>750586</v>
      </c>
      <c r="L61" s="4"/>
      <c r="M61" s="17">
        <f>G61</f>
        <v>0</v>
      </c>
      <c r="N61" s="17">
        <f>H61</f>
        <v>0</v>
      </c>
      <c r="O61" s="17">
        <f>Q61</f>
        <v>750586</v>
      </c>
      <c r="P61" s="16">
        <f>J61</f>
        <v>0</v>
      </c>
      <c r="Q61" s="16">
        <f>$K$61</f>
        <v>750586</v>
      </c>
      <c r="R61" s="16"/>
      <c r="S61" s="16"/>
      <c r="T61" s="16"/>
      <c r="U61" s="16"/>
      <c r="V61" s="16"/>
    </row>
    <row r="62" spans="2:24" x14ac:dyDescent="0.2">
      <c r="D62" s="9"/>
      <c r="E62" s="35" t="s">
        <v>25</v>
      </c>
      <c r="G62" s="41">
        <v>0</v>
      </c>
      <c r="H62" s="41">
        <v>0</v>
      </c>
      <c r="I62" s="41">
        <f>K62</f>
        <v>0</v>
      </c>
      <c r="J62" s="42">
        <v>0</v>
      </c>
      <c r="K62" s="42">
        <v>0</v>
      </c>
      <c r="L62" s="4"/>
      <c r="M62" s="41">
        <f>G62</f>
        <v>0</v>
      </c>
      <c r="N62" s="41">
        <f>H62</f>
        <v>0</v>
      </c>
      <c r="O62" s="41">
        <f>I62</f>
        <v>0</v>
      </c>
      <c r="P62" s="42">
        <f>J62</f>
        <v>0</v>
      </c>
      <c r="Q62" s="41">
        <f>K62</f>
        <v>0</v>
      </c>
      <c r="R62" s="41"/>
      <c r="S62" s="41"/>
      <c r="T62" s="41"/>
      <c r="U62" s="41"/>
      <c r="V62" s="41"/>
      <c r="X62" s="16"/>
    </row>
    <row r="63" spans="2:24" x14ac:dyDescent="0.2">
      <c r="D63" s="9"/>
      <c r="E63" s="35"/>
      <c r="J63" s="9"/>
      <c r="K63" s="9"/>
      <c r="L63" s="4"/>
      <c r="P63" s="9"/>
    </row>
    <row r="64" spans="2:24" x14ac:dyDescent="0.2">
      <c r="D64" s="9" t="s">
        <v>74</v>
      </c>
      <c r="E64" s="35" t="s">
        <v>23</v>
      </c>
      <c r="G64" s="17">
        <f>$G$140*K64</f>
        <v>178302.1966480327</v>
      </c>
      <c r="H64" s="17">
        <f>$H$140*K64</f>
        <v>7348.4176775334217</v>
      </c>
      <c r="I64" s="17">
        <f>$I$140*K64</f>
        <v>556884.3856744339</v>
      </c>
      <c r="J64" s="16">
        <v>0</v>
      </c>
      <c r="K64" s="16">
        <f>742373+5+157</f>
        <v>742535</v>
      </c>
      <c r="L64" s="4"/>
      <c r="M64" s="17">
        <f>$G$140*Q64</f>
        <v>150376.85039786942</v>
      </c>
      <c r="N64" s="17">
        <f>$H$140*Q64</f>
        <v>6197.5226695430338</v>
      </c>
      <c r="O64" s="17">
        <f>$I$140*Q64</f>
        <v>469666.22693258745</v>
      </c>
      <c r="P64" s="16">
        <f t="shared" ref="M64:Q65" si="8">J64</f>
        <v>0</v>
      </c>
      <c r="Q64" s="16">
        <f>K64-(216*67.3*8)</f>
        <v>626240.6</v>
      </c>
      <c r="R64" s="16"/>
      <c r="S64" s="16"/>
      <c r="T64" s="16"/>
      <c r="U64" s="16"/>
      <c r="V64" s="16"/>
    </row>
    <row r="65" spans="4:22" x14ac:dyDescent="0.2">
      <c r="D65" s="9"/>
      <c r="E65" s="35" t="s">
        <v>25</v>
      </c>
      <c r="G65" s="44">
        <f>$G$140*K65</f>
        <v>0</v>
      </c>
      <c r="H65" s="44">
        <f>$H$140*K65</f>
        <v>0</v>
      </c>
      <c r="I65" s="44">
        <f>$I$140*K65</f>
        <v>0</v>
      </c>
      <c r="J65" s="45">
        <v>0</v>
      </c>
      <c r="K65" s="42">
        <v>0</v>
      </c>
      <c r="L65" s="4"/>
      <c r="M65" s="41">
        <f t="shared" si="8"/>
        <v>0</v>
      </c>
      <c r="N65" s="41">
        <f t="shared" si="8"/>
        <v>0</v>
      </c>
      <c r="O65" s="41">
        <f t="shared" si="8"/>
        <v>0</v>
      </c>
      <c r="P65" s="42">
        <f t="shared" si="8"/>
        <v>0</v>
      </c>
      <c r="Q65" s="41">
        <f t="shared" si="8"/>
        <v>0</v>
      </c>
      <c r="R65" s="41"/>
      <c r="S65" s="41"/>
      <c r="T65" s="41"/>
      <c r="U65" s="41"/>
      <c r="V65" s="41"/>
    </row>
    <row r="66" spans="4:22" x14ac:dyDescent="0.2">
      <c r="D66" s="9"/>
      <c r="E66" s="35"/>
      <c r="J66" s="9"/>
      <c r="K66" s="9"/>
      <c r="L66" s="4"/>
      <c r="P66" s="9"/>
    </row>
    <row r="67" spans="4:22" x14ac:dyDescent="0.2">
      <c r="D67" s="9" t="s">
        <v>77</v>
      </c>
      <c r="E67" s="35" t="s">
        <v>23</v>
      </c>
      <c r="G67" s="17">
        <f>$G$140*K67</f>
        <v>1430.4324852462587</v>
      </c>
      <c r="H67" s="17">
        <f>$H$140*K67</f>
        <v>58.952809099997431</v>
      </c>
      <c r="I67" s="17">
        <f>$I$140*K67</f>
        <v>4467.6147056537438</v>
      </c>
      <c r="J67" s="16">
        <v>0</v>
      </c>
      <c r="K67" s="16">
        <v>5957</v>
      </c>
      <c r="L67" s="4"/>
      <c r="M67" s="17">
        <f>G67</f>
        <v>1430.4324852462587</v>
      </c>
      <c r="N67" s="17">
        <f t="shared" ref="M67:Q68" si="9">H67</f>
        <v>58.952809099997431</v>
      </c>
      <c r="O67" s="17">
        <f>I67</f>
        <v>4467.6147056537438</v>
      </c>
      <c r="P67" s="16">
        <f t="shared" si="9"/>
        <v>0</v>
      </c>
      <c r="Q67" s="17">
        <f>K67</f>
        <v>5957</v>
      </c>
      <c r="R67" s="17"/>
      <c r="S67" s="17"/>
      <c r="T67" s="17"/>
      <c r="U67" s="17"/>
      <c r="V67" s="17"/>
    </row>
    <row r="68" spans="4:22" x14ac:dyDescent="0.2">
      <c r="D68" s="9"/>
      <c r="E68" s="35" t="s">
        <v>25</v>
      </c>
      <c r="G68" s="44">
        <f>$G$140*K68</f>
        <v>0</v>
      </c>
      <c r="H68" s="44">
        <f>$H$140*K68</f>
        <v>0</v>
      </c>
      <c r="I68" s="44">
        <f>$I$140*K68</f>
        <v>0</v>
      </c>
      <c r="J68" s="42">
        <v>0</v>
      </c>
      <c r="K68" s="42">
        <v>0</v>
      </c>
      <c r="L68" s="4"/>
      <c r="M68" s="41">
        <f t="shared" si="9"/>
        <v>0</v>
      </c>
      <c r="N68" s="41">
        <f t="shared" si="9"/>
        <v>0</v>
      </c>
      <c r="O68" s="41">
        <f t="shared" si="9"/>
        <v>0</v>
      </c>
      <c r="P68" s="42">
        <f t="shared" si="9"/>
        <v>0</v>
      </c>
      <c r="Q68" s="41">
        <f t="shared" si="9"/>
        <v>0</v>
      </c>
      <c r="R68" s="41"/>
      <c r="S68" s="41"/>
      <c r="T68" s="41"/>
      <c r="U68" s="41"/>
      <c r="V68" s="41"/>
    </row>
    <row r="69" spans="4:22" x14ac:dyDescent="0.2">
      <c r="D69" s="9"/>
      <c r="E69" s="35"/>
      <c r="J69" s="9"/>
      <c r="K69" s="9"/>
      <c r="L69" s="4"/>
      <c r="P69" s="9"/>
    </row>
    <row r="70" spans="4:22" x14ac:dyDescent="0.2">
      <c r="D70" s="9" t="s">
        <v>76</v>
      </c>
      <c r="E70" s="35" t="s">
        <v>23</v>
      </c>
      <c r="G70" s="17">
        <f>$G$140*K70</f>
        <v>17888.450297281397</v>
      </c>
      <c r="H70" s="17">
        <f>$H$140*K70</f>
        <v>737.24164289296777</v>
      </c>
      <c r="I70" s="17">
        <f>$I$140*K70</f>
        <v>55870.308059825627</v>
      </c>
      <c r="J70" s="16">
        <v>0</v>
      </c>
      <c r="K70" s="16">
        <v>74496</v>
      </c>
      <c r="L70" s="4"/>
      <c r="M70" s="17">
        <f>G70</f>
        <v>17888.450297281397</v>
      </c>
      <c r="N70" s="17">
        <f t="shared" ref="N70:O71" si="10">H70</f>
        <v>737.24164289296777</v>
      </c>
      <c r="O70" s="17">
        <f>I70</f>
        <v>55870.308059825627</v>
      </c>
      <c r="P70" s="16">
        <f t="shared" ref="P70:Q71" si="11">J70</f>
        <v>0</v>
      </c>
      <c r="Q70" s="17">
        <f>K70</f>
        <v>74496</v>
      </c>
      <c r="R70" s="16"/>
      <c r="S70" s="16"/>
      <c r="T70" s="16"/>
      <c r="U70" s="16"/>
      <c r="V70" s="16"/>
    </row>
    <row r="71" spans="4:22" x14ac:dyDescent="0.2">
      <c r="D71" s="9"/>
      <c r="E71" s="35" t="s">
        <v>25</v>
      </c>
      <c r="G71" s="44">
        <f>$G$140*K71</f>
        <v>0</v>
      </c>
      <c r="H71" s="44">
        <f>$H$140*K71</f>
        <v>0</v>
      </c>
      <c r="I71" s="44">
        <f>$I$140*K71</f>
        <v>0</v>
      </c>
      <c r="J71" s="42">
        <v>0</v>
      </c>
      <c r="K71" s="42">
        <v>0</v>
      </c>
      <c r="L71" s="4"/>
      <c r="M71" s="41">
        <f t="shared" ref="M71" si="12">G71</f>
        <v>0</v>
      </c>
      <c r="N71" s="41">
        <f t="shared" si="10"/>
        <v>0</v>
      </c>
      <c r="O71" s="41">
        <f t="shared" si="10"/>
        <v>0</v>
      </c>
      <c r="P71" s="42">
        <f t="shared" si="11"/>
        <v>0</v>
      </c>
      <c r="Q71" s="41">
        <f t="shared" si="11"/>
        <v>0</v>
      </c>
      <c r="R71" s="41"/>
      <c r="S71" s="41"/>
      <c r="T71" s="41"/>
      <c r="U71" s="41"/>
      <c r="V71" s="41"/>
    </row>
    <row r="72" spans="4:22" x14ac:dyDescent="0.2">
      <c r="D72" s="9"/>
      <c r="E72" s="35"/>
      <c r="G72" s="41"/>
      <c r="H72" s="41"/>
      <c r="I72" s="41"/>
      <c r="J72" s="42"/>
      <c r="K72" s="42"/>
      <c r="L72" s="4"/>
      <c r="M72" s="41"/>
      <c r="N72" s="41"/>
      <c r="O72" s="41"/>
      <c r="P72" s="42"/>
      <c r="Q72" s="42"/>
      <c r="R72" s="42"/>
      <c r="S72" s="42"/>
      <c r="T72" s="42"/>
      <c r="U72" s="42"/>
      <c r="V72" s="42"/>
    </row>
    <row r="73" spans="4:22" x14ac:dyDescent="0.2">
      <c r="D73" s="9" t="s">
        <v>110</v>
      </c>
      <c r="E73" s="35" t="s">
        <v>23</v>
      </c>
      <c r="G73" s="17">
        <f>$G$140*K73</f>
        <v>53558.254553348335</v>
      </c>
      <c r="H73" s="17">
        <f>$H$140*K73</f>
        <v>2207.3111377004579</v>
      </c>
      <c r="I73" s="17">
        <f>$I$140*K73</f>
        <v>167276.4343089512</v>
      </c>
      <c r="J73" s="16">
        <v>0</v>
      </c>
      <c r="K73" s="16">
        <v>223042</v>
      </c>
      <c r="L73" s="4"/>
      <c r="M73" s="17">
        <f t="shared" ref="M73:Q74" si="13">G73</f>
        <v>53558.254553348335</v>
      </c>
      <c r="N73" s="17">
        <f t="shared" si="13"/>
        <v>2207.3111377004579</v>
      </c>
      <c r="O73" s="17">
        <f t="shared" si="13"/>
        <v>167276.4343089512</v>
      </c>
      <c r="P73" s="16">
        <f t="shared" si="13"/>
        <v>0</v>
      </c>
      <c r="Q73" s="16">
        <f>K73</f>
        <v>223042</v>
      </c>
      <c r="R73" s="16"/>
      <c r="S73" s="16"/>
      <c r="T73" s="16"/>
      <c r="U73" s="16"/>
      <c r="V73" s="16"/>
    </row>
    <row r="74" spans="4:22" x14ac:dyDescent="0.2">
      <c r="D74" s="9"/>
      <c r="E74" s="35" t="s">
        <v>25</v>
      </c>
      <c r="G74" s="44">
        <f>$G$140*K74</f>
        <v>0</v>
      </c>
      <c r="H74" s="44">
        <f>$H$140*K74</f>
        <v>0</v>
      </c>
      <c r="I74" s="44">
        <f>$I$140*K74</f>
        <v>0</v>
      </c>
      <c r="J74" s="42">
        <v>0</v>
      </c>
      <c r="K74" s="42">
        <v>0</v>
      </c>
      <c r="L74" s="4"/>
      <c r="M74" s="41">
        <f t="shared" si="13"/>
        <v>0</v>
      </c>
      <c r="N74" s="41">
        <f t="shared" si="13"/>
        <v>0</v>
      </c>
      <c r="O74" s="41">
        <f t="shared" si="13"/>
        <v>0</v>
      </c>
      <c r="P74" s="42">
        <f t="shared" si="13"/>
        <v>0</v>
      </c>
      <c r="Q74" s="41">
        <f t="shared" si="13"/>
        <v>0</v>
      </c>
      <c r="R74" s="41"/>
      <c r="S74" s="41"/>
      <c r="T74" s="41"/>
      <c r="U74" s="41"/>
      <c r="V74" s="41"/>
    </row>
    <row r="75" spans="4:22" x14ac:dyDescent="0.2">
      <c r="D75" s="9"/>
      <c r="E75" s="35"/>
      <c r="G75" s="44"/>
      <c r="H75" s="44"/>
      <c r="I75" s="44"/>
      <c r="J75" s="42"/>
      <c r="K75" s="42"/>
      <c r="L75" s="4"/>
      <c r="M75" s="41"/>
      <c r="N75" s="41"/>
      <c r="O75" s="41"/>
      <c r="P75" s="42"/>
      <c r="Q75" s="41"/>
      <c r="R75" s="41"/>
      <c r="S75" s="41"/>
      <c r="T75" s="41"/>
      <c r="U75" s="41"/>
      <c r="V75" s="41"/>
    </row>
    <row r="76" spans="4:22" x14ac:dyDescent="0.2">
      <c r="D76" s="9" t="s">
        <v>111</v>
      </c>
      <c r="E76" s="35" t="s">
        <v>23</v>
      </c>
      <c r="G76" s="17">
        <f>$G$140*K76</f>
        <v>145915.63955845428</v>
      </c>
      <c r="H76" s="17">
        <f>$H$140*K76</f>
        <v>6013.6615550314991</v>
      </c>
      <c r="I76" s="17">
        <f>$I$140*K76</f>
        <v>455732.69888651418</v>
      </c>
      <c r="J76" s="16">
        <v>0</v>
      </c>
      <c r="K76" s="16">
        <v>607662</v>
      </c>
      <c r="L76" s="4"/>
      <c r="M76" s="17">
        <f>G76</f>
        <v>145915.63955845428</v>
      </c>
      <c r="N76" s="17">
        <f t="shared" ref="N76:O77" si="14">H76</f>
        <v>6013.6615550314991</v>
      </c>
      <c r="O76" s="17">
        <f>I76</f>
        <v>455732.69888651418</v>
      </c>
      <c r="P76" s="16">
        <f t="shared" ref="P76:Q77" si="15">J76</f>
        <v>0</v>
      </c>
      <c r="Q76" s="17">
        <f>K76</f>
        <v>607662</v>
      </c>
    </row>
    <row r="77" spans="4:22" x14ac:dyDescent="0.2">
      <c r="D77" s="9"/>
      <c r="E77" s="35" t="s">
        <v>25</v>
      </c>
      <c r="G77" s="44">
        <f>$G$140*K77</f>
        <v>0</v>
      </c>
      <c r="H77" s="44">
        <f>$H$140*K77</f>
        <v>0</v>
      </c>
      <c r="I77" s="44">
        <f>$I$140*K77</f>
        <v>0</v>
      </c>
      <c r="J77" s="42">
        <v>0</v>
      </c>
      <c r="K77" s="42">
        <v>0</v>
      </c>
      <c r="L77" s="4"/>
      <c r="M77" s="41">
        <f t="shared" ref="M77" si="16">G77</f>
        <v>0</v>
      </c>
      <c r="N77" s="41">
        <f t="shared" si="14"/>
        <v>0</v>
      </c>
      <c r="O77" s="41">
        <f t="shared" si="14"/>
        <v>0</v>
      </c>
      <c r="P77" s="42">
        <f t="shared" si="15"/>
        <v>0</v>
      </c>
      <c r="Q77" s="41">
        <f t="shared" si="15"/>
        <v>0</v>
      </c>
    </row>
    <row r="78" spans="4:22" x14ac:dyDescent="0.2">
      <c r="D78" s="9"/>
      <c r="E78" s="35"/>
      <c r="J78" s="9"/>
      <c r="K78" s="9"/>
      <c r="L78" s="4"/>
      <c r="P78" s="9"/>
    </row>
    <row r="79" spans="4:22" x14ac:dyDescent="0.2">
      <c r="D79" s="46" t="s">
        <v>112</v>
      </c>
      <c r="E79" s="35" t="s">
        <v>23</v>
      </c>
      <c r="G79" s="17">
        <f>$G$140*K79</f>
        <v>32045.09746325306</v>
      </c>
      <c r="H79" s="17">
        <f>$H$140*K79</f>
        <v>1320.6834526110051</v>
      </c>
      <c r="I79" s="17">
        <f>$I$140*K79</f>
        <v>100085.21908413593</v>
      </c>
      <c r="J79" s="16">
        <v>0</v>
      </c>
      <c r="K79" s="16">
        <v>133451</v>
      </c>
      <c r="L79" s="4"/>
      <c r="M79" s="17">
        <f t="shared" ref="M79:Q80" si="17">G79</f>
        <v>32045.09746325306</v>
      </c>
      <c r="N79" s="17">
        <f t="shared" si="17"/>
        <v>1320.6834526110051</v>
      </c>
      <c r="O79" s="17">
        <f t="shared" si="17"/>
        <v>100085.21908413593</v>
      </c>
      <c r="P79" s="16">
        <f t="shared" si="17"/>
        <v>0</v>
      </c>
      <c r="Q79" s="16">
        <f>K79</f>
        <v>133451</v>
      </c>
    </row>
    <row r="80" spans="4:22" x14ac:dyDescent="0.2">
      <c r="D80" s="9"/>
      <c r="E80" s="35" t="s">
        <v>25</v>
      </c>
      <c r="G80" s="44">
        <f>$G$140*K80</f>
        <v>0</v>
      </c>
      <c r="H80" s="44">
        <f>$H$140*K80</f>
        <v>0</v>
      </c>
      <c r="I80" s="44">
        <f>$I$140*K80</f>
        <v>0</v>
      </c>
      <c r="J80" s="42">
        <v>0</v>
      </c>
      <c r="K80" s="42">
        <v>0</v>
      </c>
      <c r="L80" s="4"/>
      <c r="M80" s="41">
        <f t="shared" si="17"/>
        <v>0</v>
      </c>
      <c r="N80" s="41">
        <f t="shared" si="17"/>
        <v>0</v>
      </c>
      <c r="O80" s="41">
        <f t="shared" si="17"/>
        <v>0</v>
      </c>
      <c r="P80" s="42">
        <f t="shared" si="17"/>
        <v>0</v>
      </c>
      <c r="Q80" s="41">
        <f t="shared" si="17"/>
        <v>0</v>
      </c>
    </row>
    <row r="81" spans="4:17" x14ac:dyDescent="0.2">
      <c r="D81" s="9"/>
      <c r="E81" s="35"/>
      <c r="J81" s="9"/>
      <c r="K81" s="9"/>
      <c r="L81" s="4"/>
      <c r="P81" s="9"/>
    </row>
    <row r="82" spans="4:17" x14ac:dyDescent="0.2">
      <c r="D82" s="9" t="s">
        <v>113</v>
      </c>
      <c r="E82" s="35" t="s">
        <v>23</v>
      </c>
      <c r="G82" s="17">
        <f>$G$140*K82</f>
        <v>36077.77887289309</v>
      </c>
      <c r="H82" s="17">
        <f>$H$140*K82</f>
        <v>1486.8834653733616</v>
      </c>
      <c r="I82" s="17">
        <f>$I$140*K82</f>
        <v>112680.33766173355</v>
      </c>
      <c r="J82" s="16">
        <v>0</v>
      </c>
      <c r="K82" s="16">
        <v>150245</v>
      </c>
      <c r="L82" s="4"/>
      <c r="M82" s="17">
        <f>G82</f>
        <v>36077.77887289309</v>
      </c>
      <c r="N82" s="17">
        <f>H82</f>
        <v>1486.8834653733616</v>
      </c>
      <c r="O82" s="17">
        <f>I82</f>
        <v>112680.33766173355</v>
      </c>
      <c r="P82" s="16">
        <f>J82</f>
        <v>0</v>
      </c>
      <c r="Q82" s="16">
        <f>K82</f>
        <v>150245</v>
      </c>
    </row>
    <row r="83" spans="4:17" x14ac:dyDescent="0.2">
      <c r="D83" s="9"/>
      <c r="E83" s="35" t="s">
        <v>25</v>
      </c>
      <c r="G83" s="44">
        <f>$G$140*K83</f>
        <v>0</v>
      </c>
      <c r="H83" s="44">
        <f>$H$140*K83</f>
        <v>0</v>
      </c>
      <c r="I83" s="44">
        <f>$I$140*K83</f>
        <v>0</v>
      </c>
      <c r="J83" s="42">
        <v>0</v>
      </c>
      <c r="K83" s="42">
        <v>0</v>
      </c>
      <c r="L83" s="4"/>
      <c r="M83" s="41">
        <f>G83</f>
        <v>0</v>
      </c>
      <c r="N83" s="41">
        <f>H83</f>
        <v>0</v>
      </c>
      <c r="O83" s="41">
        <f>I83</f>
        <v>0</v>
      </c>
      <c r="P83" s="42">
        <f>J83</f>
        <v>0</v>
      </c>
      <c r="Q83" s="41">
        <f t="shared" ref="Q83" si="18">K83</f>
        <v>0</v>
      </c>
    </row>
    <row r="84" spans="4:17" x14ac:dyDescent="0.2">
      <c r="D84" s="9"/>
      <c r="E84" s="35"/>
      <c r="J84" s="9"/>
      <c r="K84" s="9"/>
      <c r="L84" s="4"/>
      <c r="P84" s="9"/>
    </row>
    <row r="85" spans="4:17" x14ac:dyDescent="0.2">
      <c r="D85" s="9" t="s">
        <v>114</v>
      </c>
      <c r="E85" s="35" t="s">
        <v>23</v>
      </c>
      <c r="G85" s="17">
        <f>$G$140*K85</f>
        <v>32513.343786273072</v>
      </c>
      <c r="H85" s="17">
        <f>$H$140*K85</f>
        <v>1339.981417651293</v>
      </c>
      <c r="I85" s="17">
        <f>$I$140*K85</f>
        <v>101547.67479607563</v>
      </c>
      <c r="J85" s="16">
        <v>0</v>
      </c>
      <c r="K85" s="16">
        <v>135401</v>
      </c>
      <c r="L85" s="4"/>
      <c r="M85" s="17">
        <f>G85</f>
        <v>32513.343786273072</v>
      </c>
      <c r="N85" s="17">
        <f>H85</f>
        <v>1339.981417651293</v>
      </c>
      <c r="O85" s="17">
        <f>I85</f>
        <v>101547.67479607563</v>
      </c>
      <c r="P85" s="16">
        <f>J85</f>
        <v>0</v>
      </c>
      <c r="Q85" s="16">
        <f>K85</f>
        <v>135401</v>
      </c>
    </row>
    <row r="86" spans="4:17" x14ac:dyDescent="0.2">
      <c r="D86" s="9"/>
      <c r="E86" s="35" t="s">
        <v>25</v>
      </c>
      <c r="G86" s="44">
        <f>$G$140*K86</f>
        <v>0</v>
      </c>
      <c r="H86" s="44">
        <f>$H$140*K86</f>
        <v>0</v>
      </c>
      <c r="I86" s="44">
        <f>$I$140*K86</f>
        <v>0</v>
      </c>
      <c r="J86" s="42">
        <v>0</v>
      </c>
      <c r="K86" s="42">
        <v>0</v>
      </c>
      <c r="L86" s="4"/>
      <c r="M86" s="41">
        <f>G86</f>
        <v>0</v>
      </c>
      <c r="N86" s="41">
        <f>H86</f>
        <v>0</v>
      </c>
      <c r="O86" s="41">
        <f>I86</f>
        <v>0</v>
      </c>
      <c r="P86" s="42">
        <f>J86</f>
        <v>0</v>
      </c>
      <c r="Q86" s="41">
        <f t="shared" ref="Q86" si="19">K86</f>
        <v>0</v>
      </c>
    </row>
    <row r="87" spans="4:17" x14ac:dyDescent="0.2">
      <c r="D87" s="9"/>
      <c r="E87" s="35"/>
      <c r="J87" s="9"/>
      <c r="K87" s="9"/>
      <c r="L87" s="4"/>
      <c r="P87" s="9"/>
    </row>
    <row r="88" spans="4:17" x14ac:dyDescent="0.2">
      <c r="D88" s="9" t="s">
        <v>115</v>
      </c>
      <c r="E88" s="35" t="s">
        <v>23</v>
      </c>
      <c r="G88" s="17">
        <f>$G$140*K88</f>
        <v>28788.744444548254</v>
      </c>
      <c r="H88" s="17">
        <f>$H$140*K88</f>
        <v>1186.4784762462132</v>
      </c>
      <c r="I88" s="17">
        <f>$I$140*K88</f>
        <v>89914.777079205523</v>
      </c>
      <c r="J88" s="16">
        <v>0</v>
      </c>
      <c r="K88" s="16">
        <v>119890</v>
      </c>
      <c r="L88" s="4"/>
      <c r="M88" s="17">
        <f t="shared" ref="M88:Q89" si="20">G88</f>
        <v>28788.744444548254</v>
      </c>
      <c r="N88" s="17">
        <f t="shared" si="20"/>
        <v>1186.4784762462132</v>
      </c>
      <c r="O88" s="17">
        <f t="shared" si="20"/>
        <v>89914.777079205523</v>
      </c>
      <c r="P88" s="16">
        <f t="shared" si="20"/>
        <v>0</v>
      </c>
      <c r="Q88" s="16">
        <f>K88</f>
        <v>119890</v>
      </c>
    </row>
    <row r="89" spans="4:17" x14ac:dyDescent="0.2">
      <c r="D89" s="9"/>
      <c r="E89" s="35" t="s">
        <v>25</v>
      </c>
      <c r="G89" s="44">
        <f>$G$140*K89</f>
        <v>0</v>
      </c>
      <c r="H89" s="44">
        <f>$H$140*K89</f>
        <v>0</v>
      </c>
      <c r="I89" s="44">
        <f>$I$140*K89</f>
        <v>0</v>
      </c>
      <c r="J89" s="42">
        <v>0</v>
      </c>
      <c r="K89" s="42">
        <v>0</v>
      </c>
      <c r="L89" s="4"/>
      <c r="M89" s="41">
        <f t="shared" si="20"/>
        <v>0</v>
      </c>
      <c r="N89" s="41">
        <f t="shared" si="20"/>
        <v>0</v>
      </c>
      <c r="O89" s="41">
        <f t="shared" si="20"/>
        <v>0</v>
      </c>
      <c r="P89" s="42">
        <f t="shared" si="20"/>
        <v>0</v>
      </c>
      <c r="Q89" s="41">
        <f t="shared" si="20"/>
        <v>0</v>
      </c>
    </row>
    <row r="90" spans="4:17" x14ac:dyDescent="0.2">
      <c r="D90" s="9"/>
      <c r="E90" s="35"/>
      <c r="J90" s="9"/>
      <c r="K90" s="9"/>
      <c r="L90" s="4"/>
      <c r="P90" s="9"/>
    </row>
    <row r="91" spans="4:17" x14ac:dyDescent="0.2">
      <c r="D91" s="9" t="s">
        <v>116</v>
      </c>
      <c r="E91" s="35" t="s">
        <v>23</v>
      </c>
      <c r="G91" s="17">
        <f>$G$140*K91</f>
        <v>75306.495310231607</v>
      </c>
      <c r="H91" s="17">
        <f>$H$140*K91</f>
        <v>3103.6273908793682</v>
      </c>
      <c r="I91" s="17">
        <f>$I$140*K91</f>
        <v>235201.87729888901</v>
      </c>
      <c r="J91" s="16">
        <v>0</v>
      </c>
      <c r="K91" s="16">
        <v>313612</v>
      </c>
      <c r="L91" s="4"/>
      <c r="M91" s="17">
        <f t="shared" ref="M91:Q92" si="21">G91</f>
        <v>75306.495310231607</v>
      </c>
      <c r="N91" s="17">
        <f t="shared" si="21"/>
        <v>3103.6273908793682</v>
      </c>
      <c r="O91" s="17">
        <f t="shared" si="21"/>
        <v>235201.87729888901</v>
      </c>
      <c r="P91" s="16">
        <f t="shared" si="21"/>
        <v>0</v>
      </c>
      <c r="Q91" s="16">
        <f>K91</f>
        <v>313612</v>
      </c>
    </row>
    <row r="92" spans="4:17" x14ac:dyDescent="0.2">
      <c r="D92" s="9"/>
      <c r="E92" s="35" t="s">
        <v>25</v>
      </c>
      <c r="G92" s="44">
        <f>$G$140*K92</f>
        <v>0</v>
      </c>
      <c r="H92" s="44">
        <f>$H$140*K92</f>
        <v>0</v>
      </c>
      <c r="I92" s="44">
        <f>$I$140*K92</f>
        <v>0</v>
      </c>
      <c r="J92" s="42">
        <v>0</v>
      </c>
      <c r="K92" s="42">
        <v>0</v>
      </c>
      <c r="L92" s="4"/>
      <c r="M92" s="41">
        <f t="shared" si="21"/>
        <v>0</v>
      </c>
      <c r="N92" s="41">
        <f t="shared" si="21"/>
        <v>0</v>
      </c>
      <c r="O92" s="41">
        <f t="shared" si="21"/>
        <v>0</v>
      </c>
      <c r="P92" s="42">
        <f t="shared" si="21"/>
        <v>0</v>
      </c>
      <c r="Q92" s="41">
        <f t="shared" si="21"/>
        <v>0</v>
      </c>
    </row>
    <row r="93" spans="4:17" x14ac:dyDescent="0.2">
      <c r="D93" s="9"/>
      <c r="E93" s="35"/>
      <c r="J93" s="9"/>
      <c r="K93" s="9"/>
      <c r="L93" s="4"/>
      <c r="P93" s="9"/>
    </row>
    <row r="94" spans="4:17" x14ac:dyDescent="0.2">
      <c r="D94" s="46" t="s">
        <v>117</v>
      </c>
      <c r="E94" s="35" t="s">
        <v>23</v>
      </c>
      <c r="G94" s="17">
        <f>$G$140*K94</f>
        <v>24164.631909986027</v>
      </c>
      <c r="H94" s="17">
        <f>$H$140*K94</f>
        <v>995.90364917912405</v>
      </c>
      <c r="I94" s="17">
        <f>$I$140*K94</f>
        <v>75472.464440834839</v>
      </c>
      <c r="J94" s="16">
        <v>0</v>
      </c>
      <c r="K94" s="16">
        <v>100633</v>
      </c>
      <c r="L94" s="4"/>
      <c r="M94" s="17">
        <f t="shared" ref="M94:Q95" si="22">G94</f>
        <v>24164.631909986027</v>
      </c>
      <c r="N94" s="17">
        <f t="shared" si="22"/>
        <v>995.90364917912405</v>
      </c>
      <c r="O94" s="17">
        <f t="shared" si="22"/>
        <v>75472.464440834839</v>
      </c>
      <c r="P94" s="16">
        <f t="shared" si="22"/>
        <v>0</v>
      </c>
      <c r="Q94" s="16">
        <f>K94</f>
        <v>100633</v>
      </c>
    </row>
    <row r="95" spans="4:17" x14ac:dyDescent="0.2">
      <c r="D95" s="9"/>
      <c r="E95" s="35" t="s">
        <v>25</v>
      </c>
      <c r="G95" s="44">
        <f>$G$140*K95</f>
        <v>0</v>
      </c>
      <c r="H95" s="44">
        <f>$H$140*K95</f>
        <v>0</v>
      </c>
      <c r="I95" s="44">
        <f>$I$140*K95</f>
        <v>0</v>
      </c>
      <c r="J95" s="42">
        <v>0</v>
      </c>
      <c r="K95" s="42">
        <v>0</v>
      </c>
      <c r="L95" s="4"/>
      <c r="M95" s="41">
        <f t="shared" si="22"/>
        <v>0</v>
      </c>
      <c r="N95" s="41">
        <f t="shared" si="22"/>
        <v>0</v>
      </c>
      <c r="O95" s="41">
        <f t="shared" si="22"/>
        <v>0</v>
      </c>
      <c r="P95" s="42">
        <f t="shared" si="22"/>
        <v>0</v>
      </c>
      <c r="Q95" s="41">
        <f t="shared" si="22"/>
        <v>0</v>
      </c>
    </row>
    <row r="96" spans="4:17" x14ac:dyDescent="0.2">
      <c r="D96" s="9"/>
      <c r="E96" s="35"/>
      <c r="J96" s="9"/>
      <c r="K96" s="9"/>
      <c r="L96" s="4"/>
      <c r="P96" s="9"/>
    </row>
    <row r="97" spans="4:22" x14ac:dyDescent="0.2">
      <c r="D97" s="46" t="s">
        <v>118</v>
      </c>
      <c r="E97" s="35" t="s">
        <v>23</v>
      </c>
      <c r="G97" s="17">
        <f>$G$140*K97</f>
        <v>80274.948986953168</v>
      </c>
      <c r="H97" s="17">
        <f>$H$140*K97</f>
        <v>3308.3936445453151</v>
      </c>
      <c r="I97" s="17">
        <f>$I$140*K97</f>
        <v>250719.6573685015</v>
      </c>
      <c r="J97" s="16">
        <v>0</v>
      </c>
      <c r="K97" s="16">
        <v>334303</v>
      </c>
      <c r="L97" s="4"/>
      <c r="M97" s="17">
        <f t="shared" ref="M97:Q98" si="23">G97</f>
        <v>80274.948986953168</v>
      </c>
      <c r="N97" s="17">
        <f t="shared" si="23"/>
        <v>3308.3936445453151</v>
      </c>
      <c r="O97" s="17">
        <f t="shared" si="23"/>
        <v>250719.6573685015</v>
      </c>
      <c r="P97" s="16">
        <f t="shared" si="23"/>
        <v>0</v>
      </c>
      <c r="Q97" s="17">
        <f>K97</f>
        <v>334303</v>
      </c>
      <c r="R97" s="41"/>
      <c r="S97" s="41"/>
      <c r="T97" s="41"/>
      <c r="U97" s="41"/>
      <c r="V97" s="41"/>
    </row>
    <row r="98" spans="4:22" x14ac:dyDescent="0.2">
      <c r="E98" s="35" t="s">
        <v>25</v>
      </c>
      <c r="G98" s="44">
        <f>$G$140*K98</f>
        <v>0</v>
      </c>
      <c r="H98" s="44">
        <f>$H$140*K98</f>
        <v>0</v>
      </c>
      <c r="I98" s="44">
        <f>$I$140*K98</f>
        <v>0</v>
      </c>
      <c r="J98" s="42">
        <v>0</v>
      </c>
      <c r="K98" s="42">
        <v>0</v>
      </c>
      <c r="L98" s="4"/>
      <c r="M98" s="41">
        <f t="shared" si="23"/>
        <v>0</v>
      </c>
      <c r="N98" s="41">
        <f t="shared" si="23"/>
        <v>0</v>
      </c>
      <c r="O98" s="41">
        <f t="shared" si="23"/>
        <v>0</v>
      </c>
      <c r="P98" s="42">
        <f t="shared" si="23"/>
        <v>0</v>
      </c>
      <c r="Q98" s="41">
        <f t="shared" si="23"/>
        <v>0</v>
      </c>
      <c r="R98" s="41"/>
      <c r="S98" s="41"/>
      <c r="T98" s="41"/>
      <c r="U98" s="41"/>
      <c r="V98" s="41"/>
    </row>
    <row r="99" spans="4:22" x14ac:dyDescent="0.2">
      <c r="E99" s="35"/>
      <c r="G99" s="44"/>
      <c r="H99" s="44"/>
      <c r="I99" s="44"/>
      <c r="J99" s="42"/>
      <c r="K99" s="42"/>
      <c r="L99" s="4"/>
      <c r="M99" s="41"/>
      <c r="N99" s="41"/>
      <c r="O99" s="41"/>
      <c r="P99" s="42"/>
      <c r="Q99" s="41"/>
      <c r="R99" s="41"/>
      <c r="S99" s="41"/>
      <c r="T99" s="41"/>
      <c r="U99" s="41"/>
      <c r="V99" s="41"/>
    </row>
    <row r="100" spans="4:22" x14ac:dyDescent="0.2">
      <c r="D100" s="91" t="s">
        <v>119</v>
      </c>
      <c r="E100" s="35" t="s">
        <v>23</v>
      </c>
      <c r="G100" s="17">
        <f>$G$140*K100</f>
        <v>81898.443033075368</v>
      </c>
      <c r="H100" s="17">
        <f>$H$140*K100</f>
        <v>3375.3031530773083</v>
      </c>
      <c r="I100" s="17">
        <f>$I$140*K100</f>
        <v>255790.25381384729</v>
      </c>
      <c r="J100" s="16">
        <v>0</v>
      </c>
      <c r="K100" s="16">
        <v>341064</v>
      </c>
      <c r="L100" s="4"/>
      <c r="M100" s="17">
        <f t="shared" ref="M100:Q101" si="24">G100</f>
        <v>81898.443033075368</v>
      </c>
      <c r="N100" s="17">
        <f t="shared" si="24"/>
        <v>3375.3031530773083</v>
      </c>
      <c r="O100" s="17">
        <f t="shared" si="24"/>
        <v>255790.25381384729</v>
      </c>
      <c r="P100" s="16">
        <f t="shared" si="24"/>
        <v>0</v>
      </c>
      <c r="Q100" s="17">
        <f>K100</f>
        <v>341064</v>
      </c>
      <c r="R100" s="17"/>
      <c r="S100" s="17"/>
      <c r="T100" s="17"/>
      <c r="U100" s="17"/>
      <c r="V100" s="17"/>
    </row>
    <row r="101" spans="4:22" x14ac:dyDescent="0.2">
      <c r="E101" s="35" t="s">
        <v>25</v>
      </c>
      <c r="G101" s="44">
        <f>$G$140*K101</f>
        <v>0</v>
      </c>
      <c r="H101" s="44">
        <f>$H$140*K101</f>
        <v>0</v>
      </c>
      <c r="I101" s="44">
        <f>$I$140*K101</f>
        <v>0</v>
      </c>
      <c r="J101" s="42">
        <v>0</v>
      </c>
      <c r="K101" s="42">
        <v>0</v>
      </c>
      <c r="L101" s="4"/>
      <c r="M101" s="41">
        <f t="shared" si="24"/>
        <v>0</v>
      </c>
      <c r="N101" s="41">
        <f t="shared" si="24"/>
        <v>0</v>
      </c>
      <c r="O101" s="41">
        <f t="shared" si="24"/>
        <v>0</v>
      </c>
      <c r="P101" s="42">
        <f t="shared" si="24"/>
        <v>0</v>
      </c>
      <c r="Q101" s="41">
        <f t="shared" si="24"/>
        <v>0</v>
      </c>
      <c r="R101" s="41"/>
      <c r="S101" s="41"/>
      <c r="T101" s="41"/>
      <c r="U101" s="41"/>
      <c r="V101" s="41"/>
    </row>
    <row r="102" spans="4:22" x14ac:dyDescent="0.2">
      <c r="E102" s="35"/>
      <c r="J102" s="9"/>
      <c r="K102" s="9"/>
      <c r="L102" s="4"/>
      <c r="P102" s="9"/>
    </row>
    <row r="103" spans="4:22" x14ac:dyDescent="0.2">
      <c r="D103" s="1" t="s">
        <v>79</v>
      </c>
      <c r="E103" s="35" t="s">
        <v>23</v>
      </c>
      <c r="G103" s="17">
        <f>$G$140*K103</f>
        <v>146282.79270096586</v>
      </c>
      <c r="H103" s="17">
        <f>$H$140*K103</f>
        <v>6028.7931389015503</v>
      </c>
      <c r="I103" s="17">
        <f>$I$140*K103</f>
        <v>456879.41416013258</v>
      </c>
      <c r="J103" s="16">
        <v>0</v>
      </c>
      <c r="K103" s="16">
        <v>609191</v>
      </c>
      <c r="L103" s="4"/>
      <c r="M103" s="17">
        <f t="shared" ref="M103:Q104" si="25">G103</f>
        <v>146282.79270096586</v>
      </c>
      <c r="N103" s="17">
        <f t="shared" si="25"/>
        <v>6028.7931389015503</v>
      </c>
      <c r="O103" s="17">
        <f t="shared" si="25"/>
        <v>456879.41416013258</v>
      </c>
      <c r="P103" s="16">
        <f t="shared" si="25"/>
        <v>0</v>
      </c>
      <c r="Q103" s="17">
        <f>K103</f>
        <v>609191</v>
      </c>
      <c r="R103" s="17"/>
      <c r="S103" s="17"/>
      <c r="T103" s="17"/>
      <c r="U103" s="17"/>
      <c r="V103" s="17"/>
    </row>
    <row r="104" spans="4:22" x14ac:dyDescent="0.2">
      <c r="E104" s="35" t="s">
        <v>25</v>
      </c>
      <c r="G104" s="44">
        <f>$G$140*K104</f>
        <v>0</v>
      </c>
      <c r="H104" s="44">
        <f>$H$140*K104</f>
        <v>0</v>
      </c>
      <c r="I104" s="44">
        <f>$I$140*K104</f>
        <v>0</v>
      </c>
      <c r="J104" s="42">
        <v>0</v>
      </c>
      <c r="K104" s="42">
        <v>0</v>
      </c>
      <c r="L104" s="4"/>
      <c r="M104" s="41">
        <f t="shared" si="25"/>
        <v>0</v>
      </c>
      <c r="N104" s="41">
        <f t="shared" si="25"/>
        <v>0</v>
      </c>
      <c r="O104" s="41">
        <f t="shared" si="25"/>
        <v>0</v>
      </c>
      <c r="P104" s="42">
        <f t="shared" si="25"/>
        <v>0</v>
      </c>
      <c r="Q104" s="41">
        <f t="shared" si="25"/>
        <v>0</v>
      </c>
      <c r="R104" s="41"/>
      <c r="S104" s="41"/>
      <c r="T104" s="41"/>
      <c r="U104" s="41"/>
      <c r="V104" s="41"/>
    </row>
    <row r="105" spans="4:22" x14ac:dyDescent="0.2">
      <c r="E105" s="35"/>
      <c r="J105" s="9"/>
      <c r="K105" s="9"/>
      <c r="L105" s="4"/>
      <c r="P105" s="9"/>
    </row>
    <row r="106" spans="4:22" x14ac:dyDescent="0.2">
      <c r="D106" s="1" t="s">
        <v>120</v>
      </c>
      <c r="E106" s="35" t="s">
        <v>23</v>
      </c>
      <c r="G106" s="17">
        <f>$G$140*K106</f>
        <v>70754.420671518616</v>
      </c>
      <c r="H106" s="17">
        <f>$H$140*K106</f>
        <v>2916.0214815107847</v>
      </c>
      <c r="I106" s="17">
        <f>$I$140*K106</f>
        <v>220984.55784697059</v>
      </c>
      <c r="J106" s="16">
        <v>0</v>
      </c>
      <c r="K106" s="16">
        <v>294655</v>
      </c>
      <c r="L106" s="4"/>
      <c r="M106" s="17">
        <f t="shared" ref="M106:Q107" si="26">G106</f>
        <v>70754.420671518616</v>
      </c>
      <c r="N106" s="17">
        <f t="shared" si="26"/>
        <v>2916.0214815107847</v>
      </c>
      <c r="O106" s="17">
        <f t="shared" si="26"/>
        <v>220984.55784697059</v>
      </c>
      <c r="P106" s="16">
        <f t="shared" si="26"/>
        <v>0</v>
      </c>
      <c r="Q106" s="17">
        <f>K106</f>
        <v>294655</v>
      </c>
    </row>
    <row r="107" spans="4:22" x14ac:dyDescent="0.2">
      <c r="E107" s="35" t="s">
        <v>25</v>
      </c>
      <c r="G107" s="44">
        <f>$G$140*K107</f>
        <v>0</v>
      </c>
      <c r="H107" s="44">
        <f>$H$140*K107</f>
        <v>0</v>
      </c>
      <c r="I107" s="44">
        <f>$I$140*K107</f>
        <v>0</v>
      </c>
      <c r="J107" s="42">
        <v>0</v>
      </c>
      <c r="K107" s="42">
        <v>0</v>
      </c>
      <c r="L107" s="4"/>
      <c r="M107" s="41">
        <f t="shared" si="26"/>
        <v>0</v>
      </c>
      <c r="N107" s="41">
        <f t="shared" si="26"/>
        <v>0</v>
      </c>
      <c r="O107" s="41">
        <f t="shared" si="26"/>
        <v>0</v>
      </c>
      <c r="P107" s="42">
        <f t="shared" si="26"/>
        <v>0</v>
      </c>
      <c r="Q107" s="41">
        <f t="shared" si="26"/>
        <v>0</v>
      </c>
    </row>
    <row r="108" spans="4:22" x14ac:dyDescent="0.2">
      <c r="E108" s="35"/>
      <c r="J108" s="9"/>
      <c r="K108" s="9"/>
      <c r="L108" s="4"/>
      <c r="P108" s="9"/>
    </row>
    <row r="109" spans="4:22" x14ac:dyDescent="0.2">
      <c r="D109" s="1" t="s">
        <v>121</v>
      </c>
      <c r="E109" s="35" t="s">
        <v>23</v>
      </c>
      <c r="G109" s="17">
        <f>$G$140*K109</f>
        <v>47746.957495190756</v>
      </c>
      <c r="H109" s="17">
        <f>$H$140*K109</f>
        <v>1967.8085469619925</v>
      </c>
      <c r="I109" s="17">
        <f>$I$140*K109</f>
        <v>149126.23395784723</v>
      </c>
      <c r="J109" s="16">
        <v>0</v>
      </c>
      <c r="K109" s="16">
        <v>198841</v>
      </c>
      <c r="L109" s="4"/>
      <c r="M109" s="17">
        <f t="shared" ref="M109:Q110" si="27">G109</f>
        <v>47746.957495190756</v>
      </c>
      <c r="N109" s="17">
        <f t="shared" si="27"/>
        <v>1967.8085469619925</v>
      </c>
      <c r="O109" s="17">
        <f t="shared" si="27"/>
        <v>149126.23395784723</v>
      </c>
      <c r="P109" s="16">
        <f t="shared" si="27"/>
        <v>0</v>
      </c>
      <c r="Q109" s="17">
        <f>K109</f>
        <v>198841</v>
      </c>
    </row>
    <row r="110" spans="4:22" x14ac:dyDescent="0.2">
      <c r="E110" s="35" t="s">
        <v>25</v>
      </c>
      <c r="G110" s="44">
        <f>$G$140*K110</f>
        <v>0</v>
      </c>
      <c r="H110" s="44">
        <f>$H$140*K110</f>
        <v>0</v>
      </c>
      <c r="I110" s="44">
        <f>$I$140*K110</f>
        <v>0</v>
      </c>
      <c r="J110" s="42">
        <v>0</v>
      </c>
      <c r="K110" s="42">
        <v>0</v>
      </c>
      <c r="L110" s="4"/>
      <c r="M110" s="41">
        <f t="shared" si="27"/>
        <v>0</v>
      </c>
      <c r="N110" s="41">
        <f t="shared" si="27"/>
        <v>0</v>
      </c>
      <c r="O110" s="41">
        <f t="shared" si="27"/>
        <v>0</v>
      </c>
      <c r="P110" s="42">
        <f t="shared" si="27"/>
        <v>0</v>
      </c>
      <c r="Q110" s="41">
        <f t="shared" si="27"/>
        <v>0</v>
      </c>
    </row>
    <row r="111" spans="4:22" x14ac:dyDescent="0.2">
      <c r="E111" s="35"/>
      <c r="G111" s="44"/>
      <c r="H111" s="44"/>
      <c r="I111" s="44"/>
      <c r="J111" s="42"/>
      <c r="K111" s="42"/>
      <c r="L111" s="4"/>
      <c r="M111" s="41"/>
      <c r="N111" s="41"/>
      <c r="O111" s="41"/>
      <c r="P111" s="42"/>
      <c r="Q111" s="41"/>
    </row>
    <row r="112" spans="4:22" x14ac:dyDescent="0.2">
      <c r="D112" s="9" t="s">
        <v>122</v>
      </c>
      <c r="E112" s="35" t="s">
        <v>23</v>
      </c>
      <c r="G112" s="17">
        <f>$G$140*K112</f>
        <v>21045.63114603376</v>
      </c>
      <c r="H112" s="17">
        <f>$H$140*K112</f>
        <v>867.35940922614998</v>
      </c>
      <c r="I112" s="17">
        <f>$I$140*K112</f>
        <v>65731.009444740092</v>
      </c>
      <c r="J112" s="16">
        <v>0</v>
      </c>
      <c r="K112" s="16">
        <v>87644</v>
      </c>
      <c r="L112" s="4"/>
      <c r="M112" s="17">
        <f t="shared" ref="M112:Q113" si="28">G112</f>
        <v>21045.63114603376</v>
      </c>
      <c r="N112" s="17">
        <f t="shared" si="28"/>
        <v>867.35940922614998</v>
      </c>
      <c r="O112" s="17">
        <f t="shared" si="28"/>
        <v>65731.009444740092</v>
      </c>
      <c r="P112" s="16">
        <f t="shared" si="28"/>
        <v>0</v>
      </c>
      <c r="Q112" s="17">
        <f>K112</f>
        <v>87644</v>
      </c>
    </row>
    <row r="113" spans="2:23" x14ac:dyDescent="0.2">
      <c r="E113" s="35" t="s">
        <v>25</v>
      </c>
      <c r="G113" s="44">
        <f>$G$140*K113</f>
        <v>0</v>
      </c>
      <c r="H113" s="44">
        <f>$H$140*K113</f>
        <v>0</v>
      </c>
      <c r="I113" s="44">
        <f>$I$140*K113</f>
        <v>0</v>
      </c>
      <c r="J113" s="42">
        <v>0</v>
      </c>
      <c r="K113" s="42">
        <v>0</v>
      </c>
      <c r="L113" s="4"/>
      <c r="M113" s="41">
        <f t="shared" si="28"/>
        <v>0</v>
      </c>
      <c r="N113" s="41">
        <f t="shared" si="28"/>
        <v>0</v>
      </c>
      <c r="O113" s="41">
        <f t="shared" si="28"/>
        <v>0</v>
      </c>
      <c r="P113" s="42">
        <f t="shared" si="28"/>
        <v>0</v>
      </c>
      <c r="Q113" s="41">
        <f t="shared" si="28"/>
        <v>0</v>
      </c>
    </row>
    <row r="114" spans="2:23" x14ac:dyDescent="0.2">
      <c r="E114" s="35"/>
      <c r="G114" s="44"/>
      <c r="H114" s="44"/>
      <c r="I114" s="44"/>
      <c r="J114" s="42"/>
      <c r="K114" s="42"/>
      <c r="L114" s="4"/>
      <c r="M114" s="41"/>
      <c r="N114" s="41"/>
      <c r="O114" s="41"/>
      <c r="P114" s="42"/>
      <c r="Q114" s="41"/>
    </row>
    <row r="115" spans="2:23" x14ac:dyDescent="0.2">
      <c r="D115" s="1" t="s">
        <v>123</v>
      </c>
      <c r="E115" s="35" t="s">
        <v>23</v>
      </c>
      <c r="G115" s="17">
        <f>$G$140*K115</f>
        <v>21815.476126342557</v>
      </c>
      <c r="H115" s="17">
        <f>$H$140*K115</f>
        <v>899.08724303084887</v>
      </c>
      <c r="I115" s="17">
        <f>$I$140*K115</f>
        <v>68135.436630626587</v>
      </c>
      <c r="J115" s="16">
        <v>0</v>
      </c>
      <c r="K115" s="16">
        <v>90850</v>
      </c>
      <c r="L115" s="4"/>
      <c r="M115" s="17">
        <f t="shared" ref="M115:Q116" si="29">G115</f>
        <v>21815.476126342557</v>
      </c>
      <c r="N115" s="17">
        <f t="shared" si="29"/>
        <v>899.08724303084887</v>
      </c>
      <c r="O115" s="17">
        <f t="shared" si="29"/>
        <v>68135.436630626587</v>
      </c>
      <c r="P115" s="16">
        <f t="shared" si="29"/>
        <v>0</v>
      </c>
      <c r="Q115" s="17">
        <f>K115</f>
        <v>90850</v>
      </c>
    </row>
    <row r="116" spans="2:23" x14ac:dyDescent="0.2">
      <c r="E116" s="35" t="s">
        <v>25</v>
      </c>
      <c r="G116" s="44">
        <f>$G$140*K116</f>
        <v>0</v>
      </c>
      <c r="H116" s="44">
        <f>$H$140*K116</f>
        <v>0</v>
      </c>
      <c r="I116" s="44">
        <f>$I$140*K116</f>
        <v>0</v>
      </c>
      <c r="J116" s="42">
        <v>0</v>
      </c>
      <c r="K116" s="42">
        <v>0</v>
      </c>
      <c r="L116" s="4"/>
      <c r="M116" s="41">
        <f t="shared" si="29"/>
        <v>0</v>
      </c>
      <c r="N116" s="41">
        <f t="shared" si="29"/>
        <v>0</v>
      </c>
      <c r="O116" s="41">
        <f t="shared" si="29"/>
        <v>0</v>
      </c>
      <c r="P116" s="42">
        <f t="shared" si="29"/>
        <v>0</v>
      </c>
      <c r="Q116" s="41">
        <f t="shared" si="29"/>
        <v>0</v>
      </c>
    </row>
    <row r="117" spans="2:23" x14ac:dyDescent="0.2">
      <c r="E117" s="35"/>
      <c r="G117" s="44"/>
      <c r="H117" s="44"/>
      <c r="I117" s="44"/>
      <c r="J117" s="42"/>
      <c r="K117" s="42"/>
      <c r="L117" s="4"/>
      <c r="M117" s="41"/>
      <c r="N117" s="41"/>
      <c r="O117" s="41"/>
      <c r="P117" s="42"/>
      <c r="Q117" s="41"/>
    </row>
    <row r="118" spans="2:23" x14ac:dyDescent="0.2">
      <c r="D118" s="1" t="s">
        <v>124</v>
      </c>
      <c r="E118" s="35" t="s">
        <v>23</v>
      </c>
      <c r="G118" s="17">
        <f>$G$140*K118</f>
        <v>81790.386189301527</v>
      </c>
      <c r="H118" s="17">
        <f>$H$140*K118</f>
        <v>3370.8497765295497</v>
      </c>
      <c r="I118" s="17">
        <f>$I$140*K118</f>
        <v>255452.76403416891</v>
      </c>
      <c r="J118" s="16">
        <v>0</v>
      </c>
      <c r="K118" s="16">
        <v>340614</v>
      </c>
      <c r="L118" s="4"/>
      <c r="M118" s="17">
        <f t="shared" ref="M118:Q119" si="30">G118</f>
        <v>81790.386189301527</v>
      </c>
      <c r="N118" s="17">
        <f t="shared" si="30"/>
        <v>3370.8497765295497</v>
      </c>
      <c r="O118" s="17">
        <f t="shared" si="30"/>
        <v>255452.76403416891</v>
      </c>
      <c r="P118" s="16">
        <f t="shared" si="30"/>
        <v>0</v>
      </c>
      <c r="Q118" s="17">
        <f>K118</f>
        <v>340614</v>
      </c>
    </row>
    <row r="119" spans="2:23" x14ac:dyDescent="0.2">
      <c r="E119" s="35" t="s">
        <v>25</v>
      </c>
      <c r="G119" s="44">
        <f>$G$140*K119</f>
        <v>0</v>
      </c>
      <c r="H119" s="44">
        <f>$H$140*K119</f>
        <v>0</v>
      </c>
      <c r="I119" s="44">
        <f>$I$140*K119</f>
        <v>0</v>
      </c>
      <c r="J119" s="42">
        <v>0</v>
      </c>
      <c r="K119" s="42">
        <v>0</v>
      </c>
      <c r="L119" s="4"/>
      <c r="M119" s="41">
        <f t="shared" si="30"/>
        <v>0</v>
      </c>
      <c r="N119" s="41">
        <f t="shared" si="30"/>
        <v>0</v>
      </c>
      <c r="O119" s="41">
        <f t="shared" si="30"/>
        <v>0</v>
      </c>
      <c r="P119" s="42">
        <f t="shared" si="30"/>
        <v>0</v>
      </c>
      <c r="Q119" s="41">
        <f t="shared" si="30"/>
        <v>0</v>
      </c>
    </row>
    <row r="120" spans="2:23" x14ac:dyDescent="0.2">
      <c r="E120" s="35"/>
      <c r="G120" s="44"/>
      <c r="H120" s="44"/>
      <c r="I120" s="44"/>
      <c r="J120" s="42"/>
      <c r="K120" s="42"/>
      <c r="L120" s="4"/>
      <c r="M120" s="41"/>
      <c r="N120" s="41"/>
      <c r="O120" s="41"/>
      <c r="P120" s="42"/>
      <c r="Q120" s="41"/>
    </row>
    <row r="121" spans="2:23" x14ac:dyDescent="0.2">
      <c r="D121" s="1" t="s">
        <v>125</v>
      </c>
      <c r="E121" s="35" t="s">
        <v>23</v>
      </c>
      <c r="G121" s="17">
        <f>$G$140*K121</f>
        <v>7554.8542640285032</v>
      </c>
      <c r="H121" s="17">
        <f>$H$140*K121</f>
        <v>311.36029543463474</v>
      </c>
      <c r="I121" s="17">
        <f>$I$140*K121</f>
        <v>23595.78544053686</v>
      </c>
      <c r="J121" s="16">
        <v>0</v>
      </c>
      <c r="K121" s="16">
        <v>31462</v>
      </c>
      <c r="L121" s="4"/>
      <c r="M121" s="17">
        <f t="shared" ref="M121:P122" si="31">G121</f>
        <v>7554.8542640285032</v>
      </c>
      <c r="N121" s="17">
        <f t="shared" si="31"/>
        <v>311.36029543463474</v>
      </c>
      <c r="O121" s="17">
        <f t="shared" si="31"/>
        <v>23595.78544053686</v>
      </c>
      <c r="P121" s="16">
        <f t="shared" si="31"/>
        <v>0</v>
      </c>
      <c r="Q121" s="17">
        <f>K121</f>
        <v>31462</v>
      </c>
    </row>
    <row r="122" spans="2:23" x14ac:dyDescent="0.2">
      <c r="E122" s="35" t="s">
        <v>25</v>
      </c>
      <c r="G122" s="44">
        <f>$G$140*K122</f>
        <v>0</v>
      </c>
      <c r="H122" s="44">
        <f>$H$140*K122</f>
        <v>0</v>
      </c>
      <c r="I122" s="44">
        <f>$I$140*K122</f>
        <v>0</v>
      </c>
      <c r="J122" s="42">
        <v>0</v>
      </c>
      <c r="K122" s="42">
        <v>0</v>
      </c>
      <c r="L122" s="4"/>
      <c r="M122" s="41">
        <f t="shared" si="31"/>
        <v>0</v>
      </c>
      <c r="N122" s="41">
        <f t="shared" si="31"/>
        <v>0</v>
      </c>
      <c r="O122" s="41">
        <f t="shared" si="31"/>
        <v>0</v>
      </c>
      <c r="P122" s="42">
        <f t="shared" si="31"/>
        <v>0</v>
      </c>
      <c r="Q122" s="41">
        <f>K122</f>
        <v>0</v>
      </c>
    </row>
    <row r="123" spans="2:23" x14ac:dyDescent="0.2">
      <c r="E123" s="35"/>
      <c r="J123" s="9"/>
      <c r="K123" s="9"/>
      <c r="L123" s="4"/>
      <c r="P123" s="9"/>
    </row>
    <row r="124" spans="2:23" x14ac:dyDescent="0.2">
      <c r="D124" s="9" t="s">
        <v>81</v>
      </c>
      <c r="E124" s="35" t="s">
        <v>23</v>
      </c>
      <c r="G124" s="17">
        <f>$G$140*K124</f>
        <v>22781.024057041766</v>
      </c>
      <c r="H124" s="17">
        <f>$H$140*K124</f>
        <v>938.88063658315536</v>
      </c>
      <c r="I124" s="17">
        <f>$I$140*K124</f>
        <v>71151.095306375079</v>
      </c>
      <c r="J124" s="16">
        <v>0</v>
      </c>
      <c r="K124" s="16">
        <v>94871</v>
      </c>
      <c r="L124" s="4"/>
      <c r="M124" s="17">
        <f>G124</f>
        <v>22781.024057041766</v>
      </c>
      <c r="N124" s="17">
        <f>H124</f>
        <v>938.88063658315536</v>
      </c>
      <c r="O124" s="17">
        <f>I124</f>
        <v>71151.095306375079</v>
      </c>
      <c r="P124" s="16">
        <f>J124</f>
        <v>0</v>
      </c>
      <c r="Q124" s="17">
        <f>K124</f>
        <v>94871</v>
      </c>
      <c r="R124" s="17"/>
      <c r="S124" s="17"/>
      <c r="T124" s="17"/>
      <c r="U124" s="17"/>
      <c r="V124" s="17"/>
    </row>
    <row r="125" spans="2:23" ht="13.5" thickBot="1" x14ac:dyDescent="0.25">
      <c r="D125" s="9"/>
      <c r="J125" s="9"/>
      <c r="L125" s="4"/>
      <c r="W125" s="47"/>
    </row>
    <row r="126" spans="2:23" ht="13.5" thickBot="1" x14ac:dyDescent="0.25">
      <c r="B126" s="2" t="s">
        <v>82</v>
      </c>
      <c r="E126" s="35" t="s">
        <v>23</v>
      </c>
      <c r="G126" s="39">
        <f>G61+G64+G67+G70+G73+G76+G79+G82+G85+G88+G91+G94+G97+G100+G103+G106+G109+G112+G115+G118+G121+G124</f>
        <v>1207936</v>
      </c>
      <c r="H126" s="39">
        <f>H61+H64+H67+H70+H73+H76+H79+H82+H85+H88+H91+H94+H97+H100+H103+H106+H109+H112+H115+H118+H121+H124</f>
        <v>49782.999999999993</v>
      </c>
      <c r="I126" s="39">
        <f>I61+I64+I67+I70+I73+I76+I79+I82+I85+I88+I91+I94+I97+I100+I103+I106+I109+I112+I115+I118+I121+I124</f>
        <v>4523286</v>
      </c>
      <c r="J126" s="39">
        <f>J61+J64+J67+J70+J73+J76+J79+J82+J85+J88+J91+J94+J97+J100+J103+J106+J109+J112+J115+J118+J121+J124</f>
        <v>0</v>
      </c>
      <c r="K126" s="48">
        <f>SUM(G126:J126)</f>
        <v>5781005</v>
      </c>
      <c r="L126" s="40"/>
      <c r="M126" s="39">
        <f>M61+M64+M67+M70+M73+M76+M79+M82+M85+M88+M91+M94+M97+M100+M103+M106+M109+M112+M115+M118+M121+M124</f>
        <v>1180010.6537498371</v>
      </c>
      <c r="N126" s="39">
        <f>N61+N64+N67+N70+N73+N76+N79+N82+N85+N88+N91+N94+N97+N100+N103+N106+N109+N112+N115+N118+N121+N124</f>
        <v>48632.104992009605</v>
      </c>
      <c r="O126" s="39">
        <f>O61+O64+O67+O70+O73+O76+O79+O82+O85+O88+O91+O94+O97+O100+O103+O106+O109+O112+O115+O118+O121+O124</f>
        <v>4436067.8412581533</v>
      </c>
      <c r="P126" s="39">
        <f>P61+P64+P67+P70+P73+P76+P79+P82+P85+P88+P91+P94+P97+P100+P103+P106+P109+P112+P115+P118+P121+P124</f>
        <v>0</v>
      </c>
      <c r="Q126" s="39">
        <f>SUM(M126:P126)</f>
        <v>5664710.5999999996</v>
      </c>
      <c r="R126" s="31"/>
      <c r="S126" s="31"/>
      <c r="T126" s="31"/>
      <c r="U126" s="31"/>
      <c r="V126" s="31"/>
      <c r="W126" s="38"/>
    </row>
    <row r="127" spans="2:23" x14ac:dyDescent="0.2">
      <c r="B127" s="2"/>
      <c r="E127" s="35" t="s">
        <v>25</v>
      </c>
      <c r="G127" s="49">
        <f>G62+G65+G68+G71+G74+G77+G80+G83+G86+G89+G92+G95+G98+G101+G104+G107+G110+G113+G116+G119+G122</f>
        <v>0</v>
      </c>
      <c r="H127" s="49">
        <f>H62+H65+H68+H71+H74+H77+H80+H83+H86+H89+H92+H95+H98+H101+H104+H107+H110+H113+H116+H119+H122</f>
        <v>0</v>
      </c>
      <c r="I127" s="49">
        <f>I62+I65+I68+I71+I74+I77+I80+I83+I86+I89+I92+I95+I98+I101+I104+I107+I110+I113+I116+I119+I122</f>
        <v>0</v>
      </c>
      <c r="J127" s="49">
        <f>J62+J65+J68+J71+J74+J77+J80+J83+J86+J89+J92+J95+J98+J101+J104+J107+J110+J113+J116+J119+J122</f>
        <v>0</v>
      </c>
      <c r="K127" s="50">
        <f>SUM(G127:J127)</f>
        <v>0</v>
      </c>
      <c r="L127" s="51"/>
      <c r="M127" s="49">
        <f>M62+M65+M68+M71+M74+M77+M80+M83+M86+M89+M92+M95+M98+M101+M104+M107+M110+M113+M116+M119+M122</f>
        <v>0</v>
      </c>
      <c r="N127" s="49">
        <f>N62+N65+N68+N71+N74+N77+N80+N83+N86+N89+N92+N95+N98+N101+N104+N107+N110+N113+N116+N119+N122</f>
        <v>0</v>
      </c>
      <c r="O127" s="49">
        <f>O62+O65+O68+O71+O74+O77+O80+O83+O86+O89+O92+O95+O98+O101+O104+O107+O110+O113+O116+O119+O122</f>
        <v>0</v>
      </c>
      <c r="P127" s="49">
        <f>P62+P65+P68+P71+P74+P77+P80+P83+P86+P89+P92+P95+P98+P101+P104+P107+P110+P113+P116+P119+P122</f>
        <v>0</v>
      </c>
      <c r="Q127" s="52">
        <f>SUM(M127:P127)</f>
        <v>0</v>
      </c>
      <c r="R127" s="50"/>
      <c r="S127" s="50"/>
      <c r="T127" s="50"/>
      <c r="U127" s="50"/>
      <c r="V127" s="50"/>
    </row>
    <row r="128" spans="2:23" x14ac:dyDescent="0.2">
      <c r="K128" s="17"/>
      <c r="L128" s="4"/>
      <c r="W128" s="17"/>
    </row>
    <row r="129" spans="2:22" ht="13.5" thickBot="1" x14ac:dyDescent="0.25">
      <c r="L129" s="4"/>
    </row>
    <row r="130" spans="2:22" ht="15" thickBot="1" x14ac:dyDescent="0.25">
      <c r="B130" s="14" t="s">
        <v>83</v>
      </c>
      <c r="G130" s="53">
        <f t="shared" ref="G130:Q130" si="32">G57+G126</f>
        <v>1859052</v>
      </c>
      <c r="H130" s="53">
        <f t="shared" si="32"/>
        <v>78509</v>
      </c>
      <c r="I130" s="53">
        <f t="shared" si="32"/>
        <v>5806491</v>
      </c>
      <c r="J130" s="53">
        <f t="shared" si="32"/>
        <v>0</v>
      </c>
      <c r="K130" s="53">
        <f t="shared" si="32"/>
        <v>7744052</v>
      </c>
      <c r="L130" s="54">
        <f t="shared" si="32"/>
        <v>0</v>
      </c>
      <c r="M130" s="53">
        <f t="shared" si="32"/>
        <v>1797066.8252049766</v>
      </c>
      <c r="N130" s="53">
        <f t="shared" si="32"/>
        <v>73197.377295799874</v>
      </c>
      <c r="O130" s="55">
        <f t="shared" si="32"/>
        <v>5261859.6553615537</v>
      </c>
      <c r="P130" s="53">
        <f t="shared" si="32"/>
        <v>0</v>
      </c>
      <c r="Q130" s="53">
        <f t="shared" si="32"/>
        <v>7132123.8578623291</v>
      </c>
      <c r="R130" s="31"/>
      <c r="S130" s="31"/>
      <c r="T130" s="31"/>
      <c r="U130" s="31"/>
      <c r="V130" s="31"/>
    </row>
    <row r="131" spans="2:22" ht="13.5" thickTop="1" x14ac:dyDescent="0.2">
      <c r="I131" s="56"/>
      <c r="L131" s="4"/>
      <c r="O131" s="57"/>
    </row>
    <row r="132" spans="2:22" x14ac:dyDescent="0.2">
      <c r="I132" s="56"/>
      <c r="L132" s="4"/>
      <c r="O132" s="57"/>
    </row>
    <row r="133" spans="2:22" x14ac:dyDescent="0.2">
      <c r="I133" s="56"/>
      <c r="L133" s="4"/>
      <c r="O133" s="57"/>
    </row>
    <row r="134" spans="2:22" x14ac:dyDescent="0.2">
      <c r="I134" s="56"/>
      <c r="L134" s="4"/>
      <c r="O134" s="57"/>
    </row>
    <row r="135" spans="2:22" x14ac:dyDescent="0.2">
      <c r="I135" s="56"/>
      <c r="L135" s="4"/>
      <c r="O135" s="57"/>
    </row>
    <row r="136" spans="2:22" x14ac:dyDescent="0.2">
      <c r="I136" s="56"/>
      <c r="L136" s="4"/>
      <c r="O136" s="57"/>
    </row>
    <row r="137" spans="2:22" x14ac:dyDescent="0.2">
      <c r="I137" s="56"/>
      <c r="L137" s="4"/>
      <c r="O137" s="57"/>
    </row>
    <row r="138" spans="2:22" x14ac:dyDescent="0.2">
      <c r="I138" s="56"/>
      <c r="L138" s="4"/>
      <c r="O138" s="57"/>
    </row>
    <row r="139" spans="2:22" ht="13.5" thickBot="1" x14ac:dyDescent="0.25">
      <c r="L139" s="4"/>
    </row>
    <row r="140" spans="2:22" x14ac:dyDescent="0.2">
      <c r="E140" s="58"/>
      <c r="F140" s="59"/>
      <c r="G140" s="60">
        <f>G152</f>
        <v>0.24012631949744145</v>
      </c>
      <c r="H140" s="60">
        <f>H152</f>
        <v>9.8963923283527672E-3</v>
      </c>
      <c r="I140" s="60">
        <f>I152</f>
        <v>0.74997728817420573</v>
      </c>
      <c r="J140" s="59"/>
      <c r="K140" s="61"/>
      <c r="L140" s="4"/>
      <c r="M140" s="62"/>
      <c r="N140" s="62"/>
      <c r="O140" s="62"/>
    </row>
    <row r="141" spans="2:22" x14ac:dyDescent="0.2">
      <c r="E141" s="63"/>
      <c r="F141" s="47"/>
      <c r="G141" s="47"/>
      <c r="H141" s="47"/>
      <c r="I141" s="47"/>
      <c r="J141" s="47"/>
      <c r="K141" s="64"/>
      <c r="L141" s="4"/>
      <c r="M141" s="65"/>
    </row>
    <row r="142" spans="2:22" x14ac:dyDescent="0.2">
      <c r="E142" s="63" t="s">
        <v>84</v>
      </c>
      <c r="F142" s="47"/>
      <c r="G142" s="47"/>
      <c r="H142" s="47"/>
      <c r="I142" s="47"/>
      <c r="J142" s="47"/>
      <c r="K142" s="66">
        <v>5781005</v>
      </c>
      <c r="L142" s="4"/>
      <c r="M142" s="67"/>
    </row>
    <row r="143" spans="2:22" x14ac:dyDescent="0.2">
      <c r="E143" s="63" t="s">
        <v>85</v>
      </c>
      <c r="F143" s="47"/>
      <c r="G143" s="47"/>
      <c r="H143" s="47"/>
      <c r="I143" s="47"/>
      <c r="J143" s="47"/>
      <c r="K143" s="66">
        <v>0</v>
      </c>
      <c r="L143" s="4"/>
      <c r="M143" s="67"/>
    </row>
    <row r="144" spans="2:22" x14ac:dyDescent="0.2">
      <c r="E144" s="63"/>
      <c r="F144" s="47"/>
      <c r="G144" s="47"/>
      <c r="H144" s="47"/>
      <c r="I144" s="47"/>
      <c r="J144" s="47"/>
      <c r="K144" s="66"/>
      <c r="L144" s="4"/>
      <c r="M144" s="67"/>
    </row>
    <row r="145" spans="2:13" x14ac:dyDescent="0.2">
      <c r="E145" s="63" t="s">
        <v>86</v>
      </c>
      <c r="F145" s="47"/>
      <c r="G145" s="47"/>
      <c r="H145" s="47"/>
      <c r="I145" s="47"/>
      <c r="J145" s="47"/>
      <c r="K145" s="68">
        <f>SUM(K142:K144)</f>
        <v>5781005</v>
      </c>
      <c r="L145" s="4"/>
      <c r="M145" s="67"/>
    </row>
    <row r="146" spans="2:13" x14ac:dyDescent="0.2">
      <c r="E146" s="63" t="s">
        <v>87</v>
      </c>
      <c r="F146" s="47"/>
      <c r="G146" s="47"/>
      <c r="H146" s="47"/>
      <c r="I146" s="47"/>
      <c r="J146" s="47"/>
      <c r="K146" s="66">
        <f>-K61</f>
        <v>-750586</v>
      </c>
      <c r="L146" s="4"/>
      <c r="M146" s="67"/>
    </row>
    <row r="147" spans="2:13" ht="13.5" thickBot="1" x14ac:dyDescent="0.25">
      <c r="E147" s="63" t="s">
        <v>88</v>
      </c>
      <c r="F147" s="47"/>
      <c r="G147" s="47"/>
      <c r="H147" s="47"/>
      <c r="I147" s="47"/>
      <c r="J147" s="47"/>
      <c r="K147" s="69">
        <f>SUM(K145:K146)</f>
        <v>5030419</v>
      </c>
      <c r="L147" s="4"/>
      <c r="M147" s="67"/>
    </row>
    <row r="148" spans="2:13" ht="13.5" thickTop="1" x14ac:dyDescent="0.2">
      <c r="E148" s="63"/>
      <c r="F148" s="47"/>
      <c r="G148" s="47"/>
      <c r="H148" s="47"/>
      <c r="I148" s="47"/>
      <c r="J148" s="70" t="s">
        <v>89</v>
      </c>
      <c r="K148" s="66"/>
      <c r="L148" s="4"/>
      <c r="M148" s="67"/>
    </row>
    <row r="149" spans="2:13" ht="13.5" thickBot="1" x14ac:dyDescent="0.25">
      <c r="E149" s="96" t="s">
        <v>90</v>
      </c>
      <c r="F149" s="97"/>
      <c r="G149" s="98">
        <v>1207935</v>
      </c>
      <c r="H149" s="99">
        <v>49783</v>
      </c>
      <c r="I149" s="99">
        <v>4523286</v>
      </c>
      <c r="J149" s="99">
        <v>0</v>
      </c>
      <c r="K149" s="66"/>
      <c r="L149" s="4"/>
      <c r="M149" s="67"/>
    </row>
    <row r="150" spans="2:13" ht="13.5" thickTop="1" x14ac:dyDescent="0.2">
      <c r="E150" s="63" t="s">
        <v>91</v>
      </c>
      <c r="F150" s="47"/>
      <c r="G150" s="71"/>
      <c r="H150" s="72"/>
      <c r="I150" s="72">
        <f>-K61</f>
        <v>-750586</v>
      </c>
      <c r="K150" s="64"/>
      <c r="L150" s="4"/>
    </row>
    <row r="151" spans="2:13" ht="13.5" thickBot="1" x14ac:dyDescent="0.25">
      <c r="E151" s="63" t="s">
        <v>92</v>
      </c>
      <c r="F151" s="47"/>
      <c r="G151" s="81"/>
      <c r="H151" s="73">
        <f>SUM(H149:H150)</f>
        <v>49783</v>
      </c>
      <c r="I151" s="73">
        <f>SUM(I149:I150)</f>
        <v>3772700</v>
      </c>
      <c r="J151" s="74"/>
      <c r="K151" s="66"/>
      <c r="L151" s="4"/>
    </row>
    <row r="152" spans="2:13" ht="14.25" thickTop="1" thickBot="1" x14ac:dyDescent="0.25">
      <c r="E152" s="63" t="s">
        <v>93</v>
      </c>
      <c r="F152" s="47"/>
      <c r="G152" s="75">
        <f>1-(H152+I152)</f>
        <v>0.24012631949744145</v>
      </c>
      <c r="H152" s="75">
        <f>H$151/$K$147</f>
        <v>9.8963923283527672E-3</v>
      </c>
      <c r="I152" s="75">
        <f>I$151/$K$147</f>
        <v>0.74997728817420573</v>
      </c>
      <c r="J152" s="67"/>
      <c r="K152" s="66"/>
      <c r="L152" s="4"/>
    </row>
    <row r="153" spans="2:13" ht="14.25" thickTop="1" thickBot="1" x14ac:dyDescent="0.25">
      <c r="E153" s="76"/>
      <c r="F153" s="77"/>
      <c r="G153" s="78" t="s">
        <v>94</v>
      </c>
      <c r="H153" s="78" t="s">
        <v>95</v>
      </c>
      <c r="I153" s="78" t="s">
        <v>96</v>
      </c>
      <c r="J153" s="77"/>
      <c r="K153" s="79"/>
      <c r="L153" s="4"/>
    </row>
    <row r="154" spans="2:13" x14ac:dyDescent="0.2">
      <c r="J154" s="59"/>
      <c r="K154" s="80"/>
      <c r="L154" s="9"/>
    </row>
    <row r="155" spans="2:13" x14ac:dyDescent="0.2">
      <c r="J155" s="47"/>
      <c r="K155" s="81"/>
      <c r="L155" s="9"/>
    </row>
    <row r="156" spans="2:13" x14ac:dyDescent="0.2">
      <c r="B156" s="2" t="s">
        <v>97</v>
      </c>
      <c r="C156" s="2"/>
      <c r="D156" s="2" t="s">
        <v>126</v>
      </c>
      <c r="E156" s="82"/>
      <c r="F156" s="83"/>
      <c r="G156" s="67"/>
      <c r="H156" s="67"/>
      <c r="I156" s="92"/>
      <c r="J156" s="85"/>
      <c r="K156" s="86"/>
      <c r="L156" s="9"/>
    </row>
    <row r="157" spans="2:13" x14ac:dyDescent="0.2">
      <c r="B157" s="2" t="s">
        <v>99</v>
      </c>
      <c r="C157" s="2"/>
      <c r="D157" s="2"/>
      <c r="E157" s="83"/>
      <c r="F157" s="83"/>
      <c r="G157" s="83"/>
      <c r="H157" s="83"/>
      <c r="I157" s="92"/>
      <c r="J157" s="93"/>
      <c r="K157" s="85"/>
      <c r="M157" s="87"/>
    </row>
    <row r="158" spans="2:13" x14ac:dyDescent="0.2">
      <c r="B158" s="2" t="s">
        <v>100</v>
      </c>
      <c r="C158" s="2"/>
      <c r="D158" s="95" t="s">
        <v>127</v>
      </c>
      <c r="E158" s="83"/>
      <c r="F158" s="83"/>
      <c r="G158" s="67"/>
      <c r="H158" s="67"/>
      <c r="I158" s="67"/>
      <c r="J158" s="93"/>
      <c r="K158" s="47"/>
    </row>
    <row r="159" spans="2:13" x14ac:dyDescent="0.2">
      <c r="B159" s="2" t="s">
        <v>102</v>
      </c>
      <c r="C159" s="2"/>
      <c r="D159" s="95"/>
      <c r="E159" s="83"/>
      <c r="F159" s="83"/>
      <c r="G159" s="88"/>
      <c r="H159" s="88"/>
      <c r="I159" s="88"/>
    </row>
    <row r="160" spans="2:13" x14ac:dyDescent="0.2">
      <c r="B160" s="2" t="s">
        <v>103</v>
      </c>
      <c r="C160" s="2"/>
      <c r="D160" s="95"/>
      <c r="E160" s="83"/>
      <c r="F160" s="83"/>
      <c r="G160" s="67"/>
      <c r="H160" s="67"/>
      <c r="I160" s="67"/>
    </row>
    <row r="161" spans="2:10" x14ac:dyDescent="0.2">
      <c r="E161" s="83"/>
      <c r="F161" s="83"/>
      <c r="G161" s="88"/>
      <c r="H161" s="88"/>
      <c r="I161" s="88"/>
    </row>
    <row r="162" spans="2:10" x14ac:dyDescent="0.2">
      <c r="B162" s="2" t="s">
        <v>104</v>
      </c>
      <c r="D162" s="2" t="s">
        <v>128</v>
      </c>
      <c r="E162" s="83"/>
      <c r="F162" s="83"/>
      <c r="G162" s="89"/>
      <c r="H162" s="89"/>
      <c r="I162" s="89"/>
      <c r="J162" s="47"/>
    </row>
    <row r="163" spans="2:10" x14ac:dyDescent="0.2">
      <c r="D163" s="90" t="s">
        <v>129</v>
      </c>
      <c r="G163" s="81"/>
      <c r="H163" s="81"/>
      <c r="I163" s="81"/>
      <c r="J163" s="47"/>
    </row>
    <row r="164" spans="2:10" x14ac:dyDescent="0.2">
      <c r="G164" s="47"/>
      <c r="H164" s="47"/>
      <c r="I164" s="47"/>
      <c r="J164" s="47"/>
    </row>
  </sheetData>
  <mergeCells count="3">
    <mergeCell ref="G3:K3"/>
    <mergeCell ref="M3:Q3"/>
    <mergeCell ref="D158:D160"/>
  </mergeCells>
  <printOptions horizontalCentered="1"/>
  <pageMargins left="0.25" right="0.25" top="0.5" bottom="0.25" header="0.25" footer="0"/>
  <pageSetup scale="58" fitToHeight="0" orientation="landscape" copies="2" r:id="rId1"/>
  <headerFooter alignWithMargins="0"/>
  <rowBreaks count="1" manualBreakCount="1">
    <brk id="58" max="1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B1:Y116"/>
  <sheetViews>
    <sheetView topLeftCell="A79" zoomScaleNormal="100" workbookViewId="0">
      <selection activeCell="E116" sqref="E116"/>
    </sheetView>
  </sheetViews>
  <sheetFormatPr defaultRowHeight="12.75" x14ac:dyDescent="0.2"/>
  <cols>
    <col min="1" max="1" width="0.85546875" style="1" customWidth="1"/>
    <col min="2" max="2" width="22.140625" style="1" customWidth="1"/>
    <col min="3" max="3" width="0.85546875" style="1" customWidth="1"/>
    <col min="4" max="4" width="29.42578125" style="1" customWidth="1"/>
    <col min="5" max="5" width="22" style="1" bestFit="1" customWidth="1"/>
    <col min="6" max="6" width="0.85546875" style="1" customWidth="1"/>
    <col min="7" max="7" width="14.7109375" style="1" customWidth="1"/>
    <col min="8" max="8" width="16" style="1" customWidth="1"/>
    <col min="9" max="9" width="16.140625" style="1" customWidth="1"/>
    <col min="10" max="10" width="14.7109375" style="1" customWidth="1"/>
    <col min="11" max="11" width="16.85546875" style="1" customWidth="1"/>
    <col min="12" max="12" width="1.7109375" style="1" customWidth="1"/>
    <col min="13" max="14" width="14.7109375" style="1" customWidth="1"/>
    <col min="15" max="15" width="16.85546875" style="1" customWidth="1"/>
    <col min="16" max="16" width="14.7109375" style="1" customWidth="1"/>
    <col min="17" max="17" width="16.140625" style="1" customWidth="1"/>
    <col min="18" max="18" width="2.5703125" style="1" customWidth="1"/>
    <col min="19" max="22" width="16.140625" style="1" customWidth="1"/>
    <col min="23" max="23" width="2.7109375" style="1" customWidth="1"/>
    <col min="24" max="24" width="47" style="1" bestFit="1" customWidth="1"/>
    <col min="25" max="16384" width="9.140625" style="1"/>
  </cols>
  <sheetData>
    <row r="1" spans="2:24" x14ac:dyDescent="0.2">
      <c r="E1" s="2"/>
      <c r="F1" s="2"/>
    </row>
    <row r="2" spans="2:24" x14ac:dyDescent="0.2">
      <c r="E2" s="2"/>
      <c r="F2" s="2"/>
    </row>
    <row r="3" spans="2:24" ht="20.25" thickBot="1" x14ac:dyDescent="0.3">
      <c r="B3" s="3" t="s">
        <v>0</v>
      </c>
      <c r="C3" s="2"/>
      <c r="D3" s="2"/>
      <c r="E3" s="2"/>
      <c r="F3" s="2"/>
      <c r="G3" s="94" t="s">
        <v>130</v>
      </c>
      <c r="H3" s="94"/>
      <c r="I3" s="94"/>
      <c r="J3" s="94"/>
      <c r="K3" s="94"/>
      <c r="L3" s="4"/>
      <c r="M3" s="94" t="s">
        <v>131</v>
      </c>
      <c r="N3" s="94"/>
      <c r="O3" s="94"/>
      <c r="P3" s="94"/>
      <c r="Q3" s="94"/>
      <c r="R3" s="5"/>
      <c r="S3" s="5"/>
      <c r="T3" s="5"/>
      <c r="U3" s="5"/>
      <c r="V3" s="5"/>
    </row>
    <row r="4" spans="2:24" ht="19.5" x14ac:dyDescent="0.25">
      <c r="B4" s="3" t="s">
        <v>3</v>
      </c>
      <c r="C4" s="2"/>
      <c r="D4" s="2"/>
      <c r="L4" s="4"/>
    </row>
    <row r="5" spans="2:24" x14ac:dyDescent="0.2">
      <c r="B5" s="2" t="s">
        <v>132</v>
      </c>
      <c r="C5" s="2"/>
      <c r="D5" s="2"/>
      <c r="G5" s="6" t="s">
        <v>5</v>
      </c>
      <c r="H5" s="6" t="s">
        <v>6</v>
      </c>
      <c r="I5" s="6" t="s">
        <v>7</v>
      </c>
      <c r="J5" s="6" t="s">
        <v>8</v>
      </c>
      <c r="K5" s="6" t="s">
        <v>9</v>
      </c>
      <c r="L5" s="4"/>
      <c r="M5" s="6" t="s">
        <v>5</v>
      </c>
      <c r="N5" s="6" t="s">
        <v>6</v>
      </c>
      <c r="O5" s="6" t="s">
        <v>7</v>
      </c>
      <c r="P5" s="6" t="s">
        <v>8</v>
      </c>
      <c r="Q5" s="6" t="s">
        <v>9</v>
      </c>
      <c r="R5" s="6"/>
      <c r="S5" s="6"/>
      <c r="T5" s="6"/>
      <c r="U5" s="6"/>
      <c r="V5" s="6"/>
    </row>
    <row r="6" spans="2:24" ht="15" x14ac:dyDescent="0.2">
      <c r="B6" s="7"/>
      <c r="C6" s="2"/>
      <c r="D6" s="7" t="s">
        <v>10</v>
      </c>
      <c r="G6" s="6" t="s">
        <v>11</v>
      </c>
      <c r="H6" s="6" t="s">
        <v>12</v>
      </c>
      <c r="I6" s="6" t="s">
        <v>13</v>
      </c>
      <c r="J6" s="6" t="s">
        <v>14</v>
      </c>
      <c r="K6" s="6" t="s">
        <v>15</v>
      </c>
      <c r="L6" s="4"/>
      <c r="M6" s="6" t="s">
        <v>11</v>
      </c>
      <c r="N6" s="6" t="s">
        <v>12</v>
      </c>
      <c r="O6" s="6" t="s">
        <v>13</v>
      </c>
      <c r="P6" s="6" t="s">
        <v>14</v>
      </c>
      <c r="Q6" s="6" t="s">
        <v>15</v>
      </c>
      <c r="R6" s="6"/>
      <c r="S6" s="6"/>
      <c r="T6" s="6"/>
      <c r="U6" s="6"/>
      <c r="V6" s="6"/>
    </row>
    <row r="7" spans="2:24" x14ac:dyDescent="0.2">
      <c r="D7" s="8"/>
      <c r="E7" s="9"/>
      <c r="G7" s="6"/>
      <c r="H7" s="6" t="s">
        <v>16</v>
      </c>
      <c r="I7" s="6"/>
      <c r="J7" s="6"/>
      <c r="K7" s="6"/>
      <c r="L7" s="4"/>
      <c r="M7" s="6"/>
      <c r="N7" s="6" t="s">
        <v>16</v>
      </c>
      <c r="O7" s="6"/>
      <c r="P7" s="6"/>
      <c r="Q7" s="6"/>
      <c r="R7" s="6"/>
      <c r="S7" s="6"/>
      <c r="T7" s="6"/>
      <c r="U7" s="6"/>
      <c r="V7" s="6"/>
    </row>
    <row r="8" spans="2:24" ht="13.5" thickBot="1" x14ac:dyDescent="0.25">
      <c r="B8" s="2"/>
      <c r="E8" s="9"/>
      <c r="G8" s="10" t="s">
        <v>17</v>
      </c>
      <c r="H8" s="10" t="s">
        <v>18</v>
      </c>
      <c r="I8" s="10" t="s">
        <v>19</v>
      </c>
      <c r="J8" s="10"/>
      <c r="K8" s="10" t="s">
        <v>20</v>
      </c>
      <c r="L8" s="4"/>
      <c r="M8" s="10" t="s">
        <v>17</v>
      </c>
      <c r="N8" s="10" t="s">
        <v>18</v>
      </c>
      <c r="O8" s="10" t="s">
        <v>19</v>
      </c>
      <c r="P8" s="10"/>
      <c r="Q8" s="10" t="s">
        <v>20</v>
      </c>
      <c r="R8" s="11"/>
      <c r="S8" s="11"/>
      <c r="T8" s="11"/>
      <c r="U8" s="11"/>
      <c r="V8" s="11"/>
    </row>
    <row r="9" spans="2:24" ht="5.0999999999999996" customHeight="1" x14ac:dyDescent="0.2">
      <c r="B9" s="2"/>
      <c r="E9" s="9"/>
      <c r="G9" s="12"/>
      <c r="H9" s="12"/>
      <c r="I9" s="12"/>
      <c r="J9" s="12"/>
      <c r="K9" s="12"/>
      <c r="L9" s="4"/>
      <c r="M9" s="12"/>
      <c r="N9" s="12"/>
      <c r="O9" s="12"/>
      <c r="P9" s="12"/>
      <c r="Q9" s="12"/>
      <c r="R9" s="13"/>
      <c r="S9" s="13"/>
      <c r="T9" s="13"/>
      <c r="U9" s="13"/>
      <c r="V9" s="13"/>
    </row>
    <row r="10" spans="2:24" ht="15" thickBot="1" x14ac:dyDescent="0.25">
      <c r="B10" s="14" t="s">
        <v>21</v>
      </c>
      <c r="D10" s="1" t="s">
        <v>22</v>
      </c>
      <c r="E10" s="15" t="s">
        <v>23</v>
      </c>
      <c r="G10" s="16">
        <v>8472</v>
      </c>
      <c r="H10" s="16">
        <v>4237</v>
      </c>
      <c r="I10" s="16">
        <v>72014</v>
      </c>
      <c r="J10" s="17">
        <v>0</v>
      </c>
      <c r="K10" s="16">
        <f>SUM(G10:J10)</f>
        <v>84723</v>
      </c>
      <c r="L10" s="4"/>
      <c r="M10" s="16">
        <v>0</v>
      </c>
      <c r="N10" s="16">
        <v>0</v>
      </c>
      <c r="O10" s="16">
        <v>0</v>
      </c>
      <c r="P10" s="17">
        <v>0</v>
      </c>
      <c r="Q10" s="17">
        <f>SUM(M10:P10)</f>
        <v>0</v>
      </c>
      <c r="R10" s="17"/>
      <c r="S10" s="17"/>
      <c r="T10" s="17"/>
      <c r="U10" s="17"/>
      <c r="V10" s="17"/>
    </row>
    <row r="11" spans="2:24" x14ac:dyDescent="0.2">
      <c r="B11" s="2" t="s">
        <v>24</v>
      </c>
      <c r="E11" s="15" t="s">
        <v>25</v>
      </c>
      <c r="G11" s="18">
        <v>216</v>
      </c>
      <c r="H11" s="18">
        <v>108.1</v>
      </c>
      <c r="I11" s="18">
        <v>1835.6</v>
      </c>
      <c r="J11" s="19">
        <v>0</v>
      </c>
      <c r="K11" s="18">
        <f>SUM(G11:J11)</f>
        <v>2159.6999999999998</v>
      </c>
      <c r="L11" s="4"/>
      <c r="M11" s="18">
        <f>G11</f>
        <v>216</v>
      </c>
      <c r="N11" s="18">
        <f>H11</f>
        <v>108.1</v>
      </c>
      <c r="O11" s="18">
        <f>I11</f>
        <v>1835.6</v>
      </c>
      <c r="P11" s="19">
        <v>0</v>
      </c>
      <c r="Q11" s="19">
        <f>SUM(M11:P11)</f>
        <v>2159.6999999999998</v>
      </c>
      <c r="R11" s="20"/>
      <c r="S11" s="20"/>
      <c r="T11" s="20"/>
      <c r="U11" s="20"/>
      <c r="V11" s="20"/>
    </row>
    <row r="12" spans="2:24" x14ac:dyDescent="0.2">
      <c r="E12" s="15"/>
      <c r="G12" s="9"/>
      <c r="H12" s="9"/>
      <c r="I12" s="9"/>
      <c r="K12" s="9"/>
      <c r="L12" s="4"/>
      <c r="M12" s="9"/>
      <c r="N12" s="9"/>
      <c r="O12" s="9"/>
    </row>
    <row r="13" spans="2:24" ht="13.5" thickBot="1" x14ac:dyDescent="0.25">
      <c r="D13" s="1" t="s">
        <v>26</v>
      </c>
      <c r="E13" s="15" t="s">
        <v>23</v>
      </c>
      <c r="G13" s="16">
        <v>33189</v>
      </c>
      <c r="H13" s="16">
        <v>16563</v>
      </c>
      <c r="I13" s="16">
        <v>280705</v>
      </c>
      <c r="J13" s="17"/>
      <c r="K13" s="16">
        <f>SUM(G13:J13)</f>
        <v>330457</v>
      </c>
      <c r="L13" s="4"/>
      <c r="M13" s="16">
        <f t="shared" ref="M13:P14" si="0">G13</f>
        <v>33189</v>
      </c>
      <c r="N13" s="16">
        <f t="shared" si="0"/>
        <v>16563</v>
      </c>
      <c r="O13" s="16">
        <f t="shared" si="0"/>
        <v>280705</v>
      </c>
      <c r="P13" s="16">
        <f t="shared" si="0"/>
        <v>0</v>
      </c>
      <c r="Q13" s="17">
        <f>SUM(M13:P13)</f>
        <v>330457</v>
      </c>
      <c r="R13" s="17"/>
      <c r="S13" s="17"/>
      <c r="T13" s="17"/>
      <c r="U13" s="17"/>
      <c r="V13" s="17"/>
    </row>
    <row r="14" spans="2:24" ht="13.5" thickBot="1" x14ac:dyDescent="0.25">
      <c r="E14" s="15" t="s">
        <v>25</v>
      </c>
      <c r="G14" s="18">
        <v>690.8</v>
      </c>
      <c r="H14" s="18">
        <v>345.1</v>
      </c>
      <c r="I14" s="18">
        <v>5842</v>
      </c>
      <c r="J14" s="19">
        <v>0</v>
      </c>
      <c r="K14" s="18">
        <f>SUM(G14:J14)</f>
        <v>6877.9</v>
      </c>
      <c r="L14" s="4"/>
      <c r="M14" s="18">
        <f t="shared" si="0"/>
        <v>690.8</v>
      </c>
      <c r="N14" s="18">
        <f t="shared" si="0"/>
        <v>345.1</v>
      </c>
      <c r="O14" s="18">
        <f t="shared" si="0"/>
        <v>5842</v>
      </c>
      <c r="P14" s="19">
        <v>0</v>
      </c>
      <c r="Q14" s="19">
        <f>SUM(M14:P14)</f>
        <v>6877.9</v>
      </c>
      <c r="R14" s="20"/>
      <c r="S14" s="20"/>
      <c r="T14" s="20"/>
      <c r="U14" s="20"/>
      <c r="V14" s="20"/>
    </row>
    <row r="15" spans="2:24" x14ac:dyDescent="0.2">
      <c r="E15" s="9"/>
      <c r="G15" s="9"/>
      <c r="H15" s="9"/>
      <c r="I15" s="9"/>
      <c r="K15" s="9"/>
      <c r="L15" s="4"/>
      <c r="M15" s="9"/>
      <c r="N15" s="9"/>
      <c r="O15" s="9"/>
      <c r="X15" s="21" t="s">
        <v>27</v>
      </c>
    </row>
    <row r="16" spans="2:24" x14ac:dyDescent="0.2">
      <c r="D16" s="1" t="s">
        <v>28</v>
      </c>
      <c r="E16" s="15" t="s">
        <v>29</v>
      </c>
      <c r="G16" s="16">
        <v>2807</v>
      </c>
      <c r="H16" s="16">
        <v>1404</v>
      </c>
      <c r="I16" s="16">
        <v>1734</v>
      </c>
      <c r="J16" s="17">
        <v>0</v>
      </c>
      <c r="K16" s="16">
        <f t="shared" ref="K16:K22" si="1">SUM(G16:J16)</f>
        <v>5945</v>
      </c>
      <c r="L16" s="4"/>
      <c r="M16" s="16">
        <v>0</v>
      </c>
      <c r="N16" s="16">
        <v>0</v>
      </c>
      <c r="O16" s="16">
        <v>0</v>
      </c>
      <c r="P16" s="17">
        <v>0</v>
      </c>
      <c r="Q16" s="17">
        <f t="shared" ref="Q16:Q21" si="2">SUM(M16:P16)</f>
        <v>0</v>
      </c>
      <c r="R16" s="17"/>
      <c r="S16" s="17"/>
      <c r="T16" s="17"/>
      <c r="U16" s="17"/>
      <c r="V16" s="17"/>
      <c r="X16" s="22"/>
    </row>
    <row r="17" spans="2:24" x14ac:dyDescent="0.2">
      <c r="D17" s="1" t="s">
        <v>30</v>
      </c>
      <c r="E17" s="15" t="s">
        <v>31</v>
      </c>
      <c r="G17" s="16">
        <v>3750</v>
      </c>
      <c r="H17" s="16">
        <v>1872</v>
      </c>
      <c r="I17" s="16">
        <v>17120</v>
      </c>
      <c r="J17" s="17">
        <v>0</v>
      </c>
      <c r="K17" s="16">
        <f t="shared" si="1"/>
        <v>22742</v>
      </c>
      <c r="L17" s="4"/>
      <c r="M17" s="16">
        <f>G17</f>
        <v>3750</v>
      </c>
      <c r="N17" s="16">
        <f>H17</f>
        <v>1872</v>
      </c>
      <c r="O17" s="16">
        <f>I17</f>
        <v>17120</v>
      </c>
      <c r="P17" s="16">
        <f>J17</f>
        <v>0</v>
      </c>
      <c r="Q17" s="17">
        <f t="shared" si="2"/>
        <v>22742</v>
      </c>
      <c r="R17" s="17"/>
      <c r="S17" s="17"/>
      <c r="T17" s="17"/>
      <c r="U17" s="17"/>
      <c r="V17" s="17"/>
      <c r="X17" s="22" t="s">
        <v>32</v>
      </c>
    </row>
    <row r="18" spans="2:24" x14ac:dyDescent="0.2">
      <c r="E18" s="15" t="s">
        <v>33</v>
      </c>
      <c r="G18" s="16">
        <v>799</v>
      </c>
      <c r="H18" s="16">
        <v>399</v>
      </c>
      <c r="I18" s="16">
        <v>3698</v>
      </c>
      <c r="J18" s="17">
        <v>0</v>
      </c>
      <c r="K18" s="16">
        <f t="shared" si="1"/>
        <v>4896</v>
      </c>
      <c r="L18" s="4"/>
      <c r="M18" s="16">
        <v>0</v>
      </c>
      <c r="N18" s="16">
        <v>0</v>
      </c>
      <c r="O18" s="16">
        <v>0</v>
      </c>
      <c r="P18" s="17">
        <v>0</v>
      </c>
      <c r="Q18" s="17">
        <f t="shared" si="2"/>
        <v>0</v>
      </c>
      <c r="R18" s="17"/>
      <c r="S18" s="17"/>
      <c r="T18" s="17"/>
      <c r="U18" s="17"/>
      <c r="V18" s="17"/>
      <c r="X18" s="23">
        <f>395196+21379</f>
        <v>416575</v>
      </c>
    </row>
    <row r="19" spans="2:24" x14ac:dyDescent="0.2">
      <c r="E19" s="15" t="s">
        <v>34</v>
      </c>
      <c r="G19" s="24">
        <v>6455</v>
      </c>
      <c r="H19" s="16">
        <v>3179</v>
      </c>
      <c r="I19" s="16">
        <v>55151</v>
      </c>
      <c r="J19" s="17">
        <v>0</v>
      </c>
      <c r="K19" s="16">
        <f t="shared" si="1"/>
        <v>64785</v>
      </c>
      <c r="L19" s="4"/>
      <c r="M19" s="16">
        <v>0</v>
      </c>
      <c r="N19" s="16">
        <v>0</v>
      </c>
      <c r="O19" s="16">
        <v>0</v>
      </c>
      <c r="P19" s="17">
        <v>0</v>
      </c>
      <c r="Q19" s="17">
        <f t="shared" si="2"/>
        <v>0</v>
      </c>
      <c r="R19" s="17"/>
      <c r="S19" s="17"/>
      <c r="T19" s="17"/>
      <c r="U19" s="17"/>
      <c r="V19" s="17"/>
      <c r="X19" s="22"/>
    </row>
    <row r="20" spans="2:24" x14ac:dyDescent="0.2">
      <c r="E20" s="15" t="s">
        <v>35</v>
      </c>
      <c r="G20" s="16">
        <v>100907</v>
      </c>
      <c r="H20" s="16">
        <v>13539</v>
      </c>
      <c r="I20" s="16">
        <v>0</v>
      </c>
      <c r="J20" s="17">
        <v>0</v>
      </c>
      <c r="K20" s="16">
        <f t="shared" si="1"/>
        <v>114446</v>
      </c>
      <c r="L20" s="4"/>
      <c r="M20" s="16">
        <f>G20</f>
        <v>100907</v>
      </c>
      <c r="N20" s="16">
        <f>H20</f>
        <v>13539</v>
      </c>
      <c r="O20" s="16">
        <f>I20</f>
        <v>0</v>
      </c>
      <c r="P20" s="16">
        <f>J20</f>
        <v>0</v>
      </c>
      <c r="Q20" s="17">
        <f t="shared" si="2"/>
        <v>114446</v>
      </c>
      <c r="R20" s="17"/>
      <c r="S20" s="17"/>
      <c r="T20" s="17"/>
      <c r="U20" s="17"/>
      <c r="V20" s="17"/>
      <c r="X20" s="22" t="s">
        <v>36</v>
      </c>
    </row>
    <row r="21" spans="2:24" x14ac:dyDescent="0.2">
      <c r="E21" s="15" t="s">
        <v>37</v>
      </c>
      <c r="G21" s="25">
        <v>2452</v>
      </c>
      <c r="H21" s="25">
        <v>1206</v>
      </c>
      <c r="I21" s="25">
        <v>24912</v>
      </c>
      <c r="J21" s="26">
        <v>0</v>
      </c>
      <c r="K21" s="25">
        <f t="shared" si="1"/>
        <v>28570</v>
      </c>
      <c r="L21" s="4"/>
      <c r="M21" s="16">
        <v>0</v>
      </c>
      <c r="N21" s="16">
        <v>0</v>
      </c>
      <c r="O21" s="16">
        <v>0</v>
      </c>
      <c r="P21" s="17">
        <v>0</v>
      </c>
      <c r="Q21" s="17">
        <f t="shared" si="2"/>
        <v>0</v>
      </c>
      <c r="R21" s="17"/>
      <c r="S21" s="17"/>
      <c r="T21" s="17"/>
      <c r="U21" s="17"/>
      <c r="V21" s="17"/>
      <c r="X21" s="23">
        <f>31030+1679</f>
        <v>32709</v>
      </c>
    </row>
    <row r="22" spans="2:24" x14ac:dyDescent="0.2">
      <c r="D22" s="2" t="s">
        <v>38</v>
      </c>
      <c r="E22" s="15"/>
      <c r="G22" s="27">
        <f>G10+G13+SUM(G16:G21)</f>
        <v>158831</v>
      </c>
      <c r="H22" s="27">
        <f>H10+H13+SUM(H16:H21)</f>
        <v>42399</v>
      </c>
      <c r="I22" s="27">
        <f>I10+I13+SUM(I16:I21)</f>
        <v>455334</v>
      </c>
      <c r="J22" s="28">
        <f>J10+J13+SUM(J16:J21)</f>
        <v>0</v>
      </c>
      <c r="K22" s="27">
        <f t="shared" si="1"/>
        <v>656564</v>
      </c>
      <c r="L22" s="4"/>
      <c r="M22" s="29">
        <f>M10+M13+SUM(M16:M21)</f>
        <v>137846</v>
      </c>
      <c r="N22" s="29">
        <f>N10+N13+SUM(N16:N21)</f>
        <v>31974</v>
      </c>
      <c r="O22" s="29">
        <f>O10+O13+SUM(O16:O21)</f>
        <v>297825</v>
      </c>
      <c r="P22" s="30">
        <f>P10+P13+SUM(P16:P21)</f>
        <v>0</v>
      </c>
      <c r="Q22" s="30">
        <f>Q10+Q13+SUM(Q16:Q21)</f>
        <v>467645</v>
      </c>
      <c r="R22" s="31"/>
      <c r="S22" s="31"/>
      <c r="T22" s="31"/>
      <c r="U22" s="31"/>
      <c r="V22" s="31"/>
      <c r="X22" s="22"/>
    </row>
    <row r="23" spans="2:24" x14ac:dyDescent="0.2">
      <c r="E23" s="15"/>
      <c r="G23" s="16"/>
      <c r="H23" s="16"/>
      <c r="I23" s="16"/>
      <c r="J23" s="17"/>
      <c r="K23" s="16"/>
      <c r="L23" s="4"/>
      <c r="M23" s="32"/>
      <c r="N23" s="16"/>
      <c r="O23" s="16"/>
      <c r="P23" s="17"/>
      <c r="Q23" s="17"/>
      <c r="R23" s="17"/>
      <c r="S23" s="17"/>
      <c r="T23" s="17"/>
      <c r="U23" s="17"/>
      <c r="V23" s="17"/>
      <c r="X23" s="22" t="s">
        <v>39</v>
      </c>
    </row>
    <row r="24" spans="2:24" ht="13.5" thickBot="1" x14ac:dyDescent="0.25">
      <c r="B24" s="2" t="s">
        <v>40</v>
      </c>
      <c r="E24" s="15" t="s">
        <v>41</v>
      </c>
      <c r="G24" s="25">
        <v>13064</v>
      </c>
      <c r="H24" s="25">
        <v>6221</v>
      </c>
      <c r="I24" s="25">
        <v>115323</v>
      </c>
      <c r="J24" s="26">
        <v>0</v>
      </c>
      <c r="K24" s="25">
        <f>SUM(G24:J24)</f>
        <v>134608</v>
      </c>
      <c r="L24" s="4"/>
      <c r="M24" s="25">
        <f>$Q$24*G$104</f>
        <v>4384.5094508414104</v>
      </c>
      <c r="N24" s="25">
        <f>$Q$24*H$104</f>
        <v>-696.39600628126516</v>
      </c>
      <c r="O24" s="25">
        <f>$Q$24*I$104</f>
        <v>6881.155167334472</v>
      </c>
      <c r="P24" s="25">
        <v>0</v>
      </c>
      <c r="Q24" s="25">
        <f>K24*X24</f>
        <v>10569.268611894617</v>
      </c>
      <c r="R24" s="33"/>
      <c r="S24" s="33"/>
      <c r="T24" s="33"/>
      <c r="U24" s="33"/>
      <c r="V24" s="33"/>
      <c r="X24" s="34">
        <f>X21/X18</f>
        <v>7.8518874152313511E-2</v>
      </c>
    </row>
    <row r="25" spans="2:24" x14ac:dyDescent="0.2">
      <c r="B25" s="2"/>
      <c r="D25" s="2" t="s">
        <v>42</v>
      </c>
      <c r="E25" s="15"/>
      <c r="G25" s="27">
        <f>SUM(G24)</f>
        <v>13064</v>
      </c>
      <c r="H25" s="27">
        <f>SUM(H24)</f>
        <v>6221</v>
      </c>
      <c r="I25" s="27">
        <f>SUM(I24)</f>
        <v>115323</v>
      </c>
      <c r="J25" s="28">
        <f>SUM(J24)</f>
        <v>0</v>
      </c>
      <c r="K25" s="27">
        <f>SUM(G25:J25)</f>
        <v>134608</v>
      </c>
      <c r="L25" s="4"/>
      <c r="M25" s="27">
        <f>SUM(M24)</f>
        <v>4384.5094508414104</v>
      </c>
      <c r="N25" s="27">
        <f>SUM(N24)</f>
        <v>-696.39600628126516</v>
      </c>
      <c r="O25" s="27">
        <f>SUM(O24)</f>
        <v>6881.155167334472</v>
      </c>
      <c r="P25" s="28">
        <f>SUM(P24)</f>
        <v>0</v>
      </c>
      <c r="Q25" s="28">
        <f>SUM(M25:P25)</f>
        <v>10569.268611894617</v>
      </c>
      <c r="R25" s="28"/>
      <c r="S25" s="28"/>
      <c r="T25" s="28"/>
      <c r="U25" s="28"/>
      <c r="V25" s="28"/>
    </row>
    <row r="26" spans="2:24" x14ac:dyDescent="0.2">
      <c r="B26" s="2"/>
      <c r="E26" s="9"/>
      <c r="G26" s="9"/>
      <c r="H26" s="9"/>
      <c r="I26" s="9"/>
      <c r="K26" s="9"/>
      <c r="L26" s="4"/>
      <c r="M26" s="9"/>
      <c r="N26" s="9"/>
      <c r="O26" s="9"/>
    </row>
    <row r="27" spans="2:24" x14ac:dyDescent="0.2">
      <c r="B27" s="2" t="s">
        <v>43</v>
      </c>
      <c r="E27" s="15" t="s">
        <v>44</v>
      </c>
      <c r="F27" s="9"/>
      <c r="G27" s="16">
        <v>0</v>
      </c>
      <c r="H27" s="16">
        <v>0</v>
      </c>
      <c r="I27" s="16">
        <v>0</v>
      </c>
      <c r="J27" s="17">
        <v>0</v>
      </c>
      <c r="K27" s="16">
        <f t="shared" ref="K27:K32" si="3">SUM(G27:J27)</f>
        <v>0</v>
      </c>
      <c r="L27" s="4"/>
      <c r="M27" s="33">
        <v>0</v>
      </c>
      <c r="N27" s="33">
        <v>0</v>
      </c>
      <c r="O27" s="33">
        <v>0</v>
      </c>
      <c r="P27" s="17">
        <v>0</v>
      </c>
      <c r="Q27" s="17">
        <f t="shared" ref="Q27:Q32" si="4">SUM(M27:P27)</f>
        <v>0</v>
      </c>
      <c r="R27" s="17"/>
      <c r="S27" s="17"/>
      <c r="T27" s="17"/>
      <c r="U27" s="17"/>
      <c r="V27" s="17"/>
    </row>
    <row r="28" spans="2:24" x14ac:dyDescent="0.2">
      <c r="B28" s="2"/>
      <c r="E28" s="15" t="s">
        <v>45</v>
      </c>
      <c r="G28" s="16">
        <v>560</v>
      </c>
      <c r="H28" s="16">
        <v>280</v>
      </c>
      <c r="I28" s="16">
        <v>4759</v>
      </c>
      <c r="J28" s="17">
        <v>0</v>
      </c>
      <c r="K28" s="16">
        <f t="shared" si="3"/>
        <v>5599</v>
      </c>
      <c r="L28" s="4"/>
      <c r="M28" s="16">
        <f>G28</f>
        <v>560</v>
      </c>
      <c r="N28" s="16">
        <f>H28</f>
        <v>280</v>
      </c>
      <c r="O28" s="16">
        <f>I28</f>
        <v>4759</v>
      </c>
      <c r="P28" s="16">
        <f>J28</f>
        <v>0</v>
      </c>
      <c r="Q28" s="17">
        <f>SUM(M28:P28)</f>
        <v>5599</v>
      </c>
      <c r="R28" s="17"/>
      <c r="S28" s="17"/>
      <c r="T28" s="17"/>
      <c r="U28" s="17"/>
      <c r="V28" s="17"/>
    </row>
    <row r="29" spans="2:24" x14ac:dyDescent="0.2">
      <c r="B29" s="2"/>
      <c r="E29" s="9" t="s">
        <v>46</v>
      </c>
      <c r="G29" s="16">
        <v>0</v>
      </c>
      <c r="H29" s="16">
        <v>0</v>
      </c>
      <c r="I29" s="16">
        <v>0</v>
      </c>
      <c r="J29" s="17">
        <v>0</v>
      </c>
      <c r="K29" s="16">
        <f t="shared" si="3"/>
        <v>0</v>
      </c>
      <c r="L29" s="4"/>
      <c r="M29" s="16">
        <v>0</v>
      </c>
      <c r="N29" s="16">
        <v>0</v>
      </c>
      <c r="O29" s="16">
        <v>0</v>
      </c>
      <c r="P29" s="17">
        <v>0</v>
      </c>
      <c r="Q29" s="17">
        <f t="shared" si="4"/>
        <v>0</v>
      </c>
      <c r="R29" s="17"/>
      <c r="S29" s="17"/>
      <c r="T29" s="17"/>
      <c r="U29" s="17"/>
      <c r="V29" s="17"/>
    </row>
    <row r="30" spans="2:24" x14ac:dyDescent="0.2">
      <c r="B30" s="2"/>
      <c r="E30" s="15" t="s">
        <v>47</v>
      </c>
      <c r="G30" s="16">
        <v>2700</v>
      </c>
      <c r="H30" s="16">
        <v>1328</v>
      </c>
      <c r="I30" s="16">
        <v>22693</v>
      </c>
      <c r="J30" s="17">
        <v>0</v>
      </c>
      <c r="K30" s="16">
        <f t="shared" si="3"/>
        <v>26721</v>
      </c>
      <c r="L30" s="4"/>
      <c r="M30" s="16">
        <f t="shared" ref="M30:P31" si="5">G30</f>
        <v>2700</v>
      </c>
      <c r="N30" s="16">
        <f t="shared" si="5"/>
        <v>1328</v>
      </c>
      <c r="O30" s="16">
        <f t="shared" si="5"/>
        <v>22693</v>
      </c>
      <c r="P30" s="16">
        <f t="shared" si="5"/>
        <v>0</v>
      </c>
      <c r="Q30" s="17">
        <f t="shared" si="4"/>
        <v>26721</v>
      </c>
      <c r="R30" s="17"/>
      <c r="S30" s="17"/>
      <c r="T30" s="17"/>
      <c r="U30" s="17"/>
      <c r="V30" s="17"/>
    </row>
    <row r="31" spans="2:24" x14ac:dyDescent="0.2">
      <c r="B31" s="2"/>
      <c r="E31" s="35" t="s">
        <v>48</v>
      </c>
      <c r="G31" s="25">
        <v>270</v>
      </c>
      <c r="H31" s="25">
        <v>125</v>
      </c>
      <c r="I31" s="25">
        <v>2441</v>
      </c>
      <c r="J31" s="26">
        <v>0</v>
      </c>
      <c r="K31" s="25">
        <f t="shared" si="3"/>
        <v>2836</v>
      </c>
      <c r="L31" s="4"/>
      <c r="M31" s="25">
        <f t="shared" si="5"/>
        <v>270</v>
      </c>
      <c r="N31" s="25">
        <f t="shared" si="5"/>
        <v>125</v>
      </c>
      <c r="O31" s="25">
        <f>I31</f>
        <v>2441</v>
      </c>
      <c r="P31" s="25">
        <f>J31</f>
        <v>0</v>
      </c>
      <c r="Q31" s="26">
        <f t="shared" si="4"/>
        <v>2836</v>
      </c>
      <c r="R31" s="36"/>
      <c r="S31" s="36"/>
      <c r="T31" s="36"/>
      <c r="U31" s="36"/>
      <c r="V31" s="36"/>
    </row>
    <row r="32" spans="2:24" x14ac:dyDescent="0.2">
      <c r="B32" s="2"/>
      <c r="D32" s="2" t="s">
        <v>49</v>
      </c>
      <c r="G32" s="28">
        <f>SUM(G27:G31)</f>
        <v>3530</v>
      </c>
      <c r="H32" s="28">
        <f>SUM(H27:H31)</f>
        <v>1733</v>
      </c>
      <c r="I32" s="28">
        <f>SUM(I27:I31)</f>
        <v>29893</v>
      </c>
      <c r="J32" s="28">
        <f>SUM(J27:J31)</f>
        <v>0</v>
      </c>
      <c r="K32" s="27">
        <f t="shared" si="3"/>
        <v>35156</v>
      </c>
      <c r="L32" s="4"/>
      <c r="M32" s="27">
        <f>SUM(M27:M31)</f>
        <v>3530</v>
      </c>
      <c r="N32" s="27">
        <f>SUM(N27:N31)</f>
        <v>1733</v>
      </c>
      <c r="O32" s="27">
        <f>SUM(O27:O31)</f>
        <v>29893</v>
      </c>
      <c r="P32" s="28">
        <f>SUM(P27:P31)</f>
        <v>0</v>
      </c>
      <c r="Q32" s="28">
        <f t="shared" si="4"/>
        <v>35156</v>
      </c>
      <c r="R32" s="28"/>
      <c r="S32" s="28"/>
      <c r="T32" s="28"/>
      <c r="U32" s="28"/>
      <c r="V32" s="28"/>
    </row>
    <row r="33" spans="2:22" x14ac:dyDescent="0.2">
      <c r="B33" s="2"/>
      <c r="K33" s="9"/>
      <c r="L33" s="4"/>
    </row>
    <row r="34" spans="2:22" x14ac:dyDescent="0.2">
      <c r="B34" s="2" t="s">
        <v>50</v>
      </c>
      <c r="D34" s="2" t="s">
        <v>51</v>
      </c>
      <c r="E34" s="1" t="s">
        <v>52</v>
      </c>
      <c r="G34" s="16">
        <v>7841</v>
      </c>
      <c r="H34" s="16">
        <v>0</v>
      </c>
      <c r="I34" s="16">
        <v>0</v>
      </c>
      <c r="J34" s="16">
        <v>0</v>
      </c>
      <c r="K34" s="16">
        <f>SUM(G34:J34)</f>
        <v>7841</v>
      </c>
      <c r="L34" s="4"/>
      <c r="M34" s="17">
        <f t="shared" ref="M34:P35" si="6">G34</f>
        <v>7841</v>
      </c>
      <c r="N34" s="17">
        <f t="shared" si="6"/>
        <v>0</v>
      </c>
      <c r="O34" s="17">
        <f t="shared" si="6"/>
        <v>0</v>
      </c>
      <c r="P34" s="17">
        <f t="shared" si="6"/>
        <v>0</v>
      </c>
      <c r="Q34" s="17">
        <f>SUM(M34:P34)</f>
        <v>7841</v>
      </c>
      <c r="R34" s="17"/>
      <c r="S34" s="17"/>
      <c r="T34" s="17"/>
      <c r="U34" s="17"/>
      <c r="V34" s="17"/>
    </row>
    <row r="35" spans="2:22" x14ac:dyDescent="0.2">
      <c r="B35" s="2" t="s">
        <v>53</v>
      </c>
      <c r="D35" s="2" t="s">
        <v>54</v>
      </c>
      <c r="E35" s="1" t="s">
        <v>55</v>
      </c>
      <c r="G35" s="16">
        <v>853</v>
      </c>
      <c r="H35" s="16">
        <v>0</v>
      </c>
      <c r="I35" s="16">
        <v>0</v>
      </c>
      <c r="J35" s="16">
        <v>0</v>
      </c>
      <c r="K35" s="16">
        <f>SUM(G35:J35)</f>
        <v>853</v>
      </c>
      <c r="L35" s="4"/>
      <c r="M35" s="17">
        <f t="shared" si="6"/>
        <v>853</v>
      </c>
      <c r="N35" s="17">
        <f t="shared" si="6"/>
        <v>0</v>
      </c>
      <c r="O35" s="17">
        <f t="shared" si="6"/>
        <v>0</v>
      </c>
      <c r="P35" s="17">
        <f t="shared" si="6"/>
        <v>0</v>
      </c>
      <c r="Q35" s="17">
        <f>SUM(M35:P35)</f>
        <v>853</v>
      </c>
      <c r="R35" s="17"/>
      <c r="S35" s="17"/>
      <c r="T35" s="17"/>
      <c r="U35" s="17"/>
      <c r="V35" s="17"/>
    </row>
    <row r="36" spans="2:22" x14ac:dyDescent="0.2">
      <c r="D36" s="2"/>
      <c r="G36" s="9"/>
      <c r="H36" s="9"/>
      <c r="I36" s="9"/>
      <c r="J36" s="9"/>
      <c r="K36" s="9"/>
      <c r="L36" s="4"/>
      <c r="Q36" s="17"/>
      <c r="R36" s="17"/>
      <c r="S36" s="17"/>
      <c r="T36" s="17"/>
      <c r="U36" s="17"/>
      <c r="V36" s="17"/>
    </row>
    <row r="37" spans="2:22" x14ac:dyDescent="0.2">
      <c r="D37" s="2" t="s">
        <v>56</v>
      </c>
      <c r="E37" s="1" t="s">
        <v>57</v>
      </c>
      <c r="G37" s="16">
        <v>9565</v>
      </c>
      <c r="H37" s="16"/>
      <c r="I37" s="16">
        <v>0</v>
      </c>
      <c r="J37" s="16">
        <v>0</v>
      </c>
      <c r="K37" s="16">
        <f>SUM(G37:J37)</f>
        <v>9565</v>
      </c>
      <c r="L37" s="4"/>
      <c r="M37" s="17">
        <f t="shared" ref="M37:P40" si="7">G37</f>
        <v>9565</v>
      </c>
      <c r="N37" s="17">
        <f t="shared" si="7"/>
        <v>0</v>
      </c>
      <c r="O37" s="17">
        <f t="shared" si="7"/>
        <v>0</v>
      </c>
      <c r="P37" s="17">
        <f t="shared" si="7"/>
        <v>0</v>
      </c>
      <c r="Q37" s="17">
        <f>SUM(M37:P37)</f>
        <v>9565</v>
      </c>
      <c r="R37" s="17"/>
      <c r="S37" s="17"/>
      <c r="T37" s="17"/>
      <c r="U37" s="17"/>
      <c r="V37" s="17"/>
    </row>
    <row r="38" spans="2:22" x14ac:dyDescent="0.2">
      <c r="D38" s="2" t="s">
        <v>58</v>
      </c>
      <c r="E38" s="1" t="s">
        <v>59</v>
      </c>
      <c r="G38" s="16">
        <v>3895</v>
      </c>
      <c r="H38" s="16">
        <v>0</v>
      </c>
      <c r="I38" s="16">
        <v>0</v>
      </c>
      <c r="J38" s="16">
        <v>0</v>
      </c>
      <c r="K38" s="16">
        <f>SUM(G38:J38)</f>
        <v>3895</v>
      </c>
      <c r="L38" s="4"/>
      <c r="M38" s="17">
        <f t="shared" si="7"/>
        <v>3895</v>
      </c>
      <c r="N38" s="17">
        <f t="shared" si="7"/>
        <v>0</v>
      </c>
      <c r="O38" s="17">
        <f t="shared" si="7"/>
        <v>0</v>
      </c>
      <c r="P38" s="17">
        <f t="shared" si="7"/>
        <v>0</v>
      </c>
      <c r="Q38" s="17">
        <f>SUM(M38:P38)</f>
        <v>3895</v>
      </c>
      <c r="R38" s="17"/>
      <c r="S38" s="17"/>
      <c r="T38" s="17"/>
      <c r="U38" s="17"/>
      <c r="V38" s="17"/>
    </row>
    <row r="39" spans="2:22" x14ac:dyDescent="0.2">
      <c r="D39" s="2"/>
      <c r="E39" s="1" t="s">
        <v>60</v>
      </c>
      <c r="G39" s="16">
        <v>4945</v>
      </c>
      <c r="H39" s="16">
        <v>0</v>
      </c>
      <c r="I39" s="16">
        <v>0</v>
      </c>
      <c r="J39" s="16">
        <v>0</v>
      </c>
      <c r="K39" s="16">
        <f>SUM(G39:J39)</f>
        <v>4945</v>
      </c>
      <c r="L39" s="4"/>
      <c r="M39" s="17">
        <f t="shared" si="7"/>
        <v>4945</v>
      </c>
      <c r="N39" s="17">
        <f t="shared" si="7"/>
        <v>0</v>
      </c>
      <c r="O39" s="17">
        <f t="shared" si="7"/>
        <v>0</v>
      </c>
      <c r="P39" s="17">
        <f t="shared" si="7"/>
        <v>0</v>
      </c>
      <c r="Q39" s="17">
        <f>SUM(M39:P39)</f>
        <v>4945</v>
      </c>
      <c r="R39" s="17"/>
      <c r="S39" s="17"/>
      <c r="T39" s="17"/>
      <c r="U39" s="17"/>
      <c r="V39" s="17"/>
    </row>
    <row r="40" spans="2:22" x14ac:dyDescent="0.2">
      <c r="D40" s="2"/>
      <c r="E40" s="1" t="s">
        <v>61</v>
      </c>
      <c r="G40" s="16">
        <v>10920</v>
      </c>
      <c r="H40" s="16">
        <v>0</v>
      </c>
      <c r="I40" s="16"/>
      <c r="J40" s="16">
        <v>0</v>
      </c>
      <c r="K40" s="16">
        <f>SUM(G40:J40)</f>
        <v>10920</v>
      </c>
      <c r="L40" s="4"/>
      <c r="M40" s="17">
        <f t="shared" si="7"/>
        <v>10920</v>
      </c>
      <c r="N40" s="17">
        <f t="shared" si="7"/>
        <v>0</v>
      </c>
      <c r="O40" s="17">
        <f t="shared" si="7"/>
        <v>0</v>
      </c>
      <c r="P40" s="17">
        <f t="shared" si="7"/>
        <v>0</v>
      </c>
      <c r="Q40" s="17">
        <f>SUM(M40:P40)</f>
        <v>10920</v>
      </c>
      <c r="R40" s="17"/>
      <c r="S40" s="17"/>
      <c r="T40" s="17"/>
      <c r="U40" s="17"/>
      <c r="V40" s="17"/>
    </row>
    <row r="41" spans="2:22" x14ac:dyDescent="0.2">
      <c r="D41" s="2"/>
      <c r="G41" s="9"/>
      <c r="H41" s="9"/>
      <c r="I41" s="9"/>
      <c r="J41" s="9"/>
      <c r="K41" s="9"/>
      <c r="L41" s="4"/>
      <c r="Q41" s="17"/>
      <c r="R41" s="17"/>
      <c r="S41" s="17"/>
      <c r="T41" s="17"/>
      <c r="U41" s="17"/>
      <c r="V41" s="17"/>
    </row>
    <row r="42" spans="2:22" x14ac:dyDescent="0.2">
      <c r="D42" s="2" t="s">
        <v>62</v>
      </c>
      <c r="G42" s="16">
        <v>6601</v>
      </c>
      <c r="H42" s="16"/>
      <c r="I42" s="16">
        <v>0</v>
      </c>
      <c r="J42" s="16">
        <v>0</v>
      </c>
      <c r="K42" s="16">
        <f>SUM(G42:J42)</f>
        <v>6601</v>
      </c>
      <c r="L42" s="4"/>
      <c r="M42" s="17">
        <f>G42</f>
        <v>6601</v>
      </c>
      <c r="N42" s="17">
        <f>H42</f>
        <v>0</v>
      </c>
      <c r="O42" s="17">
        <f>I42</f>
        <v>0</v>
      </c>
      <c r="P42" s="17">
        <f>J42</f>
        <v>0</v>
      </c>
      <c r="Q42" s="17">
        <f>SUM(M42:P42)</f>
        <v>6601</v>
      </c>
      <c r="R42" s="17"/>
      <c r="S42" s="17"/>
      <c r="T42" s="17"/>
      <c r="U42" s="17"/>
      <c r="V42" s="17"/>
    </row>
    <row r="43" spans="2:22" x14ac:dyDescent="0.2">
      <c r="D43" s="2"/>
      <c r="G43" s="9"/>
      <c r="H43" s="9"/>
      <c r="I43" s="9"/>
      <c r="J43" s="9"/>
      <c r="L43" s="4"/>
    </row>
    <row r="44" spans="2:22" x14ac:dyDescent="0.2">
      <c r="D44" s="2" t="s">
        <v>63</v>
      </c>
      <c r="G44" s="16">
        <v>0</v>
      </c>
      <c r="H44" s="16">
        <v>0</v>
      </c>
      <c r="I44" s="16">
        <v>0</v>
      </c>
      <c r="J44" s="16">
        <v>0</v>
      </c>
      <c r="K44" s="17">
        <f>SUM(G44:J44)</f>
        <v>0</v>
      </c>
      <c r="L44" s="4"/>
      <c r="M44" s="17">
        <f>G44</f>
        <v>0</v>
      </c>
      <c r="N44" s="17">
        <f>H44</f>
        <v>0</v>
      </c>
      <c r="O44" s="17">
        <f>I44</f>
        <v>0</v>
      </c>
      <c r="P44" s="17">
        <f>J44</f>
        <v>0</v>
      </c>
      <c r="Q44" s="17">
        <f>SUM(M44:P44)</f>
        <v>0</v>
      </c>
      <c r="R44" s="17"/>
      <c r="S44" s="17"/>
      <c r="T44" s="17"/>
      <c r="U44" s="17"/>
      <c r="V44" s="17"/>
    </row>
    <row r="45" spans="2:22" x14ac:dyDescent="0.2">
      <c r="D45" s="2"/>
      <c r="G45" s="9"/>
      <c r="H45" s="9"/>
      <c r="I45" s="9"/>
      <c r="J45" s="9"/>
      <c r="L45" s="4"/>
    </row>
    <row r="46" spans="2:22" x14ac:dyDescent="0.2">
      <c r="D46" s="2" t="s">
        <v>64</v>
      </c>
      <c r="G46" s="16">
        <v>0</v>
      </c>
      <c r="H46" s="16">
        <v>0</v>
      </c>
      <c r="I46" s="16">
        <v>0</v>
      </c>
      <c r="J46" s="16">
        <v>0</v>
      </c>
      <c r="K46" s="17">
        <f>SUM(G46:J46)</f>
        <v>0</v>
      </c>
      <c r="L46" s="4"/>
      <c r="M46" s="17">
        <f>G46</f>
        <v>0</v>
      </c>
      <c r="N46" s="17">
        <f>H46</f>
        <v>0</v>
      </c>
      <c r="O46" s="17">
        <f>I46</f>
        <v>0</v>
      </c>
      <c r="P46" s="17">
        <f>J46</f>
        <v>0</v>
      </c>
      <c r="Q46" s="17">
        <f>SUM(M46:P46)</f>
        <v>0</v>
      </c>
      <c r="R46" s="17"/>
      <c r="S46" s="17"/>
      <c r="T46" s="17"/>
      <c r="U46" s="17"/>
      <c r="V46" s="17"/>
    </row>
    <row r="47" spans="2:22" x14ac:dyDescent="0.2">
      <c r="D47" s="2"/>
      <c r="G47" s="9"/>
      <c r="H47" s="9"/>
      <c r="I47" s="9"/>
      <c r="J47" s="9"/>
      <c r="L47" s="4"/>
    </row>
    <row r="48" spans="2:22" x14ac:dyDescent="0.2">
      <c r="D48" s="2" t="s">
        <v>65</v>
      </c>
      <c r="G48" s="16">
        <v>0</v>
      </c>
      <c r="H48" s="16">
        <v>0</v>
      </c>
      <c r="I48" s="16">
        <v>0</v>
      </c>
      <c r="J48" s="16">
        <v>0</v>
      </c>
      <c r="K48" s="17">
        <f>SUM(G48:J48)</f>
        <v>0</v>
      </c>
      <c r="L48" s="4"/>
      <c r="M48" s="17">
        <f>G48</f>
        <v>0</v>
      </c>
      <c r="N48" s="17">
        <f>H48</f>
        <v>0</v>
      </c>
      <c r="O48" s="17">
        <f>I48</f>
        <v>0</v>
      </c>
      <c r="P48" s="17">
        <f>J48</f>
        <v>0</v>
      </c>
      <c r="Q48" s="17">
        <f>SUM(M48:P48)</f>
        <v>0</v>
      </c>
      <c r="R48" s="17"/>
      <c r="S48" s="17"/>
      <c r="T48" s="17"/>
      <c r="U48" s="17"/>
      <c r="V48" s="17"/>
    </row>
    <row r="49" spans="2:25" x14ac:dyDescent="0.2">
      <c r="D49" s="2" t="s">
        <v>66</v>
      </c>
      <c r="G49" s="9"/>
      <c r="H49" s="9"/>
      <c r="I49" s="9"/>
      <c r="J49" s="9"/>
      <c r="L49" s="4"/>
    </row>
    <row r="50" spans="2:25" x14ac:dyDescent="0.2">
      <c r="D50" s="2"/>
      <c r="G50" s="9"/>
      <c r="H50" s="9"/>
      <c r="I50" s="9"/>
      <c r="J50" s="9"/>
      <c r="L50" s="4"/>
    </row>
    <row r="51" spans="2:25" x14ac:dyDescent="0.2">
      <c r="B51" s="2"/>
      <c r="D51" s="2" t="s">
        <v>61</v>
      </c>
      <c r="G51" s="25">
        <v>-5425</v>
      </c>
      <c r="H51" s="25">
        <v>-1019</v>
      </c>
      <c r="I51" s="25">
        <v>15822</v>
      </c>
      <c r="J51" s="25">
        <v>0</v>
      </c>
      <c r="K51" s="25">
        <f>SUM(G51:J51)</f>
        <v>9378</v>
      </c>
      <c r="L51" s="4"/>
      <c r="M51" s="26">
        <f>G51</f>
        <v>-5425</v>
      </c>
      <c r="N51" s="26">
        <f>H51</f>
        <v>-1019</v>
      </c>
      <c r="O51" s="26">
        <f>I51</f>
        <v>15822</v>
      </c>
      <c r="P51" s="26">
        <f>J51</f>
        <v>0</v>
      </c>
      <c r="Q51" s="26">
        <f>SUM(M51:P51)</f>
        <v>9378</v>
      </c>
      <c r="R51" s="36"/>
      <c r="S51" s="36"/>
      <c r="T51" s="36"/>
      <c r="U51" s="36"/>
      <c r="V51" s="36"/>
    </row>
    <row r="52" spans="2:25" x14ac:dyDescent="0.2">
      <c r="D52" s="2" t="s">
        <v>67</v>
      </c>
      <c r="G52" s="28">
        <f>SUM(G34:G51)</f>
        <v>39195</v>
      </c>
      <c r="H52" s="28">
        <f>SUM(H34:H51)</f>
        <v>-1019</v>
      </c>
      <c r="I52" s="28">
        <f>SUM(I34:I51)</f>
        <v>15822</v>
      </c>
      <c r="J52" s="28">
        <f>SUM(J34:J51)</f>
        <v>0</v>
      </c>
      <c r="K52" s="28">
        <f>SUM(G52:J52)</f>
        <v>53998</v>
      </c>
      <c r="L52" s="4"/>
      <c r="M52" s="28">
        <f>SUM(M34:M51)</f>
        <v>39195</v>
      </c>
      <c r="N52" s="28">
        <f>SUM(N34:N51)</f>
        <v>-1019</v>
      </c>
      <c r="O52" s="28">
        <f>SUM(O34:O51)</f>
        <v>15822</v>
      </c>
      <c r="P52" s="28">
        <f>SUM(P34:P51)</f>
        <v>0</v>
      </c>
      <c r="Q52" s="28">
        <f>SUM(M52:P52)</f>
        <v>53998</v>
      </c>
      <c r="R52" s="28"/>
      <c r="S52" s="28"/>
      <c r="T52" s="28"/>
      <c r="U52" s="28"/>
      <c r="V52" s="28"/>
    </row>
    <row r="53" spans="2:25" x14ac:dyDescent="0.2">
      <c r="B53" s="2"/>
      <c r="L53" s="4"/>
    </row>
    <row r="54" spans="2:25" x14ac:dyDescent="0.2">
      <c r="B54" s="2" t="s">
        <v>68</v>
      </c>
      <c r="G54" s="17">
        <v>0</v>
      </c>
      <c r="H54" s="17">
        <v>0</v>
      </c>
      <c r="I54" s="17">
        <v>0</v>
      </c>
      <c r="J54" s="17">
        <v>0</v>
      </c>
      <c r="K54" s="17">
        <f>SUM(G54:J54)</f>
        <v>0</v>
      </c>
      <c r="L54" s="4"/>
      <c r="M54" s="17">
        <v>0</v>
      </c>
      <c r="N54" s="17">
        <v>0</v>
      </c>
      <c r="O54" s="17">
        <v>0</v>
      </c>
      <c r="P54" s="17">
        <v>0</v>
      </c>
      <c r="Q54" s="17">
        <f>SUM(M54:P54)</f>
        <v>0</v>
      </c>
      <c r="R54" s="17"/>
      <c r="S54" s="17"/>
      <c r="T54" s="17"/>
      <c r="U54" s="17"/>
      <c r="V54" s="17"/>
    </row>
    <row r="55" spans="2:25" x14ac:dyDescent="0.2">
      <c r="B55" s="2" t="s">
        <v>69</v>
      </c>
      <c r="L55" s="4"/>
    </row>
    <row r="56" spans="2:25" ht="13.5" thickBot="1" x14ac:dyDescent="0.25">
      <c r="K56" s="17"/>
      <c r="L56" s="4"/>
      <c r="Q56" s="37"/>
      <c r="R56" s="38"/>
      <c r="S56" s="38"/>
      <c r="T56" s="38"/>
      <c r="U56" s="38"/>
      <c r="V56" s="38"/>
    </row>
    <row r="57" spans="2:25" x14ac:dyDescent="0.2">
      <c r="B57" s="2" t="s">
        <v>70</v>
      </c>
      <c r="G57" s="39">
        <f>G22+G25+G32+G52+G54</f>
        <v>214620</v>
      </c>
      <c r="H57" s="39">
        <f>H22+H25+H32+H52+H54</f>
        <v>49334</v>
      </c>
      <c r="I57" s="39">
        <f>I22+I25+I32+I52+I54</f>
        <v>616372</v>
      </c>
      <c r="J57" s="39">
        <f>J22+J25+J32+J52+J54</f>
        <v>0</v>
      </c>
      <c r="K57" s="39">
        <f>SUM(G57:J57)</f>
        <v>880326</v>
      </c>
      <c r="L57" s="40"/>
      <c r="M57" s="39">
        <f>M22+M25+M32+M52+M54</f>
        <v>184955.5094508414</v>
      </c>
      <c r="N57" s="39">
        <f>N22+N25+N32+N52+N54</f>
        <v>31991.603993718731</v>
      </c>
      <c r="O57" s="39">
        <f>O22+O25+O32+O52+O54</f>
        <v>350421.15516733448</v>
      </c>
      <c r="P57" s="39">
        <f>P22+P25+P32+P52+P54</f>
        <v>0</v>
      </c>
      <c r="Q57" s="39">
        <f>SUM(M57:P57)</f>
        <v>567368.26861189469</v>
      </c>
      <c r="R57" s="31"/>
      <c r="S57" s="31"/>
      <c r="T57" s="31"/>
      <c r="U57" s="31"/>
      <c r="V57" s="31"/>
    </row>
    <row r="58" spans="2:25" x14ac:dyDescent="0.2">
      <c r="L58" s="4"/>
    </row>
    <row r="59" spans="2:25" x14ac:dyDescent="0.2">
      <c r="L59" s="4"/>
      <c r="X59" s="9"/>
      <c r="Y59" s="9"/>
    </row>
    <row r="60" spans="2:25" ht="14.25" x14ac:dyDescent="0.2">
      <c r="B60" s="14" t="s">
        <v>71</v>
      </c>
      <c r="K60" s="9"/>
      <c r="L60" s="4"/>
      <c r="X60" s="9"/>
      <c r="Y60" s="9"/>
    </row>
    <row r="61" spans="2:25" x14ac:dyDescent="0.2">
      <c r="D61" s="9" t="s">
        <v>72</v>
      </c>
      <c r="E61" s="35" t="s">
        <v>23</v>
      </c>
      <c r="G61" s="17">
        <v>0</v>
      </c>
      <c r="H61" s="17">
        <v>0</v>
      </c>
      <c r="I61" s="17">
        <f>K61</f>
        <v>137123</v>
      </c>
      <c r="J61" s="16">
        <v>0</v>
      </c>
      <c r="K61" s="16">
        <v>137123</v>
      </c>
      <c r="L61" s="4"/>
      <c r="M61" s="17">
        <f>G61</f>
        <v>0</v>
      </c>
      <c r="N61" s="17">
        <f>H61</f>
        <v>0</v>
      </c>
      <c r="O61" s="17">
        <f>Q61</f>
        <v>137123</v>
      </c>
      <c r="P61" s="16">
        <f>J61</f>
        <v>0</v>
      </c>
      <c r="Q61" s="16">
        <f>$K$61</f>
        <v>137123</v>
      </c>
      <c r="R61" s="16"/>
      <c r="S61" s="16"/>
      <c r="T61" s="16"/>
      <c r="U61" s="16"/>
      <c r="V61" s="16"/>
      <c r="X61" s="9"/>
      <c r="Y61" s="9"/>
    </row>
    <row r="62" spans="2:25" x14ac:dyDescent="0.2">
      <c r="D62" s="9"/>
      <c r="E62" s="35" t="s">
        <v>25</v>
      </c>
      <c r="G62" s="41">
        <v>0</v>
      </c>
      <c r="H62" s="41">
        <v>0</v>
      </c>
      <c r="I62" s="41">
        <f>K62</f>
        <v>0</v>
      </c>
      <c r="J62" s="42">
        <v>0</v>
      </c>
      <c r="K62" s="42">
        <v>0</v>
      </c>
      <c r="L62" s="4"/>
      <c r="M62" s="41">
        <f>G62</f>
        <v>0</v>
      </c>
      <c r="N62" s="41">
        <f>H62</f>
        <v>0</v>
      </c>
      <c r="O62" s="41">
        <f>I62</f>
        <v>0</v>
      </c>
      <c r="P62" s="42">
        <f>J62</f>
        <v>0</v>
      </c>
      <c r="Q62" s="41">
        <f>K62</f>
        <v>0</v>
      </c>
      <c r="R62" s="41"/>
      <c r="S62" s="41"/>
      <c r="T62" s="41"/>
      <c r="U62" s="41"/>
      <c r="V62" s="41"/>
      <c r="X62" s="16"/>
      <c r="Y62" s="9"/>
    </row>
    <row r="63" spans="2:25" x14ac:dyDescent="0.2">
      <c r="D63" s="9"/>
      <c r="E63" s="35"/>
      <c r="J63" s="9"/>
      <c r="K63" s="9"/>
      <c r="L63" s="4"/>
      <c r="P63" s="9"/>
      <c r="X63" s="9"/>
      <c r="Y63" s="9"/>
    </row>
    <row r="64" spans="2:25" x14ac:dyDescent="0.2">
      <c r="D64" s="9" t="s">
        <v>74</v>
      </c>
      <c r="E64" s="35" t="s">
        <v>23</v>
      </c>
      <c r="G64" s="17">
        <f>$G$92*K64</f>
        <v>104405.42241839258</v>
      </c>
      <c r="H64" s="17">
        <f>$H$92*K64</f>
        <v>-16582.817307492431</v>
      </c>
      <c r="I64" s="17">
        <f>$I$92*K64</f>
        <v>163856.39488909984</v>
      </c>
      <c r="J64" s="16">
        <v>0</v>
      </c>
      <c r="K64" s="16">
        <v>251679</v>
      </c>
      <c r="L64" s="4"/>
      <c r="M64" s="17">
        <f>$G$92*Q64</f>
        <v>86090.926122455581</v>
      </c>
      <c r="N64" s="17">
        <f>$H$92*Q64</f>
        <v>-13673.907606067116</v>
      </c>
      <c r="O64" s="17">
        <f>$I$92*Q64</f>
        <v>135113.18148361155</v>
      </c>
      <c r="P64" s="16">
        <f t="shared" ref="M64:Q65" si="8">J64</f>
        <v>0</v>
      </c>
      <c r="Q64" s="16">
        <f>K64-(82*67.3*8)</f>
        <v>207530.2</v>
      </c>
      <c r="R64" s="16"/>
      <c r="S64" s="16"/>
      <c r="T64" s="16"/>
      <c r="U64" s="16"/>
      <c r="V64" s="16"/>
      <c r="X64" s="9"/>
      <c r="Y64" s="9"/>
    </row>
    <row r="65" spans="2:25" x14ac:dyDescent="0.2">
      <c r="D65" s="9"/>
      <c r="E65" s="35" t="s">
        <v>25</v>
      </c>
      <c r="G65" s="44">
        <f>$G$92*K65</f>
        <v>0</v>
      </c>
      <c r="H65" s="44">
        <f>$H$92*K65</f>
        <v>0</v>
      </c>
      <c r="I65" s="44">
        <f>$I$92*K65</f>
        <v>0</v>
      </c>
      <c r="J65" s="45">
        <v>0</v>
      </c>
      <c r="K65" s="42">
        <v>0</v>
      </c>
      <c r="L65" s="4"/>
      <c r="M65" s="41">
        <f t="shared" si="8"/>
        <v>0</v>
      </c>
      <c r="N65" s="41">
        <f t="shared" si="8"/>
        <v>0</v>
      </c>
      <c r="O65" s="41">
        <f t="shared" si="8"/>
        <v>0</v>
      </c>
      <c r="P65" s="42">
        <f t="shared" si="8"/>
        <v>0</v>
      </c>
      <c r="Q65" s="41">
        <f t="shared" si="8"/>
        <v>0</v>
      </c>
      <c r="R65" s="41"/>
      <c r="S65" s="41"/>
      <c r="T65" s="41"/>
      <c r="U65" s="41"/>
      <c r="V65" s="41"/>
      <c r="X65" s="9"/>
      <c r="Y65" s="9"/>
    </row>
    <row r="66" spans="2:25" x14ac:dyDescent="0.2">
      <c r="D66" s="9"/>
      <c r="E66" s="35"/>
      <c r="J66" s="9"/>
      <c r="K66" s="9"/>
      <c r="L66" s="4"/>
      <c r="P66" s="9"/>
    </row>
    <row r="67" spans="2:25" x14ac:dyDescent="0.2">
      <c r="D67" s="9" t="s">
        <v>76</v>
      </c>
      <c r="E67" s="35" t="s">
        <v>23</v>
      </c>
      <c r="G67" s="17">
        <f>$G$92*K67</f>
        <v>7385.3191379282471</v>
      </c>
      <c r="H67" s="17">
        <f>$H$92*K67</f>
        <v>-1173.0175999002211</v>
      </c>
      <c r="I67" s="17">
        <f>$I$92*K67</f>
        <v>11590.698461971975</v>
      </c>
      <c r="J67" s="16">
        <v>0</v>
      </c>
      <c r="K67" s="16">
        <v>17803</v>
      </c>
      <c r="L67" s="4"/>
      <c r="M67" s="17">
        <f>$G$92*Q$67</f>
        <v>7385.3191379282471</v>
      </c>
      <c r="N67" s="17">
        <f>$H$92*Q$67</f>
        <v>-1173.0175999002211</v>
      </c>
      <c r="O67" s="17">
        <f>$I$92*Q$67</f>
        <v>11590.698461971975</v>
      </c>
      <c r="P67" s="16">
        <f>J67</f>
        <v>0</v>
      </c>
      <c r="Q67" s="16">
        <f>K67</f>
        <v>17803</v>
      </c>
      <c r="R67" s="16"/>
      <c r="S67" s="16"/>
      <c r="T67" s="16"/>
      <c r="U67" s="16"/>
      <c r="V67" s="16"/>
    </row>
    <row r="68" spans="2:25" x14ac:dyDescent="0.2">
      <c r="D68" s="9"/>
      <c r="E68" s="35" t="s">
        <v>25</v>
      </c>
      <c r="G68" s="44">
        <f>$G$92*K68</f>
        <v>0</v>
      </c>
      <c r="H68" s="44">
        <f>$H$92*K68</f>
        <v>0</v>
      </c>
      <c r="I68" s="44">
        <f>$I$92*K68</f>
        <v>0</v>
      </c>
      <c r="J68" s="42">
        <v>0</v>
      </c>
      <c r="K68" s="42">
        <v>0</v>
      </c>
      <c r="L68" s="4"/>
      <c r="M68" s="41">
        <f>G68</f>
        <v>0</v>
      </c>
      <c r="N68" s="41">
        <f>H68</f>
        <v>0</v>
      </c>
      <c r="O68" s="41">
        <f>I68</f>
        <v>0</v>
      </c>
      <c r="P68" s="42">
        <f>J68</f>
        <v>0</v>
      </c>
      <c r="Q68" s="41">
        <f>K68</f>
        <v>0</v>
      </c>
      <c r="R68" s="41"/>
      <c r="S68" s="41"/>
      <c r="T68" s="41"/>
      <c r="U68" s="41"/>
      <c r="V68" s="41"/>
    </row>
    <row r="69" spans="2:25" x14ac:dyDescent="0.2">
      <c r="D69" s="9"/>
      <c r="E69" s="35"/>
      <c r="G69" s="41"/>
      <c r="H69" s="41"/>
      <c r="I69" s="41"/>
      <c r="J69" s="42"/>
      <c r="K69" s="42"/>
      <c r="L69" s="4"/>
      <c r="M69" s="41"/>
      <c r="N69" s="41"/>
      <c r="O69" s="41"/>
      <c r="P69" s="42"/>
      <c r="Q69" s="42"/>
      <c r="R69" s="42"/>
      <c r="S69" s="42"/>
      <c r="T69" s="42"/>
      <c r="U69" s="42"/>
      <c r="V69" s="42"/>
    </row>
    <row r="70" spans="2:25" x14ac:dyDescent="0.2">
      <c r="D70" s="46" t="s">
        <v>77</v>
      </c>
      <c r="E70" s="35" t="s">
        <v>23</v>
      </c>
      <c r="G70" s="17">
        <f>$G$92*K70</f>
        <v>736.7481204830965</v>
      </c>
      <c r="H70" s="17">
        <f>$H$92*K70</f>
        <v>-117.01843832066464</v>
      </c>
      <c r="I70" s="17">
        <f>$I$92*K70</f>
        <v>1156.2703178375682</v>
      </c>
      <c r="J70" s="16">
        <v>0</v>
      </c>
      <c r="K70" s="16">
        <v>1776</v>
      </c>
      <c r="L70" s="4"/>
      <c r="M70" s="17">
        <f t="shared" ref="M70:Q71" si="9">G70</f>
        <v>736.7481204830965</v>
      </c>
      <c r="N70" s="17">
        <f t="shared" si="9"/>
        <v>-117.01843832066464</v>
      </c>
      <c r="O70" s="17">
        <f t="shared" si="9"/>
        <v>1156.2703178375682</v>
      </c>
      <c r="P70" s="16">
        <f t="shared" si="9"/>
        <v>0</v>
      </c>
      <c r="Q70" s="16">
        <f>K70</f>
        <v>1776</v>
      </c>
      <c r="R70" s="16"/>
      <c r="S70" s="16"/>
      <c r="T70" s="16"/>
      <c r="U70" s="16"/>
      <c r="V70" s="16"/>
    </row>
    <row r="71" spans="2:25" x14ac:dyDescent="0.2">
      <c r="D71" s="9"/>
      <c r="E71" s="35" t="s">
        <v>25</v>
      </c>
      <c r="G71" s="44">
        <f>$G$92*K71</f>
        <v>0</v>
      </c>
      <c r="H71" s="44">
        <f>$H$92*K71</f>
        <v>0</v>
      </c>
      <c r="I71" s="44">
        <f>$I$92*K71</f>
        <v>0</v>
      </c>
      <c r="J71" s="42">
        <v>0</v>
      </c>
      <c r="K71" s="42">
        <v>0</v>
      </c>
      <c r="L71" s="4"/>
      <c r="M71" s="41">
        <f t="shared" si="9"/>
        <v>0</v>
      </c>
      <c r="N71" s="41">
        <f t="shared" si="9"/>
        <v>0</v>
      </c>
      <c r="O71" s="41">
        <f t="shared" si="9"/>
        <v>0</v>
      </c>
      <c r="P71" s="42">
        <f t="shared" si="9"/>
        <v>0</v>
      </c>
      <c r="Q71" s="41">
        <f t="shared" si="9"/>
        <v>0</v>
      </c>
      <c r="R71" s="41"/>
      <c r="S71" s="41"/>
      <c r="T71" s="41"/>
      <c r="U71" s="41"/>
      <c r="V71" s="41"/>
    </row>
    <row r="72" spans="2:25" x14ac:dyDescent="0.2">
      <c r="D72" s="9"/>
      <c r="E72" s="35"/>
      <c r="J72" s="9"/>
      <c r="K72" s="9"/>
      <c r="L72" s="4"/>
      <c r="P72" s="9"/>
    </row>
    <row r="73" spans="2:25" x14ac:dyDescent="0.2">
      <c r="D73" s="46" t="s">
        <v>133</v>
      </c>
      <c r="E73" s="35" t="s">
        <v>23</v>
      </c>
      <c r="G73" s="17">
        <f>$G$92*K73</f>
        <v>48987.52747732454</v>
      </c>
      <c r="H73" s="17">
        <f>$H$92*K73</f>
        <v>-7780.7378169194635</v>
      </c>
      <c r="I73" s="17">
        <f>$I$92*K73</f>
        <v>76882.210339594923</v>
      </c>
      <c r="J73" s="16">
        <v>0</v>
      </c>
      <c r="K73" s="16">
        <v>118089</v>
      </c>
      <c r="L73" s="4"/>
      <c r="M73" s="17">
        <f t="shared" ref="M73:Q74" si="10">G73</f>
        <v>48987.52747732454</v>
      </c>
      <c r="N73" s="17">
        <f t="shared" si="10"/>
        <v>-7780.7378169194635</v>
      </c>
      <c r="O73" s="17">
        <f t="shared" si="10"/>
        <v>76882.210339594923</v>
      </c>
      <c r="P73" s="16">
        <f t="shared" si="10"/>
        <v>0</v>
      </c>
      <c r="Q73" s="17">
        <f>K73</f>
        <v>118089</v>
      </c>
      <c r="R73" s="17"/>
      <c r="S73" s="17"/>
      <c r="T73" s="17"/>
      <c r="U73" s="17"/>
      <c r="V73" s="17"/>
    </row>
    <row r="74" spans="2:25" x14ac:dyDescent="0.2">
      <c r="E74" s="35" t="s">
        <v>25</v>
      </c>
      <c r="G74" s="44">
        <f>$G$92*K74</f>
        <v>0</v>
      </c>
      <c r="H74" s="44">
        <f>$H$92*K74</f>
        <v>0</v>
      </c>
      <c r="I74" s="44">
        <f>$I$92*K74</f>
        <v>0</v>
      </c>
      <c r="J74" s="42">
        <v>0</v>
      </c>
      <c r="K74" s="42">
        <v>0</v>
      </c>
      <c r="L74" s="4"/>
      <c r="M74" s="41">
        <f t="shared" si="10"/>
        <v>0</v>
      </c>
      <c r="N74" s="41">
        <f t="shared" si="10"/>
        <v>0</v>
      </c>
      <c r="O74" s="41">
        <f t="shared" si="10"/>
        <v>0</v>
      </c>
      <c r="P74" s="42">
        <f t="shared" si="10"/>
        <v>0</v>
      </c>
      <c r="Q74" s="41">
        <f t="shared" si="10"/>
        <v>0</v>
      </c>
      <c r="R74" s="41"/>
      <c r="S74" s="41"/>
      <c r="T74" s="41"/>
      <c r="U74" s="41"/>
      <c r="V74" s="41"/>
    </row>
    <row r="75" spans="2:25" x14ac:dyDescent="0.2">
      <c r="E75" s="35"/>
      <c r="G75" s="44"/>
      <c r="H75" s="44"/>
      <c r="I75" s="44"/>
      <c r="J75" s="42"/>
      <c r="K75" s="42"/>
      <c r="L75" s="4"/>
      <c r="M75" s="41"/>
      <c r="N75" s="41"/>
      <c r="O75" s="41"/>
      <c r="P75" s="42"/>
      <c r="Q75" s="41"/>
      <c r="R75" s="41"/>
      <c r="S75" s="41"/>
      <c r="T75" s="41"/>
      <c r="U75" s="41"/>
      <c r="V75" s="41"/>
    </row>
    <row r="76" spans="2:25" x14ac:dyDescent="0.2">
      <c r="D76" s="9" t="s">
        <v>81</v>
      </c>
      <c r="E76" s="35" t="s">
        <v>23</v>
      </c>
      <c r="G76" s="17">
        <f>$G$92*K76</f>
        <v>18090.982845871531</v>
      </c>
      <c r="H76" s="17">
        <f>$H$92*K76</f>
        <v>-2873.4088373672212</v>
      </c>
      <c r="I76" s="17">
        <f>$I$92*K76</f>
        <v>28392.425991495693</v>
      </c>
      <c r="J76" s="16">
        <v>0</v>
      </c>
      <c r="K76" s="16">
        <v>43610</v>
      </c>
      <c r="L76" s="4"/>
      <c r="M76" s="17">
        <f>G76</f>
        <v>18090.982845871531</v>
      </c>
      <c r="N76" s="17">
        <f>H76</f>
        <v>-2873.4088373672212</v>
      </c>
      <c r="O76" s="17">
        <f>I76</f>
        <v>28392.425991495693</v>
      </c>
      <c r="P76" s="16">
        <f>J76</f>
        <v>0</v>
      </c>
      <c r="Q76" s="17">
        <f>K76</f>
        <v>43610</v>
      </c>
      <c r="R76" s="17"/>
      <c r="S76" s="17"/>
      <c r="T76" s="17"/>
      <c r="U76" s="17"/>
      <c r="V76" s="17"/>
    </row>
    <row r="77" spans="2:25" ht="13.5" thickBot="1" x14ac:dyDescent="0.25">
      <c r="D77" s="9"/>
      <c r="J77" s="9"/>
      <c r="L77" s="4"/>
      <c r="W77" s="47"/>
    </row>
    <row r="78" spans="2:25" ht="13.5" thickBot="1" x14ac:dyDescent="0.25">
      <c r="B78" s="2" t="s">
        <v>82</v>
      </c>
      <c r="E78" s="35" t="s">
        <v>23</v>
      </c>
      <c r="G78" s="39">
        <f>G61+G64+G67+G70+G73+G76</f>
        <v>179606</v>
      </c>
      <c r="H78" s="39">
        <f>H61+H64+H67+H70+H73+H76</f>
        <v>-28527</v>
      </c>
      <c r="I78" s="39">
        <f>I61+I64+I67+I70+I73+I76</f>
        <v>419001.00000000012</v>
      </c>
      <c r="J78" s="39">
        <f>J61+J64+J67+J70+J73+J76</f>
        <v>0</v>
      </c>
      <c r="K78" s="48">
        <f>SUM(G78:J78)</f>
        <v>570080.00000000012</v>
      </c>
      <c r="L78" s="40"/>
      <c r="M78" s="39">
        <f>M61+M64+M67+M70+M73+M76</f>
        <v>161291.50370406301</v>
      </c>
      <c r="N78" s="39">
        <f>N61+N64+N67+N70+N73+N76</f>
        <v>-25618.090298574687</v>
      </c>
      <c r="O78" s="39">
        <f>O61+O64+O67+O70+O73+O76</f>
        <v>390257.78659451182</v>
      </c>
      <c r="P78" s="39">
        <f>P61+P64+P67+P70+P73+P76</f>
        <v>0</v>
      </c>
      <c r="Q78" s="39">
        <f>SUM(M78:P78)</f>
        <v>525931.20000000019</v>
      </c>
      <c r="R78" s="31"/>
      <c r="S78" s="31"/>
      <c r="T78" s="31"/>
      <c r="U78" s="31"/>
      <c r="V78" s="31"/>
      <c r="W78" s="38"/>
    </row>
    <row r="79" spans="2:25" x14ac:dyDescent="0.2">
      <c r="B79" s="2"/>
      <c r="E79" s="35" t="s">
        <v>25</v>
      </c>
      <c r="G79" s="49">
        <f>G62+G65+G68+G71+G74</f>
        <v>0</v>
      </c>
      <c r="H79" s="49">
        <f>H62+H65+H68+H71+H74</f>
        <v>0</v>
      </c>
      <c r="I79" s="49">
        <f>I62+I65+I68+I71+I74</f>
        <v>0</v>
      </c>
      <c r="J79" s="49">
        <f>J62+J65+J68+J71+J74</f>
        <v>0</v>
      </c>
      <c r="K79" s="50">
        <f>SUM(G79:J79)</f>
        <v>0</v>
      </c>
      <c r="L79" s="51"/>
      <c r="M79" s="49">
        <f>M62+M65+M68+M71+M74</f>
        <v>0</v>
      </c>
      <c r="N79" s="49">
        <f>N62+N65+N68+N71+N74</f>
        <v>0</v>
      </c>
      <c r="O79" s="49">
        <f>O62+O65+O68+O71+O74</f>
        <v>0</v>
      </c>
      <c r="P79" s="49">
        <f>P62+P65+P68+P71+P74</f>
        <v>0</v>
      </c>
      <c r="Q79" s="52">
        <f>SUM(M79:P79)</f>
        <v>0</v>
      </c>
      <c r="R79" s="50"/>
      <c r="S79" s="50"/>
      <c r="T79" s="50"/>
      <c r="U79" s="50"/>
      <c r="V79" s="50"/>
    </row>
    <row r="80" spans="2:25" x14ac:dyDescent="0.2">
      <c r="K80" s="17"/>
      <c r="L80" s="4"/>
      <c r="W80" s="17"/>
    </row>
    <row r="81" spans="2:22" ht="13.5" thickBot="1" x14ac:dyDescent="0.25">
      <c r="L81" s="4"/>
    </row>
    <row r="82" spans="2:22" ht="15" thickBot="1" x14ac:dyDescent="0.25">
      <c r="B82" s="14" t="s">
        <v>83</v>
      </c>
      <c r="G82" s="53">
        <f t="shared" ref="G82:Q82" si="11">G57+G78</f>
        <v>394226</v>
      </c>
      <c r="H82" s="53">
        <f t="shared" si="11"/>
        <v>20807</v>
      </c>
      <c r="I82" s="53">
        <f t="shared" si="11"/>
        <v>1035373.0000000001</v>
      </c>
      <c r="J82" s="53">
        <f t="shared" si="11"/>
        <v>0</v>
      </c>
      <c r="K82" s="53">
        <f t="shared" si="11"/>
        <v>1450406</v>
      </c>
      <c r="L82" s="54">
        <f t="shared" si="11"/>
        <v>0</v>
      </c>
      <c r="M82" s="53">
        <f t="shared" si="11"/>
        <v>346247.01315490442</v>
      </c>
      <c r="N82" s="53">
        <f t="shared" si="11"/>
        <v>6373.5136951440436</v>
      </c>
      <c r="O82" s="55">
        <f t="shared" si="11"/>
        <v>740678.9417618463</v>
      </c>
      <c r="P82" s="53">
        <f t="shared" si="11"/>
        <v>0</v>
      </c>
      <c r="Q82" s="53">
        <f t="shared" si="11"/>
        <v>1093299.4686118949</v>
      </c>
      <c r="R82" s="31"/>
      <c r="S82" s="31"/>
      <c r="T82" s="31"/>
      <c r="U82" s="31"/>
      <c r="V82" s="31"/>
    </row>
    <row r="83" spans="2:22" ht="13.5" thickTop="1" x14ac:dyDescent="0.2">
      <c r="I83" s="56"/>
      <c r="L83" s="4"/>
      <c r="O83" s="57"/>
    </row>
    <row r="84" spans="2:22" x14ac:dyDescent="0.2">
      <c r="I84" s="56"/>
      <c r="L84" s="4"/>
      <c r="O84" s="57"/>
    </row>
    <row r="85" spans="2:22" x14ac:dyDescent="0.2">
      <c r="I85" s="56"/>
      <c r="L85" s="4"/>
      <c r="O85" s="57"/>
    </row>
    <row r="86" spans="2:22" x14ac:dyDescent="0.2">
      <c r="I86" s="56"/>
      <c r="L86" s="4"/>
      <c r="O86" s="57"/>
    </row>
    <row r="87" spans="2:22" x14ac:dyDescent="0.2">
      <c r="I87" s="56"/>
      <c r="L87" s="4"/>
      <c r="O87" s="57"/>
    </row>
    <row r="88" spans="2:22" x14ac:dyDescent="0.2">
      <c r="I88" s="56"/>
      <c r="L88" s="4"/>
      <c r="O88" s="57"/>
    </row>
    <row r="89" spans="2:22" x14ac:dyDescent="0.2">
      <c r="I89" s="56"/>
      <c r="L89" s="4"/>
      <c r="O89" s="57"/>
    </row>
    <row r="90" spans="2:22" x14ac:dyDescent="0.2">
      <c r="I90" s="56"/>
      <c r="L90" s="4"/>
      <c r="O90" s="57"/>
    </row>
    <row r="91" spans="2:22" ht="13.5" thickBot="1" x14ac:dyDescent="0.25">
      <c r="L91" s="4"/>
    </row>
    <row r="92" spans="2:22" x14ac:dyDescent="0.2">
      <c r="E92" s="58"/>
      <c r="F92" s="59"/>
      <c r="G92" s="60">
        <f>G104</f>
        <v>0.41483565342516693</v>
      </c>
      <c r="H92" s="60">
        <f>H104</f>
        <v>-6.5888760315689548E-2</v>
      </c>
      <c r="I92" s="60">
        <f>I104</f>
        <v>0.65105310689052265</v>
      </c>
      <c r="J92" s="59"/>
      <c r="K92" s="61"/>
      <c r="L92" s="4"/>
      <c r="M92" s="62"/>
      <c r="N92" s="62"/>
      <c r="O92" s="62"/>
    </row>
    <row r="93" spans="2:22" x14ac:dyDescent="0.2">
      <c r="E93" s="63"/>
      <c r="F93" s="47"/>
      <c r="G93" s="47"/>
      <c r="H93" s="47"/>
      <c r="I93" s="47"/>
      <c r="J93" s="47"/>
      <c r="K93" s="64"/>
      <c r="L93" s="4"/>
      <c r="M93" s="65"/>
    </row>
    <row r="94" spans="2:22" x14ac:dyDescent="0.2">
      <c r="E94" s="63" t="s">
        <v>84</v>
      </c>
      <c r="F94" s="47"/>
      <c r="G94" s="47"/>
      <c r="H94" s="47"/>
      <c r="I94" s="47"/>
      <c r="J94" s="47"/>
      <c r="K94" s="66">
        <v>570080</v>
      </c>
      <c r="L94" s="4"/>
      <c r="M94" s="67"/>
    </row>
    <row r="95" spans="2:22" x14ac:dyDescent="0.2">
      <c r="E95" s="63" t="s">
        <v>85</v>
      </c>
      <c r="F95" s="47"/>
      <c r="G95" s="47"/>
      <c r="H95" s="47"/>
      <c r="I95" s="47"/>
      <c r="J95" s="47"/>
      <c r="K95" s="66">
        <v>0</v>
      </c>
      <c r="L95" s="4"/>
      <c r="M95" s="67"/>
    </row>
    <row r="96" spans="2:22" x14ac:dyDescent="0.2">
      <c r="E96" s="63"/>
      <c r="F96" s="47"/>
      <c r="G96" s="47"/>
      <c r="H96" s="47"/>
      <c r="I96" s="47"/>
      <c r="J96" s="47"/>
      <c r="K96" s="66"/>
      <c r="L96" s="4"/>
      <c r="M96" s="67"/>
    </row>
    <row r="97" spans="2:13" x14ac:dyDescent="0.2">
      <c r="E97" s="63" t="s">
        <v>86</v>
      </c>
      <c r="F97" s="47"/>
      <c r="G97" s="47"/>
      <c r="H97" s="47"/>
      <c r="I97" s="47"/>
      <c r="J97" s="47"/>
      <c r="K97" s="68">
        <f>SUM(K94:K96)</f>
        <v>570080</v>
      </c>
      <c r="L97" s="4"/>
      <c r="M97" s="67"/>
    </row>
    <row r="98" spans="2:13" x14ac:dyDescent="0.2">
      <c r="E98" s="63" t="s">
        <v>87</v>
      </c>
      <c r="F98" s="47"/>
      <c r="G98" s="47"/>
      <c r="H98" s="47"/>
      <c r="I98" s="47"/>
      <c r="J98" s="47"/>
      <c r="K98" s="66">
        <f>-K61</f>
        <v>-137123</v>
      </c>
      <c r="L98" s="4"/>
      <c r="M98" s="67"/>
    </row>
    <row r="99" spans="2:13" ht="13.5" thickBot="1" x14ac:dyDescent="0.25">
      <c r="E99" s="63" t="s">
        <v>88</v>
      </c>
      <c r="F99" s="47"/>
      <c r="G99" s="47"/>
      <c r="H99" s="47"/>
      <c r="I99" s="47"/>
      <c r="J99" s="47"/>
      <c r="K99" s="69">
        <f>SUM(K97:K98)</f>
        <v>432957</v>
      </c>
      <c r="L99" s="4"/>
      <c r="M99" s="67"/>
    </row>
    <row r="100" spans="2:13" ht="13.5" thickTop="1" x14ac:dyDescent="0.2">
      <c r="E100" s="63"/>
      <c r="F100" s="47"/>
      <c r="G100" s="47"/>
      <c r="H100" s="47"/>
      <c r="I100" s="47"/>
      <c r="J100" s="70" t="s">
        <v>89</v>
      </c>
      <c r="K100" s="66"/>
      <c r="L100" s="4"/>
      <c r="M100" s="67"/>
    </row>
    <row r="101" spans="2:13" ht="13.5" thickBot="1" x14ac:dyDescent="0.25">
      <c r="E101" s="96" t="s">
        <v>90</v>
      </c>
      <c r="F101" s="97"/>
      <c r="G101" s="98">
        <v>179605</v>
      </c>
      <c r="H101" s="99">
        <v>-28527</v>
      </c>
      <c r="I101" s="99">
        <v>419001</v>
      </c>
      <c r="J101" s="99">
        <v>0</v>
      </c>
      <c r="K101" s="66"/>
      <c r="L101" s="4"/>
      <c r="M101" s="67"/>
    </row>
    <row r="102" spans="2:13" ht="13.5" thickTop="1" x14ac:dyDescent="0.2">
      <c r="E102" s="63" t="s">
        <v>91</v>
      </c>
      <c r="F102" s="47"/>
      <c r="G102" s="71"/>
      <c r="H102" s="72"/>
      <c r="I102" s="72">
        <f>-K61</f>
        <v>-137123</v>
      </c>
      <c r="K102" s="64"/>
      <c r="L102" s="4"/>
    </row>
    <row r="103" spans="2:13" ht="13.5" thickBot="1" x14ac:dyDescent="0.25">
      <c r="E103" s="63" t="s">
        <v>92</v>
      </c>
      <c r="F103" s="47"/>
      <c r="G103" s="81"/>
      <c r="H103" s="73">
        <f>SUM(H101:H102)</f>
        <v>-28527</v>
      </c>
      <c r="I103" s="73">
        <f>SUM(I101:I102)</f>
        <v>281878</v>
      </c>
      <c r="J103" s="74"/>
      <c r="K103" s="66"/>
      <c r="L103" s="4"/>
    </row>
    <row r="104" spans="2:13" ht="14.25" thickTop="1" thickBot="1" x14ac:dyDescent="0.25">
      <c r="E104" s="63" t="s">
        <v>93</v>
      </c>
      <c r="F104" s="47"/>
      <c r="G104" s="75">
        <f>1-(H104+I104)</f>
        <v>0.41483565342516693</v>
      </c>
      <c r="H104" s="75">
        <f>H$103/$K$99</f>
        <v>-6.5888760315689548E-2</v>
      </c>
      <c r="I104" s="75">
        <f>I$103/$K$99</f>
        <v>0.65105310689052265</v>
      </c>
      <c r="J104" s="67"/>
      <c r="K104" s="66"/>
      <c r="L104" s="4"/>
    </row>
    <row r="105" spans="2:13" ht="14.25" thickTop="1" thickBot="1" x14ac:dyDescent="0.25">
      <c r="E105" s="76"/>
      <c r="F105" s="77"/>
      <c r="G105" s="78" t="s">
        <v>94</v>
      </c>
      <c r="H105" s="78" t="s">
        <v>95</v>
      </c>
      <c r="I105" s="78" t="s">
        <v>96</v>
      </c>
      <c r="J105" s="77"/>
      <c r="K105" s="79"/>
      <c r="L105" s="4"/>
    </row>
    <row r="106" spans="2:13" x14ac:dyDescent="0.2">
      <c r="J106" s="59"/>
      <c r="K106" s="80"/>
      <c r="L106" s="9"/>
    </row>
    <row r="107" spans="2:13" x14ac:dyDescent="0.2">
      <c r="J107" s="47"/>
      <c r="K107" s="81"/>
      <c r="L107" s="9"/>
    </row>
    <row r="108" spans="2:13" x14ac:dyDescent="0.2">
      <c r="B108" s="2" t="s">
        <v>97</v>
      </c>
      <c r="C108" s="2"/>
      <c r="D108" s="2" t="s">
        <v>134</v>
      </c>
      <c r="E108" s="82"/>
      <c r="F108" s="83"/>
      <c r="G108" s="67"/>
      <c r="H108" s="67"/>
      <c r="I108" s="84"/>
      <c r="J108" s="85"/>
      <c r="K108" s="86"/>
      <c r="L108" s="9"/>
    </row>
    <row r="109" spans="2:13" x14ac:dyDescent="0.2">
      <c r="B109" s="2" t="s">
        <v>99</v>
      </c>
      <c r="C109" s="2"/>
      <c r="D109" s="2"/>
      <c r="E109" s="83"/>
      <c r="F109" s="83"/>
      <c r="G109" s="83"/>
      <c r="H109" s="83"/>
      <c r="I109" s="84"/>
      <c r="J109" s="85"/>
      <c r="K109" s="85"/>
      <c r="M109" s="87"/>
    </row>
    <row r="110" spans="2:13" x14ac:dyDescent="0.2">
      <c r="B110" s="2" t="s">
        <v>100</v>
      </c>
      <c r="C110" s="2"/>
      <c r="D110" s="95" t="s">
        <v>135</v>
      </c>
      <c r="E110" s="83"/>
      <c r="F110" s="83"/>
      <c r="G110" s="83"/>
      <c r="H110" s="67"/>
      <c r="I110" s="67"/>
      <c r="J110" s="47"/>
      <c r="K110" s="47"/>
    </row>
    <row r="111" spans="2:13" x14ac:dyDescent="0.2">
      <c r="B111" s="2" t="s">
        <v>102</v>
      </c>
      <c r="C111" s="2"/>
      <c r="D111" s="95"/>
      <c r="E111" s="83"/>
      <c r="F111" s="83"/>
      <c r="G111" s="88"/>
      <c r="H111" s="88"/>
      <c r="I111" s="88"/>
    </row>
    <row r="112" spans="2:13" x14ac:dyDescent="0.2">
      <c r="B112" s="2" t="s">
        <v>103</v>
      </c>
      <c r="C112" s="2"/>
      <c r="D112" s="95"/>
      <c r="E112" s="83"/>
      <c r="F112" s="83"/>
      <c r="G112" s="67"/>
      <c r="H112" s="67"/>
      <c r="I112" s="67"/>
    </row>
    <row r="113" spans="2:10" x14ac:dyDescent="0.2">
      <c r="E113" s="83"/>
      <c r="F113" s="83"/>
      <c r="G113" s="88"/>
      <c r="H113" s="88"/>
      <c r="I113" s="88"/>
    </row>
    <row r="114" spans="2:10" x14ac:dyDescent="0.2">
      <c r="B114" s="2" t="s">
        <v>104</v>
      </c>
      <c r="D114" s="2" t="s">
        <v>136</v>
      </c>
      <c r="E114" s="83"/>
      <c r="F114" s="83"/>
      <c r="G114" s="89"/>
      <c r="H114" s="89"/>
      <c r="I114" s="89"/>
      <c r="J114" s="47"/>
    </row>
    <row r="115" spans="2:10" x14ac:dyDescent="0.2">
      <c r="D115" s="90" t="s">
        <v>137</v>
      </c>
      <c r="G115" s="81"/>
      <c r="H115" s="81"/>
      <c r="I115" s="81"/>
      <c r="J115" s="47"/>
    </row>
    <row r="116" spans="2:10" x14ac:dyDescent="0.2">
      <c r="G116" s="47"/>
      <c r="H116" s="47"/>
      <c r="I116" s="47"/>
      <c r="J116" s="47"/>
    </row>
  </sheetData>
  <mergeCells count="3">
    <mergeCell ref="G3:K3"/>
    <mergeCell ref="M3:Q3"/>
    <mergeCell ref="D110:D112"/>
  </mergeCells>
  <printOptions horizontalCentered="1"/>
  <pageMargins left="0.25" right="0.25" top="0.5" bottom="0.25" header="0.25" footer="0"/>
  <pageSetup scale="58" fitToHeight="0" orientation="landscape" copies="2" r:id="rId1"/>
  <headerFooter alignWithMargins="0"/>
  <rowBreaks count="1" manualBreakCount="1">
    <brk id="58"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B1:X140"/>
  <sheetViews>
    <sheetView tabSelected="1" topLeftCell="A100" zoomScaleNormal="100" workbookViewId="0">
      <selection activeCell="E125" sqref="E125:J125"/>
    </sheetView>
  </sheetViews>
  <sheetFormatPr defaultRowHeight="12.75" x14ac:dyDescent="0.2"/>
  <cols>
    <col min="1" max="1" width="0.85546875" style="1" customWidth="1"/>
    <col min="2" max="2" width="22.140625" style="1" customWidth="1"/>
    <col min="3" max="3" width="0.85546875" style="1" customWidth="1"/>
    <col min="4" max="4" width="29.42578125" style="1" customWidth="1"/>
    <col min="5" max="5" width="22" style="1" bestFit="1" customWidth="1"/>
    <col min="6" max="6" width="0.85546875" style="1" customWidth="1"/>
    <col min="7" max="7" width="14.7109375" style="1" customWidth="1"/>
    <col min="8" max="8" width="16" style="1" customWidth="1"/>
    <col min="9" max="9" width="16.140625" style="1" customWidth="1"/>
    <col min="10" max="10" width="14.7109375" style="1" customWidth="1"/>
    <col min="11" max="11" width="16.85546875" style="1" customWidth="1"/>
    <col min="12" max="12" width="1.7109375" style="1" customWidth="1"/>
    <col min="13" max="14" width="14.7109375" style="1" customWidth="1"/>
    <col min="15" max="15" width="16.85546875" style="1" customWidth="1"/>
    <col min="16" max="16" width="14.7109375" style="1" customWidth="1"/>
    <col min="17" max="17" width="16.140625" style="1" customWidth="1"/>
    <col min="18" max="18" width="2.5703125" style="1" customWidth="1"/>
    <col min="19" max="22" width="16.140625" style="1" customWidth="1"/>
    <col min="23" max="23" width="2.7109375" style="1" customWidth="1"/>
    <col min="24" max="24" width="47" style="1" bestFit="1" customWidth="1"/>
    <col min="25" max="16384" width="9.140625" style="1"/>
  </cols>
  <sheetData>
    <row r="1" spans="2:24" x14ac:dyDescent="0.2">
      <c r="E1" s="2"/>
      <c r="F1" s="2"/>
    </row>
    <row r="2" spans="2:24" x14ac:dyDescent="0.2">
      <c r="E2" s="2"/>
      <c r="F2" s="2"/>
    </row>
    <row r="3" spans="2:24" ht="20.25" thickBot="1" x14ac:dyDescent="0.3">
      <c r="B3" s="3" t="s">
        <v>0</v>
      </c>
      <c r="C3" s="2"/>
      <c r="D3" s="2"/>
      <c r="E3" s="2"/>
      <c r="F3" s="2"/>
      <c r="G3" s="94" t="s">
        <v>138</v>
      </c>
      <c r="H3" s="94"/>
      <c r="I3" s="94"/>
      <c r="J3" s="94"/>
      <c r="K3" s="94"/>
      <c r="L3" s="4"/>
      <c r="M3" s="94" t="s">
        <v>139</v>
      </c>
      <c r="N3" s="94"/>
      <c r="O3" s="94"/>
      <c r="P3" s="94"/>
      <c r="Q3" s="94"/>
      <c r="R3" s="5"/>
      <c r="S3" s="5"/>
      <c r="T3" s="5"/>
      <c r="U3" s="5"/>
      <c r="V3" s="5"/>
    </row>
    <row r="4" spans="2:24" ht="19.5" x14ac:dyDescent="0.25">
      <c r="B4" s="3" t="s">
        <v>3</v>
      </c>
      <c r="C4" s="2"/>
      <c r="D4" s="2"/>
      <c r="L4" s="4"/>
    </row>
    <row r="5" spans="2:24" x14ac:dyDescent="0.2">
      <c r="B5" s="2" t="s">
        <v>140</v>
      </c>
      <c r="C5" s="2"/>
      <c r="D5" s="2"/>
      <c r="G5" s="6" t="s">
        <v>5</v>
      </c>
      <c r="H5" s="6" t="s">
        <v>6</v>
      </c>
      <c r="I5" s="6" t="s">
        <v>7</v>
      </c>
      <c r="J5" s="6" t="s">
        <v>8</v>
      </c>
      <c r="K5" s="6" t="s">
        <v>9</v>
      </c>
      <c r="L5" s="4"/>
      <c r="M5" s="6" t="s">
        <v>5</v>
      </c>
      <c r="N5" s="6" t="s">
        <v>6</v>
      </c>
      <c r="O5" s="6" t="s">
        <v>7</v>
      </c>
      <c r="P5" s="6" t="s">
        <v>8</v>
      </c>
      <c r="Q5" s="6" t="s">
        <v>9</v>
      </c>
      <c r="R5" s="6"/>
      <c r="S5" s="6"/>
      <c r="T5" s="6"/>
      <c r="U5" s="6"/>
      <c r="V5" s="6"/>
    </row>
    <row r="6" spans="2:24" ht="15" x14ac:dyDescent="0.2">
      <c r="B6" s="7"/>
      <c r="C6" s="2"/>
      <c r="D6" s="7" t="s">
        <v>10</v>
      </c>
      <c r="G6" s="6" t="s">
        <v>11</v>
      </c>
      <c r="H6" s="6" t="s">
        <v>12</v>
      </c>
      <c r="I6" s="6" t="s">
        <v>13</v>
      </c>
      <c r="J6" s="6" t="s">
        <v>14</v>
      </c>
      <c r="K6" s="6" t="s">
        <v>15</v>
      </c>
      <c r="L6" s="4"/>
      <c r="M6" s="6" t="s">
        <v>11</v>
      </c>
      <c r="N6" s="6" t="s">
        <v>12</v>
      </c>
      <c r="O6" s="6" t="s">
        <v>13</v>
      </c>
      <c r="P6" s="6" t="s">
        <v>14</v>
      </c>
      <c r="Q6" s="6" t="s">
        <v>15</v>
      </c>
      <c r="R6" s="6"/>
      <c r="S6" s="6"/>
      <c r="T6" s="6"/>
      <c r="U6" s="6"/>
      <c r="V6" s="6"/>
    </row>
    <row r="7" spans="2:24" x14ac:dyDescent="0.2">
      <c r="D7" s="8"/>
      <c r="E7" s="9"/>
      <c r="G7" s="6"/>
      <c r="H7" s="6" t="s">
        <v>16</v>
      </c>
      <c r="I7" s="6"/>
      <c r="J7" s="6"/>
      <c r="K7" s="6"/>
      <c r="L7" s="4"/>
      <c r="M7" s="6"/>
      <c r="N7" s="6" t="s">
        <v>16</v>
      </c>
      <c r="O7" s="6"/>
      <c r="P7" s="6"/>
      <c r="Q7" s="6"/>
      <c r="R7" s="6"/>
      <c r="S7" s="6"/>
      <c r="T7" s="6"/>
      <c r="U7" s="6"/>
      <c r="V7" s="6"/>
    </row>
    <row r="8" spans="2:24" ht="13.5" thickBot="1" x14ac:dyDescent="0.25">
      <c r="B8" s="2"/>
      <c r="E8" s="9"/>
      <c r="G8" s="10" t="s">
        <v>17</v>
      </c>
      <c r="H8" s="10" t="s">
        <v>18</v>
      </c>
      <c r="I8" s="10" t="s">
        <v>19</v>
      </c>
      <c r="J8" s="10"/>
      <c r="K8" s="10" t="s">
        <v>20</v>
      </c>
      <c r="L8" s="4"/>
      <c r="M8" s="10" t="s">
        <v>17</v>
      </c>
      <c r="N8" s="10" t="s">
        <v>18</v>
      </c>
      <c r="O8" s="10" t="s">
        <v>19</v>
      </c>
      <c r="P8" s="10"/>
      <c r="Q8" s="10" t="s">
        <v>20</v>
      </c>
      <c r="R8" s="11"/>
      <c r="S8" s="11"/>
      <c r="T8" s="11"/>
      <c r="U8" s="11"/>
      <c r="V8" s="11"/>
    </row>
    <row r="9" spans="2:24" ht="5.0999999999999996" customHeight="1" x14ac:dyDescent="0.2">
      <c r="B9" s="2"/>
      <c r="E9" s="9"/>
      <c r="G9" s="12"/>
      <c r="H9" s="12"/>
      <c r="I9" s="12"/>
      <c r="J9" s="12"/>
      <c r="K9" s="12"/>
      <c r="L9" s="4"/>
      <c r="M9" s="12"/>
      <c r="N9" s="12"/>
      <c r="O9" s="12"/>
      <c r="P9" s="12"/>
      <c r="Q9" s="12"/>
      <c r="R9" s="13"/>
      <c r="S9" s="13"/>
      <c r="T9" s="13"/>
      <c r="U9" s="13"/>
      <c r="V9" s="13"/>
    </row>
    <row r="10" spans="2:24" ht="15" thickBot="1" x14ac:dyDescent="0.25">
      <c r="B10" s="14" t="s">
        <v>21</v>
      </c>
      <c r="D10" s="1" t="s">
        <v>22</v>
      </c>
      <c r="E10" s="15" t="s">
        <v>23</v>
      </c>
      <c r="G10" s="16">
        <v>18585</v>
      </c>
      <c r="H10" s="16">
        <v>4645</v>
      </c>
      <c r="I10" s="16">
        <v>69692</v>
      </c>
      <c r="J10" s="17">
        <v>0</v>
      </c>
      <c r="K10" s="16">
        <f>SUM(G10:J10)</f>
        <v>92922</v>
      </c>
      <c r="L10" s="4"/>
      <c r="M10" s="16">
        <v>0</v>
      </c>
      <c r="N10" s="16">
        <v>0</v>
      </c>
      <c r="O10" s="16">
        <v>0</v>
      </c>
      <c r="P10" s="17">
        <v>0</v>
      </c>
      <c r="Q10" s="17">
        <f>SUM(M10:P10)</f>
        <v>0</v>
      </c>
      <c r="R10" s="17"/>
      <c r="S10" s="17"/>
      <c r="T10" s="17"/>
      <c r="U10" s="17"/>
      <c r="V10" s="17"/>
    </row>
    <row r="11" spans="2:24" x14ac:dyDescent="0.2">
      <c r="B11" s="2" t="s">
        <v>24</v>
      </c>
      <c r="E11" s="15" t="s">
        <v>25</v>
      </c>
      <c r="G11" s="18">
        <v>479.5</v>
      </c>
      <c r="H11" s="18">
        <v>119.1</v>
      </c>
      <c r="I11" s="18">
        <v>1798.1</v>
      </c>
      <c r="J11" s="19">
        <v>0</v>
      </c>
      <c r="K11" s="18">
        <f>SUM(G11:J11)</f>
        <v>2396.6999999999998</v>
      </c>
      <c r="L11" s="4"/>
      <c r="M11" s="18">
        <f>G11</f>
        <v>479.5</v>
      </c>
      <c r="N11" s="18">
        <f>H11</f>
        <v>119.1</v>
      </c>
      <c r="O11" s="18">
        <f>I11</f>
        <v>1798.1</v>
      </c>
      <c r="P11" s="19">
        <v>0</v>
      </c>
      <c r="Q11" s="19">
        <f>SUM(M11:P11)</f>
        <v>2396.6999999999998</v>
      </c>
      <c r="R11" s="20"/>
      <c r="S11" s="20"/>
      <c r="T11" s="20"/>
      <c r="U11" s="20"/>
      <c r="V11" s="20"/>
    </row>
    <row r="12" spans="2:24" x14ac:dyDescent="0.2">
      <c r="E12" s="15"/>
      <c r="G12" s="9"/>
      <c r="H12" s="9"/>
      <c r="I12" s="9"/>
      <c r="K12" s="9"/>
      <c r="L12" s="4"/>
      <c r="M12" s="9"/>
      <c r="N12" s="9"/>
      <c r="O12" s="9"/>
    </row>
    <row r="13" spans="2:24" ht="13.5" thickBot="1" x14ac:dyDescent="0.25">
      <c r="D13" s="1" t="s">
        <v>26</v>
      </c>
      <c r="E13" s="15" t="s">
        <v>23</v>
      </c>
      <c r="G13" s="16">
        <v>56968</v>
      </c>
      <c r="H13" s="16">
        <v>14242</v>
      </c>
      <c r="I13" s="16">
        <v>213632</v>
      </c>
      <c r="J13" s="17"/>
      <c r="K13" s="16">
        <f>SUM(G13:J13)</f>
        <v>284842</v>
      </c>
      <c r="L13" s="4"/>
      <c r="M13" s="16">
        <f t="shared" ref="M13:P14" si="0">G13</f>
        <v>56968</v>
      </c>
      <c r="N13" s="16">
        <f t="shared" si="0"/>
        <v>14242</v>
      </c>
      <c r="O13" s="16">
        <f t="shared" si="0"/>
        <v>213632</v>
      </c>
      <c r="P13" s="16">
        <f t="shared" si="0"/>
        <v>0</v>
      </c>
      <c r="Q13" s="17">
        <f>SUM(M13:P13)</f>
        <v>284842</v>
      </c>
      <c r="R13" s="17"/>
      <c r="S13" s="17"/>
      <c r="T13" s="17"/>
      <c r="U13" s="17"/>
      <c r="V13" s="17"/>
    </row>
    <row r="14" spans="2:24" ht="13.5" thickBot="1" x14ac:dyDescent="0.25">
      <c r="E14" s="15" t="s">
        <v>25</v>
      </c>
      <c r="G14" s="18">
        <v>1258.0999999999999</v>
      </c>
      <c r="H14" s="18">
        <v>314.89999999999998</v>
      </c>
      <c r="I14" s="18">
        <v>4718.5</v>
      </c>
      <c r="J14" s="19">
        <v>0</v>
      </c>
      <c r="K14" s="18">
        <f>SUM(G14:J14)</f>
        <v>6291.5</v>
      </c>
      <c r="L14" s="4"/>
      <c r="M14" s="18">
        <f t="shared" si="0"/>
        <v>1258.0999999999999</v>
      </c>
      <c r="N14" s="18">
        <f t="shared" si="0"/>
        <v>314.89999999999998</v>
      </c>
      <c r="O14" s="18">
        <f t="shared" si="0"/>
        <v>4718.5</v>
      </c>
      <c r="P14" s="19">
        <v>0</v>
      </c>
      <c r="Q14" s="19">
        <f>SUM(M14:P14)</f>
        <v>6291.5</v>
      </c>
      <c r="R14" s="20"/>
      <c r="S14" s="20"/>
      <c r="T14" s="20"/>
      <c r="U14" s="20"/>
      <c r="V14" s="20"/>
    </row>
    <row r="15" spans="2:24" x14ac:dyDescent="0.2">
      <c r="E15" s="9"/>
      <c r="G15" s="9"/>
      <c r="H15" s="9"/>
      <c r="I15" s="9"/>
      <c r="K15" s="9"/>
      <c r="L15" s="4"/>
      <c r="M15" s="9"/>
      <c r="N15" s="9"/>
      <c r="O15" s="9"/>
      <c r="X15" s="21" t="s">
        <v>27</v>
      </c>
    </row>
    <row r="16" spans="2:24" x14ac:dyDescent="0.2">
      <c r="D16" s="1" t="s">
        <v>28</v>
      </c>
      <c r="E16" s="15" t="s">
        <v>29</v>
      </c>
      <c r="G16" s="16">
        <v>7410</v>
      </c>
      <c r="H16" s="16">
        <v>1852</v>
      </c>
      <c r="I16" s="16">
        <v>2198</v>
      </c>
      <c r="J16" s="17">
        <v>0</v>
      </c>
      <c r="K16" s="16">
        <f t="shared" ref="K16:K22" si="1">SUM(G16:J16)</f>
        <v>11460</v>
      </c>
      <c r="L16" s="4"/>
      <c r="M16" s="16">
        <v>0</v>
      </c>
      <c r="N16" s="16">
        <v>0</v>
      </c>
      <c r="O16" s="16">
        <v>0</v>
      </c>
      <c r="P16" s="17">
        <v>0</v>
      </c>
      <c r="Q16" s="17">
        <f t="shared" ref="Q16:Q21" si="2">SUM(M16:P16)</f>
        <v>0</v>
      </c>
      <c r="R16" s="17"/>
      <c r="S16" s="17"/>
      <c r="T16" s="17"/>
      <c r="U16" s="17"/>
      <c r="V16" s="17"/>
      <c r="X16" s="22"/>
    </row>
    <row r="17" spans="2:24" x14ac:dyDescent="0.2">
      <c r="D17" s="1" t="s">
        <v>30</v>
      </c>
      <c r="E17" s="15" t="s">
        <v>31</v>
      </c>
      <c r="G17" s="16">
        <v>6551</v>
      </c>
      <c r="H17" s="16">
        <v>1638</v>
      </c>
      <c r="I17" s="16">
        <v>8105</v>
      </c>
      <c r="J17" s="17">
        <v>0</v>
      </c>
      <c r="K17" s="16">
        <f t="shared" si="1"/>
        <v>16294</v>
      </c>
      <c r="L17" s="4"/>
      <c r="M17" s="16">
        <f>G17</f>
        <v>6551</v>
      </c>
      <c r="N17" s="16">
        <f>H17</f>
        <v>1638</v>
      </c>
      <c r="O17" s="16">
        <f>I17</f>
        <v>8105</v>
      </c>
      <c r="P17" s="16">
        <f>J17</f>
        <v>0</v>
      </c>
      <c r="Q17" s="17">
        <f t="shared" si="2"/>
        <v>16294</v>
      </c>
      <c r="R17" s="17"/>
      <c r="S17" s="17"/>
      <c r="T17" s="17"/>
      <c r="U17" s="17"/>
      <c r="V17" s="17"/>
      <c r="X17" s="22" t="s">
        <v>32</v>
      </c>
    </row>
    <row r="18" spans="2:24" x14ac:dyDescent="0.2">
      <c r="E18" s="15" t="s">
        <v>33</v>
      </c>
      <c r="G18" s="16">
        <v>1398</v>
      </c>
      <c r="H18" s="16">
        <v>349</v>
      </c>
      <c r="I18" s="16">
        <v>1613</v>
      </c>
      <c r="J18" s="17">
        <v>0</v>
      </c>
      <c r="K18" s="16">
        <f t="shared" si="1"/>
        <v>3360</v>
      </c>
      <c r="L18" s="4"/>
      <c r="M18" s="16">
        <v>0</v>
      </c>
      <c r="N18" s="16">
        <v>0</v>
      </c>
      <c r="O18" s="16">
        <v>0</v>
      </c>
      <c r="P18" s="17">
        <v>0</v>
      </c>
      <c r="Q18" s="17">
        <f t="shared" si="2"/>
        <v>0</v>
      </c>
      <c r="R18" s="17"/>
      <c r="S18" s="17"/>
      <c r="T18" s="17"/>
      <c r="U18" s="17"/>
      <c r="V18" s="17"/>
      <c r="X18" s="23">
        <f>395196+21379</f>
        <v>416575</v>
      </c>
    </row>
    <row r="19" spans="2:24" x14ac:dyDescent="0.2">
      <c r="E19" s="15" t="s">
        <v>34</v>
      </c>
      <c r="G19" s="24">
        <v>10651</v>
      </c>
      <c r="H19" s="16">
        <v>2625</v>
      </c>
      <c r="I19" s="16">
        <v>40075</v>
      </c>
      <c r="J19" s="17">
        <v>0</v>
      </c>
      <c r="K19" s="16">
        <f t="shared" si="1"/>
        <v>53351</v>
      </c>
      <c r="L19" s="4"/>
      <c r="M19" s="16">
        <v>0</v>
      </c>
      <c r="N19" s="16">
        <v>0</v>
      </c>
      <c r="O19" s="16">
        <v>0</v>
      </c>
      <c r="P19" s="17">
        <v>0</v>
      </c>
      <c r="Q19" s="17">
        <f t="shared" si="2"/>
        <v>0</v>
      </c>
      <c r="R19" s="17"/>
      <c r="S19" s="17"/>
      <c r="T19" s="17"/>
      <c r="U19" s="17"/>
      <c r="V19" s="17"/>
      <c r="X19" s="22"/>
    </row>
    <row r="20" spans="2:24" x14ac:dyDescent="0.2">
      <c r="E20" s="15" t="s">
        <v>35</v>
      </c>
      <c r="G20" s="16">
        <v>148902</v>
      </c>
      <c r="H20" s="16">
        <v>33983</v>
      </c>
      <c r="I20" s="16">
        <v>0</v>
      </c>
      <c r="J20" s="17">
        <v>0</v>
      </c>
      <c r="K20" s="16">
        <f t="shared" si="1"/>
        <v>182885</v>
      </c>
      <c r="L20" s="4"/>
      <c r="M20" s="16">
        <f>G20</f>
        <v>148902</v>
      </c>
      <c r="N20" s="16">
        <f>H20</f>
        <v>33983</v>
      </c>
      <c r="O20" s="16">
        <f>I20</f>
        <v>0</v>
      </c>
      <c r="P20" s="16">
        <f>J20</f>
        <v>0</v>
      </c>
      <c r="Q20" s="17">
        <f t="shared" si="2"/>
        <v>182885</v>
      </c>
      <c r="R20" s="17"/>
      <c r="S20" s="17"/>
      <c r="T20" s="17"/>
      <c r="U20" s="17"/>
      <c r="V20" s="17"/>
      <c r="X20" s="22" t="s">
        <v>36</v>
      </c>
    </row>
    <row r="21" spans="2:24" x14ac:dyDescent="0.2">
      <c r="E21" s="15" t="s">
        <v>37</v>
      </c>
      <c r="G21" s="25">
        <v>3629</v>
      </c>
      <c r="H21" s="25">
        <v>847</v>
      </c>
      <c r="I21" s="25">
        <v>20361</v>
      </c>
      <c r="J21" s="26">
        <v>0</v>
      </c>
      <c r="K21" s="25">
        <f t="shared" si="1"/>
        <v>24837</v>
      </c>
      <c r="L21" s="4"/>
      <c r="M21" s="16">
        <v>0</v>
      </c>
      <c r="N21" s="16">
        <v>0</v>
      </c>
      <c r="O21" s="16">
        <v>0</v>
      </c>
      <c r="P21" s="17">
        <v>0</v>
      </c>
      <c r="Q21" s="17">
        <f t="shared" si="2"/>
        <v>0</v>
      </c>
      <c r="R21" s="17"/>
      <c r="S21" s="17"/>
      <c r="T21" s="17"/>
      <c r="U21" s="17"/>
      <c r="V21" s="17"/>
      <c r="X21" s="23">
        <f>31030+1679</f>
        <v>32709</v>
      </c>
    </row>
    <row r="22" spans="2:24" x14ac:dyDescent="0.2">
      <c r="D22" s="2" t="s">
        <v>38</v>
      </c>
      <c r="E22" s="15"/>
      <c r="G22" s="27">
        <f>G10+G13+SUM(G16:G21)</f>
        <v>254094</v>
      </c>
      <c r="H22" s="27">
        <f>H10+H13+SUM(H16:H21)</f>
        <v>60181</v>
      </c>
      <c r="I22" s="27">
        <f>I10+I13+SUM(I16:I21)</f>
        <v>355676</v>
      </c>
      <c r="J22" s="28">
        <f>J10+J13+SUM(J16:J21)</f>
        <v>0</v>
      </c>
      <c r="K22" s="27">
        <f t="shared" si="1"/>
        <v>669951</v>
      </c>
      <c r="L22" s="4"/>
      <c r="M22" s="29">
        <f>M10+M13+SUM(M16:M21)</f>
        <v>212421</v>
      </c>
      <c r="N22" s="29">
        <f>N10+N13+SUM(N16:N21)</f>
        <v>49863</v>
      </c>
      <c r="O22" s="29">
        <f>O10+O13+SUM(O16:O21)</f>
        <v>221737</v>
      </c>
      <c r="P22" s="30">
        <f>P10+P13+SUM(P16:P21)</f>
        <v>0</v>
      </c>
      <c r="Q22" s="30">
        <f>Q10+Q13+SUM(Q16:Q21)</f>
        <v>484021</v>
      </c>
      <c r="R22" s="31"/>
      <c r="S22" s="31"/>
      <c r="T22" s="31"/>
      <c r="U22" s="31"/>
      <c r="V22" s="31"/>
      <c r="X22" s="22"/>
    </row>
    <row r="23" spans="2:24" x14ac:dyDescent="0.2">
      <c r="E23" s="15"/>
      <c r="G23" s="16"/>
      <c r="H23" s="16"/>
      <c r="I23" s="16"/>
      <c r="J23" s="17"/>
      <c r="K23" s="16"/>
      <c r="L23" s="4"/>
      <c r="M23" s="32"/>
      <c r="N23" s="16"/>
      <c r="O23" s="16"/>
      <c r="P23" s="17"/>
      <c r="Q23" s="17"/>
      <c r="R23" s="17"/>
      <c r="S23" s="17"/>
      <c r="T23" s="17"/>
      <c r="U23" s="17"/>
      <c r="V23" s="17"/>
      <c r="X23" s="22" t="s">
        <v>39</v>
      </c>
    </row>
    <row r="24" spans="2:24" ht="13.5" thickBot="1" x14ac:dyDescent="0.25">
      <c r="B24" s="2" t="s">
        <v>40</v>
      </c>
      <c r="E24" s="15" t="s">
        <v>41</v>
      </c>
      <c r="G24" s="25">
        <v>24190</v>
      </c>
      <c r="H24" s="25">
        <v>5350</v>
      </c>
      <c r="I24" s="25">
        <v>92242</v>
      </c>
      <c r="J24" s="26">
        <v>0</v>
      </c>
      <c r="K24" s="25">
        <f>SUM(G24:J24)</f>
        <v>121782</v>
      </c>
      <c r="L24" s="4"/>
      <c r="M24" s="25">
        <f>$Q$24*G$128</f>
        <v>1889.2835464704328</v>
      </c>
      <c r="N24" s="25">
        <f>$Q$24*H$128</f>
        <v>419.83527823829604</v>
      </c>
      <c r="O24" s="25">
        <f>$Q$24*I$128</f>
        <v>7253.0667073083141</v>
      </c>
      <c r="P24" s="25">
        <v>0</v>
      </c>
      <c r="Q24" s="25">
        <f>K24*X24</f>
        <v>9562.1855320170434</v>
      </c>
      <c r="R24" s="33"/>
      <c r="S24" s="33"/>
      <c r="T24" s="33"/>
      <c r="U24" s="33"/>
      <c r="V24" s="33"/>
      <c r="X24" s="34">
        <f>X21/X18</f>
        <v>7.8518874152313511E-2</v>
      </c>
    </row>
    <row r="25" spans="2:24" x14ac:dyDescent="0.2">
      <c r="B25" s="2"/>
      <c r="D25" s="2" t="s">
        <v>42</v>
      </c>
      <c r="E25" s="15"/>
      <c r="G25" s="27">
        <f>SUM(G24)</f>
        <v>24190</v>
      </c>
      <c r="H25" s="27">
        <f>SUM(H24)</f>
        <v>5350</v>
      </c>
      <c r="I25" s="27">
        <f>SUM(I24)</f>
        <v>92242</v>
      </c>
      <c r="J25" s="28">
        <f>SUM(J24)</f>
        <v>0</v>
      </c>
      <c r="K25" s="27">
        <f>SUM(G25:J25)</f>
        <v>121782</v>
      </c>
      <c r="L25" s="4"/>
      <c r="M25" s="27">
        <f>SUM(M24)</f>
        <v>1889.2835464704328</v>
      </c>
      <c r="N25" s="27">
        <f>SUM(N24)</f>
        <v>419.83527823829604</v>
      </c>
      <c r="O25" s="27">
        <f>SUM(O24)</f>
        <v>7253.0667073083141</v>
      </c>
      <c r="P25" s="28">
        <f>SUM(P24)</f>
        <v>0</v>
      </c>
      <c r="Q25" s="28">
        <f>SUM(M25:P25)</f>
        <v>9562.1855320170434</v>
      </c>
      <c r="R25" s="28"/>
      <c r="S25" s="28"/>
      <c r="T25" s="28"/>
      <c r="U25" s="28"/>
      <c r="V25" s="28"/>
    </row>
    <row r="26" spans="2:24" x14ac:dyDescent="0.2">
      <c r="B26" s="2"/>
      <c r="E26" s="9"/>
      <c r="G26" s="9"/>
      <c r="H26" s="9"/>
      <c r="I26" s="9"/>
      <c r="K26" s="9"/>
      <c r="L26" s="4"/>
      <c r="M26" s="9"/>
      <c r="N26" s="9"/>
      <c r="O26" s="9"/>
    </row>
    <row r="27" spans="2:24" x14ac:dyDescent="0.2">
      <c r="B27" s="2" t="s">
        <v>43</v>
      </c>
      <c r="E27" s="15" t="s">
        <v>44</v>
      </c>
      <c r="F27" s="9"/>
      <c r="G27" s="16">
        <v>788</v>
      </c>
      <c r="H27" s="16">
        <v>151</v>
      </c>
      <c r="I27" s="16">
        <v>3064</v>
      </c>
      <c r="J27" s="17">
        <v>0</v>
      </c>
      <c r="K27" s="16">
        <f t="shared" ref="K27:K32" si="3">SUM(G27:J27)</f>
        <v>4003</v>
      </c>
      <c r="L27" s="4"/>
      <c r="M27" s="33">
        <v>0</v>
      </c>
      <c r="N27" s="33">
        <v>0</v>
      </c>
      <c r="O27" s="33">
        <v>0</v>
      </c>
      <c r="P27" s="17">
        <v>0</v>
      </c>
      <c r="Q27" s="17">
        <f t="shared" ref="Q27:Q32" si="4">SUM(M27:P27)</f>
        <v>0</v>
      </c>
      <c r="R27" s="17"/>
      <c r="S27" s="17"/>
      <c r="T27" s="17"/>
      <c r="U27" s="17"/>
      <c r="V27" s="17"/>
    </row>
    <row r="28" spans="2:24" x14ac:dyDescent="0.2">
      <c r="B28" s="2"/>
      <c r="E28" s="15" t="s">
        <v>45</v>
      </c>
      <c r="G28" s="16">
        <v>1157</v>
      </c>
      <c r="H28" s="16">
        <v>289</v>
      </c>
      <c r="I28" s="16">
        <v>4338</v>
      </c>
      <c r="J28" s="17">
        <v>0</v>
      </c>
      <c r="K28" s="16">
        <f t="shared" si="3"/>
        <v>5784</v>
      </c>
      <c r="L28" s="4"/>
      <c r="M28" s="16">
        <f>G28</f>
        <v>1157</v>
      </c>
      <c r="N28" s="16">
        <f>H28</f>
        <v>289</v>
      </c>
      <c r="O28" s="16">
        <f>I28</f>
        <v>4338</v>
      </c>
      <c r="P28" s="16">
        <f>J28</f>
        <v>0</v>
      </c>
      <c r="Q28" s="17">
        <f>SUM(M28:P28)</f>
        <v>5784</v>
      </c>
      <c r="R28" s="17"/>
      <c r="S28" s="17"/>
      <c r="T28" s="17"/>
      <c r="U28" s="17"/>
      <c r="V28" s="17"/>
    </row>
    <row r="29" spans="2:24" x14ac:dyDescent="0.2">
      <c r="B29" s="2"/>
      <c r="E29" s="9" t="s">
        <v>46</v>
      </c>
      <c r="G29" s="16">
        <v>0</v>
      </c>
      <c r="H29" s="16">
        <v>0</v>
      </c>
      <c r="I29" s="16">
        <v>0</v>
      </c>
      <c r="J29" s="17">
        <v>0</v>
      </c>
      <c r="K29" s="16">
        <f t="shared" si="3"/>
        <v>0</v>
      </c>
      <c r="L29" s="4"/>
      <c r="M29" s="16">
        <v>0</v>
      </c>
      <c r="N29" s="16">
        <v>0</v>
      </c>
      <c r="O29" s="16">
        <v>0</v>
      </c>
      <c r="P29" s="17">
        <v>0</v>
      </c>
      <c r="Q29" s="17">
        <f t="shared" si="4"/>
        <v>0</v>
      </c>
      <c r="R29" s="17"/>
      <c r="S29" s="17"/>
      <c r="T29" s="17"/>
      <c r="U29" s="17"/>
      <c r="V29" s="17"/>
    </row>
    <row r="30" spans="2:24" x14ac:dyDescent="0.2">
      <c r="B30" s="2"/>
      <c r="E30" s="15" t="s">
        <v>47</v>
      </c>
      <c r="G30" s="16">
        <v>10833</v>
      </c>
      <c r="H30" s="16">
        <v>2708</v>
      </c>
      <c r="I30" s="16">
        <v>40709</v>
      </c>
      <c r="J30" s="17">
        <v>0</v>
      </c>
      <c r="K30" s="16">
        <f t="shared" si="3"/>
        <v>54250</v>
      </c>
      <c r="L30" s="4"/>
      <c r="M30" s="16">
        <f t="shared" ref="M30:P31" si="5">G30</f>
        <v>10833</v>
      </c>
      <c r="N30" s="16">
        <f t="shared" si="5"/>
        <v>2708</v>
      </c>
      <c r="O30" s="16">
        <f t="shared" si="5"/>
        <v>40709</v>
      </c>
      <c r="P30" s="16">
        <f t="shared" si="5"/>
        <v>0</v>
      </c>
      <c r="Q30" s="17">
        <f t="shared" si="4"/>
        <v>54250</v>
      </c>
      <c r="R30" s="17"/>
      <c r="S30" s="17"/>
      <c r="T30" s="17"/>
      <c r="U30" s="17"/>
      <c r="V30" s="17"/>
    </row>
    <row r="31" spans="2:24" x14ac:dyDescent="0.2">
      <c r="B31" s="2"/>
      <c r="E31" s="35" t="s">
        <v>48</v>
      </c>
      <c r="G31" s="25">
        <v>105</v>
      </c>
      <c r="H31" s="25">
        <v>26</v>
      </c>
      <c r="I31" s="25">
        <v>393</v>
      </c>
      <c r="J31" s="26">
        <v>0</v>
      </c>
      <c r="K31" s="25">
        <f t="shared" si="3"/>
        <v>524</v>
      </c>
      <c r="L31" s="4"/>
      <c r="M31" s="25">
        <f t="shared" si="5"/>
        <v>105</v>
      </c>
      <c r="N31" s="25">
        <f t="shared" si="5"/>
        <v>26</v>
      </c>
      <c r="O31" s="25">
        <f>I31</f>
        <v>393</v>
      </c>
      <c r="P31" s="25">
        <f>J31</f>
        <v>0</v>
      </c>
      <c r="Q31" s="26">
        <f t="shared" si="4"/>
        <v>524</v>
      </c>
      <c r="R31" s="36"/>
      <c r="S31" s="36"/>
      <c r="T31" s="36"/>
      <c r="U31" s="36"/>
      <c r="V31" s="36"/>
    </row>
    <row r="32" spans="2:24" x14ac:dyDescent="0.2">
      <c r="B32" s="2"/>
      <c r="D32" s="2" t="s">
        <v>49</v>
      </c>
      <c r="G32" s="28">
        <f>SUM(G27:G31)</f>
        <v>12883</v>
      </c>
      <c r="H32" s="28">
        <f>SUM(H27:H31)</f>
        <v>3174</v>
      </c>
      <c r="I32" s="28">
        <f>SUM(I27:I31)</f>
        <v>48504</v>
      </c>
      <c r="J32" s="28">
        <f>SUM(J27:J31)</f>
        <v>0</v>
      </c>
      <c r="K32" s="27">
        <f t="shared" si="3"/>
        <v>64561</v>
      </c>
      <c r="L32" s="4"/>
      <c r="M32" s="27">
        <f>SUM(M27:M31)</f>
        <v>12095</v>
      </c>
      <c r="N32" s="27">
        <f>SUM(N27:N31)</f>
        <v>3023</v>
      </c>
      <c r="O32" s="27">
        <f>SUM(O27:O31)</f>
        <v>45440</v>
      </c>
      <c r="P32" s="28">
        <f>SUM(P27:P31)</f>
        <v>0</v>
      </c>
      <c r="Q32" s="28">
        <f t="shared" si="4"/>
        <v>60558</v>
      </c>
      <c r="R32" s="28"/>
      <c r="S32" s="28"/>
      <c r="T32" s="28"/>
      <c r="U32" s="28"/>
      <c r="V32" s="28"/>
    </row>
    <row r="33" spans="2:22" x14ac:dyDescent="0.2">
      <c r="B33" s="2"/>
      <c r="K33" s="9"/>
      <c r="L33" s="4"/>
    </row>
    <row r="34" spans="2:22" x14ac:dyDescent="0.2">
      <c r="B34" s="2" t="s">
        <v>50</v>
      </c>
      <c r="D34" s="2" t="s">
        <v>51</v>
      </c>
      <c r="E34" s="1" t="s">
        <v>52</v>
      </c>
      <c r="G34" s="16">
        <v>5512</v>
      </c>
      <c r="H34" s="16">
        <v>0</v>
      </c>
      <c r="I34" s="16">
        <v>0</v>
      </c>
      <c r="J34" s="16">
        <v>0</v>
      </c>
      <c r="K34" s="16">
        <f>SUM(G34:J34)</f>
        <v>5512</v>
      </c>
      <c r="L34" s="4"/>
      <c r="M34" s="17">
        <f t="shared" ref="M34:P35" si="6">G34</f>
        <v>5512</v>
      </c>
      <c r="N34" s="17">
        <f t="shared" si="6"/>
        <v>0</v>
      </c>
      <c r="O34" s="17">
        <f t="shared" si="6"/>
        <v>0</v>
      </c>
      <c r="P34" s="17">
        <f t="shared" si="6"/>
        <v>0</v>
      </c>
      <c r="Q34" s="17">
        <f>SUM(M34:P34)</f>
        <v>5512</v>
      </c>
      <c r="R34" s="17"/>
      <c r="S34" s="17"/>
      <c r="T34" s="17"/>
      <c r="U34" s="17"/>
      <c r="V34" s="17"/>
    </row>
    <row r="35" spans="2:22" x14ac:dyDescent="0.2">
      <c r="B35" s="2" t="s">
        <v>53</v>
      </c>
      <c r="D35" s="2" t="s">
        <v>54</v>
      </c>
      <c r="E35" s="1" t="s">
        <v>55</v>
      </c>
      <c r="G35" s="16">
        <v>2415</v>
      </c>
      <c r="H35" s="16">
        <v>0</v>
      </c>
      <c r="I35" s="16">
        <v>0</v>
      </c>
      <c r="J35" s="16">
        <v>0</v>
      </c>
      <c r="K35" s="16">
        <f>SUM(G35:J35)</f>
        <v>2415</v>
      </c>
      <c r="L35" s="4"/>
      <c r="M35" s="17">
        <f t="shared" si="6"/>
        <v>2415</v>
      </c>
      <c r="N35" s="17">
        <f t="shared" si="6"/>
        <v>0</v>
      </c>
      <c r="O35" s="17">
        <f t="shared" si="6"/>
        <v>0</v>
      </c>
      <c r="P35" s="17">
        <f t="shared" si="6"/>
        <v>0</v>
      </c>
      <c r="Q35" s="17">
        <f>SUM(M35:P35)</f>
        <v>2415</v>
      </c>
      <c r="R35" s="17"/>
      <c r="S35" s="17"/>
      <c r="T35" s="17"/>
      <c r="U35" s="17"/>
      <c r="V35" s="17"/>
    </row>
    <row r="36" spans="2:22" x14ac:dyDescent="0.2">
      <c r="D36" s="2"/>
      <c r="G36" s="9"/>
      <c r="H36" s="9"/>
      <c r="I36" s="9"/>
      <c r="J36" s="9"/>
      <c r="K36" s="9"/>
      <c r="L36" s="4"/>
      <c r="Q36" s="17"/>
      <c r="R36" s="17"/>
      <c r="S36" s="17"/>
      <c r="T36" s="17"/>
      <c r="U36" s="17"/>
      <c r="V36" s="17"/>
    </row>
    <row r="37" spans="2:22" x14ac:dyDescent="0.2">
      <c r="D37" s="2" t="s">
        <v>56</v>
      </c>
      <c r="E37" s="1" t="s">
        <v>57</v>
      </c>
      <c r="G37" s="16">
        <v>18802</v>
      </c>
      <c r="H37" s="16"/>
      <c r="I37" s="16">
        <v>0</v>
      </c>
      <c r="J37" s="16">
        <v>0</v>
      </c>
      <c r="K37" s="16">
        <f>SUM(G37:J37)</f>
        <v>18802</v>
      </c>
      <c r="L37" s="4"/>
      <c r="M37" s="17">
        <f t="shared" ref="M37:P40" si="7">G37</f>
        <v>18802</v>
      </c>
      <c r="N37" s="17">
        <f t="shared" si="7"/>
        <v>0</v>
      </c>
      <c r="O37" s="17">
        <f t="shared" si="7"/>
        <v>0</v>
      </c>
      <c r="P37" s="17">
        <f t="shared" si="7"/>
        <v>0</v>
      </c>
      <c r="Q37" s="17">
        <f>SUM(M37:P37)</f>
        <v>18802</v>
      </c>
      <c r="R37" s="17"/>
      <c r="S37" s="17"/>
      <c r="T37" s="17"/>
      <c r="U37" s="17"/>
      <c r="V37" s="17"/>
    </row>
    <row r="38" spans="2:22" x14ac:dyDescent="0.2">
      <c r="D38" s="2" t="s">
        <v>58</v>
      </c>
      <c r="E38" s="1" t="s">
        <v>59</v>
      </c>
      <c r="G38" s="16">
        <v>10461</v>
      </c>
      <c r="H38" s="16">
        <v>0</v>
      </c>
      <c r="I38" s="16">
        <v>0</v>
      </c>
      <c r="J38" s="16">
        <v>0</v>
      </c>
      <c r="K38" s="16">
        <f>SUM(G38:J38)</f>
        <v>10461</v>
      </c>
      <c r="L38" s="4"/>
      <c r="M38" s="17">
        <f t="shared" si="7"/>
        <v>10461</v>
      </c>
      <c r="N38" s="17">
        <f t="shared" si="7"/>
        <v>0</v>
      </c>
      <c r="O38" s="17">
        <f t="shared" si="7"/>
        <v>0</v>
      </c>
      <c r="P38" s="17">
        <f t="shared" si="7"/>
        <v>0</v>
      </c>
      <c r="Q38" s="17">
        <f>SUM(M38:P38)</f>
        <v>10461</v>
      </c>
      <c r="R38" s="17"/>
      <c r="S38" s="17"/>
      <c r="T38" s="17"/>
      <c r="U38" s="17"/>
      <c r="V38" s="17"/>
    </row>
    <row r="39" spans="2:22" x14ac:dyDescent="0.2">
      <c r="D39" s="2"/>
      <c r="E39" s="1" t="s">
        <v>60</v>
      </c>
      <c r="G39" s="16">
        <v>15737</v>
      </c>
      <c r="H39" s="16">
        <v>0</v>
      </c>
      <c r="I39" s="16">
        <v>0</v>
      </c>
      <c r="J39" s="16">
        <v>0</v>
      </c>
      <c r="K39" s="16">
        <f>SUM(G39:J39)</f>
        <v>15737</v>
      </c>
      <c r="L39" s="4"/>
      <c r="M39" s="17">
        <f t="shared" si="7"/>
        <v>15737</v>
      </c>
      <c r="N39" s="17">
        <f t="shared" si="7"/>
        <v>0</v>
      </c>
      <c r="O39" s="17">
        <f t="shared" si="7"/>
        <v>0</v>
      </c>
      <c r="P39" s="17">
        <f t="shared" si="7"/>
        <v>0</v>
      </c>
      <c r="Q39" s="17">
        <f>SUM(M39:P39)</f>
        <v>15737</v>
      </c>
      <c r="R39" s="17"/>
      <c r="S39" s="17"/>
      <c r="T39" s="17"/>
      <c r="U39" s="17"/>
      <c r="V39" s="17"/>
    </row>
    <row r="40" spans="2:22" x14ac:dyDescent="0.2">
      <c r="D40" s="2"/>
      <c r="E40" s="1" t="s">
        <v>61</v>
      </c>
      <c r="G40" s="16">
        <v>47106</v>
      </c>
      <c r="H40" s="16">
        <v>0</v>
      </c>
      <c r="I40" s="16"/>
      <c r="J40" s="16">
        <v>0</v>
      </c>
      <c r="K40" s="16">
        <f>SUM(G40:J40)</f>
        <v>47106</v>
      </c>
      <c r="L40" s="4"/>
      <c r="M40" s="17">
        <f t="shared" si="7"/>
        <v>47106</v>
      </c>
      <c r="N40" s="17">
        <f t="shared" si="7"/>
        <v>0</v>
      </c>
      <c r="O40" s="17">
        <f t="shared" si="7"/>
        <v>0</v>
      </c>
      <c r="P40" s="17">
        <f t="shared" si="7"/>
        <v>0</v>
      </c>
      <c r="Q40" s="17">
        <f>SUM(M40:P40)</f>
        <v>47106</v>
      </c>
      <c r="R40" s="17"/>
      <c r="S40" s="17"/>
      <c r="T40" s="17"/>
      <c r="U40" s="17"/>
      <c r="V40" s="17"/>
    </row>
    <row r="41" spans="2:22" x14ac:dyDescent="0.2">
      <c r="D41" s="2"/>
      <c r="G41" s="9"/>
      <c r="H41" s="9"/>
      <c r="I41" s="9"/>
      <c r="J41" s="9"/>
      <c r="K41" s="9"/>
      <c r="L41" s="4"/>
      <c r="Q41" s="17"/>
      <c r="R41" s="17"/>
      <c r="S41" s="17"/>
      <c r="T41" s="17"/>
      <c r="U41" s="17"/>
      <c r="V41" s="17"/>
    </row>
    <row r="42" spans="2:22" x14ac:dyDescent="0.2">
      <c r="D42" s="2" t="s">
        <v>62</v>
      </c>
      <c r="G42" s="16">
        <v>30996</v>
      </c>
      <c r="H42" s="16"/>
      <c r="I42" s="16">
        <v>0</v>
      </c>
      <c r="J42" s="16">
        <v>0</v>
      </c>
      <c r="K42" s="16">
        <f>SUM(G42:J42)</f>
        <v>30996</v>
      </c>
      <c r="L42" s="4"/>
      <c r="M42" s="17">
        <f>G42</f>
        <v>30996</v>
      </c>
      <c r="N42" s="17">
        <f>H42</f>
        <v>0</v>
      </c>
      <c r="O42" s="17">
        <f>I42</f>
        <v>0</v>
      </c>
      <c r="P42" s="17">
        <f>J42</f>
        <v>0</v>
      </c>
      <c r="Q42" s="17">
        <f>SUM(M42:P42)</f>
        <v>30996</v>
      </c>
      <c r="R42" s="17"/>
      <c r="S42" s="17"/>
      <c r="T42" s="17"/>
      <c r="U42" s="17"/>
      <c r="V42" s="17"/>
    </row>
    <row r="43" spans="2:22" x14ac:dyDescent="0.2">
      <c r="D43" s="2"/>
      <c r="G43" s="9"/>
      <c r="H43" s="9"/>
      <c r="I43" s="9"/>
      <c r="J43" s="9"/>
      <c r="L43" s="4"/>
    </row>
    <row r="44" spans="2:22" x14ac:dyDescent="0.2">
      <c r="D44" s="2" t="s">
        <v>63</v>
      </c>
      <c r="G44" s="16">
        <v>0</v>
      </c>
      <c r="H44" s="16">
        <v>0</v>
      </c>
      <c r="I44" s="16">
        <v>0</v>
      </c>
      <c r="J44" s="16">
        <v>0</v>
      </c>
      <c r="K44" s="17">
        <f>SUM(G44:J44)</f>
        <v>0</v>
      </c>
      <c r="L44" s="4"/>
      <c r="M44" s="17">
        <f>G44</f>
        <v>0</v>
      </c>
      <c r="N44" s="17">
        <f>H44</f>
        <v>0</v>
      </c>
      <c r="O44" s="17">
        <f>I44</f>
        <v>0</v>
      </c>
      <c r="P44" s="17">
        <f>J44</f>
        <v>0</v>
      </c>
      <c r="Q44" s="17">
        <f>SUM(M44:P44)</f>
        <v>0</v>
      </c>
      <c r="R44" s="17"/>
      <c r="S44" s="17"/>
      <c r="T44" s="17"/>
      <c r="U44" s="17"/>
      <c r="V44" s="17"/>
    </row>
    <row r="45" spans="2:22" x14ac:dyDescent="0.2">
      <c r="D45" s="2"/>
      <c r="G45" s="9"/>
      <c r="H45" s="9"/>
      <c r="I45" s="9"/>
      <c r="J45" s="9"/>
      <c r="L45" s="4"/>
    </row>
    <row r="46" spans="2:22" x14ac:dyDescent="0.2">
      <c r="D46" s="2" t="s">
        <v>64</v>
      </c>
      <c r="G46" s="16">
        <v>0</v>
      </c>
      <c r="H46" s="16">
        <v>0</v>
      </c>
      <c r="I46" s="16">
        <v>0</v>
      </c>
      <c r="J46" s="16">
        <v>0</v>
      </c>
      <c r="K46" s="17">
        <f>SUM(G46:J46)</f>
        <v>0</v>
      </c>
      <c r="L46" s="4"/>
      <c r="M46" s="17">
        <f>G46</f>
        <v>0</v>
      </c>
      <c r="N46" s="17">
        <f>H46</f>
        <v>0</v>
      </c>
      <c r="O46" s="17">
        <f>I46</f>
        <v>0</v>
      </c>
      <c r="P46" s="17">
        <f>J46</f>
        <v>0</v>
      </c>
      <c r="Q46" s="17">
        <f>SUM(M46:P46)</f>
        <v>0</v>
      </c>
      <c r="R46" s="17"/>
      <c r="S46" s="17"/>
      <c r="T46" s="17"/>
      <c r="U46" s="17"/>
      <c r="V46" s="17"/>
    </row>
    <row r="47" spans="2:22" x14ac:dyDescent="0.2">
      <c r="D47" s="2"/>
      <c r="G47" s="9"/>
      <c r="H47" s="9"/>
      <c r="I47" s="9"/>
      <c r="J47" s="9"/>
      <c r="L47" s="4"/>
    </row>
    <row r="48" spans="2:22" x14ac:dyDescent="0.2">
      <c r="D48" s="2" t="s">
        <v>65</v>
      </c>
      <c r="G48" s="16">
        <v>0</v>
      </c>
      <c r="H48" s="16">
        <v>0</v>
      </c>
      <c r="I48" s="16">
        <v>0</v>
      </c>
      <c r="J48" s="16">
        <v>0</v>
      </c>
      <c r="K48" s="17">
        <f>SUM(G48:J48)</f>
        <v>0</v>
      </c>
      <c r="L48" s="4"/>
      <c r="M48" s="17">
        <f>G48</f>
        <v>0</v>
      </c>
      <c r="N48" s="17">
        <f>H48</f>
        <v>0</v>
      </c>
      <c r="O48" s="17">
        <f>I48</f>
        <v>0</v>
      </c>
      <c r="P48" s="17">
        <f>J48</f>
        <v>0</v>
      </c>
      <c r="Q48" s="17">
        <f>SUM(M48:P48)</f>
        <v>0</v>
      </c>
      <c r="R48" s="17"/>
      <c r="S48" s="17"/>
      <c r="T48" s="17"/>
      <c r="U48" s="17"/>
      <c r="V48" s="17"/>
    </row>
    <row r="49" spans="2:24" x14ac:dyDescent="0.2">
      <c r="D49" s="2" t="s">
        <v>66</v>
      </c>
      <c r="G49" s="9"/>
      <c r="H49" s="9"/>
      <c r="I49" s="9"/>
      <c r="J49" s="9"/>
      <c r="L49" s="4"/>
    </row>
    <row r="50" spans="2:24" x14ac:dyDescent="0.2">
      <c r="D50" s="2"/>
      <c r="G50" s="9"/>
      <c r="H50" s="9"/>
      <c r="I50" s="9"/>
      <c r="J50" s="9"/>
      <c r="L50" s="4"/>
    </row>
    <row r="51" spans="2:24" x14ac:dyDescent="0.2">
      <c r="B51" s="2"/>
      <c r="D51" s="2" t="s">
        <v>61</v>
      </c>
      <c r="G51" s="25">
        <v>2381</v>
      </c>
      <c r="H51" s="25">
        <v>-8958</v>
      </c>
      <c r="I51" s="25">
        <v>52089</v>
      </c>
      <c r="J51" s="25">
        <v>0</v>
      </c>
      <c r="K51" s="25">
        <f>SUM(G51:J51)</f>
        <v>45512</v>
      </c>
      <c r="L51" s="4"/>
      <c r="M51" s="26">
        <f>G51</f>
        <v>2381</v>
      </c>
      <c r="N51" s="26">
        <f>H51</f>
        <v>-8958</v>
      </c>
      <c r="O51" s="26">
        <f>I51</f>
        <v>52089</v>
      </c>
      <c r="P51" s="26">
        <f>J51</f>
        <v>0</v>
      </c>
      <c r="Q51" s="26">
        <f>SUM(M51:P51)</f>
        <v>45512</v>
      </c>
      <c r="R51" s="36"/>
      <c r="S51" s="36"/>
      <c r="T51" s="36"/>
      <c r="U51" s="36"/>
      <c r="V51" s="36"/>
    </row>
    <row r="52" spans="2:24" x14ac:dyDescent="0.2">
      <c r="D52" s="2" t="s">
        <v>67</v>
      </c>
      <c r="G52" s="28">
        <f>SUM(G34:G51)</f>
        <v>133410</v>
      </c>
      <c r="H52" s="28">
        <f>SUM(H34:H51)</f>
        <v>-8958</v>
      </c>
      <c r="I52" s="28">
        <f>SUM(I34:I51)</f>
        <v>52089</v>
      </c>
      <c r="J52" s="28">
        <f>SUM(J34:J51)</f>
        <v>0</v>
      </c>
      <c r="K52" s="28">
        <f>SUM(G52:J52)</f>
        <v>176541</v>
      </c>
      <c r="L52" s="4"/>
      <c r="M52" s="28">
        <f>SUM(M34:M51)</f>
        <v>133410</v>
      </c>
      <c r="N52" s="28">
        <f>SUM(N34:N51)</f>
        <v>-8958</v>
      </c>
      <c r="O52" s="28">
        <f>SUM(O34:O51)</f>
        <v>52089</v>
      </c>
      <c r="P52" s="28">
        <f>SUM(P34:P51)</f>
        <v>0</v>
      </c>
      <c r="Q52" s="28">
        <f>SUM(M52:P52)</f>
        <v>176541</v>
      </c>
      <c r="R52" s="28"/>
      <c r="S52" s="28"/>
      <c r="T52" s="28"/>
      <c r="U52" s="28"/>
      <c r="V52" s="28"/>
    </row>
    <row r="53" spans="2:24" x14ac:dyDescent="0.2">
      <c r="B53" s="2"/>
      <c r="L53" s="4"/>
    </row>
    <row r="54" spans="2:24" x14ac:dyDescent="0.2">
      <c r="B54" s="2" t="s">
        <v>68</v>
      </c>
      <c r="G54" s="17">
        <v>0</v>
      </c>
      <c r="H54" s="17">
        <v>0</v>
      </c>
      <c r="I54" s="17">
        <v>0</v>
      </c>
      <c r="J54" s="17">
        <v>0</v>
      </c>
      <c r="K54" s="17">
        <f>SUM(G54:J54)</f>
        <v>0</v>
      </c>
      <c r="L54" s="4"/>
      <c r="M54" s="17">
        <v>0</v>
      </c>
      <c r="N54" s="17">
        <v>0</v>
      </c>
      <c r="O54" s="17">
        <v>0</v>
      </c>
      <c r="P54" s="17">
        <v>0</v>
      </c>
      <c r="Q54" s="17">
        <f>SUM(M54:P54)</f>
        <v>0</v>
      </c>
      <c r="R54" s="17"/>
      <c r="S54" s="17"/>
      <c r="T54" s="17"/>
      <c r="U54" s="17"/>
      <c r="V54" s="17"/>
    </row>
    <row r="55" spans="2:24" x14ac:dyDescent="0.2">
      <c r="B55" s="2" t="s">
        <v>69</v>
      </c>
      <c r="L55" s="4"/>
    </row>
    <row r="56" spans="2:24" ht="13.5" thickBot="1" x14ac:dyDescent="0.25">
      <c r="K56" s="17"/>
      <c r="L56" s="4"/>
      <c r="Q56" s="37"/>
      <c r="R56" s="38"/>
      <c r="S56" s="38"/>
      <c r="T56" s="38"/>
      <c r="U56" s="38"/>
      <c r="V56" s="38"/>
    </row>
    <row r="57" spans="2:24" x14ac:dyDescent="0.2">
      <c r="B57" s="2" t="s">
        <v>70</v>
      </c>
      <c r="G57" s="39">
        <f>G22+G25+G32+G52+G54</f>
        <v>424577</v>
      </c>
      <c r="H57" s="39">
        <f>H22+H25+H32+H52+H54</f>
        <v>59747</v>
      </c>
      <c r="I57" s="39">
        <f>I22+I25+I32+I52+I54</f>
        <v>548511</v>
      </c>
      <c r="J57" s="39">
        <f>J22+J25+J32+J52+J54</f>
        <v>0</v>
      </c>
      <c r="K57" s="39">
        <f>SUM(G57:J57)</f>
        <v>1032835</v>
      </c>
      <c r="L57" s="40"/>
      <c r="M57" s="39">
        <f>M22+M25+M32+M52+M54</f>
        <v>359815.28354647045</v>
      </c>
      <c r="N57" s="39">
        <f>N22+N25+N32+N52+N54</f>
        <v>44347.835278238294</v>
      </c>
      <c r="O57" s="39">
        <f>O22+O25+O32+O52+O54</f>
        <v>326519.06670730829</v>
      </c>
      <c r="P57" s="39">
        <f>P22+P25+P32+P52+P54</f>
        <v>0</v>
      </c>
      <c r="Q57" s="39">
        <f>SUM(M57:P57)</f>
        <v>730682.18553201703</v>
      </c>
      <c r="R57" s="31"/>
      <c r="S57" s="31"/>
      <c r="T57" s="31"/>
      <c r="U57" s="31"/>
      <c r="V57" s="31"/>
    </row>
    <row r="58" spans="2:24" x14ac:dyDescent="0.2">
      <c r="L58" s="4"/>
    </row>
    <row r="59" spans="2:24" x14ac:dyDescent="0.2">
      <c r="L59" s="4"/>
    </row>
    <row r="60" spans="2:24" ht="14.25" x14ac:dyDescent="0.2">
      <c r="B60" s="14" t="s">
        <v>71</v>
      </c>
      <c r="K60" s="9"/>
      <c r="L60" s="4"/>
    </row>
    <row r="61" spans="2:24" x14ac:dyDescent="0.2">
      <c r="D61" s="9" t="s">
        <v>72</v>
      </c>
      <c r="E61" s="35" t="s">
        <v>23</v>
      </c>
      <c r="G61" s="17">
        <v>0</v>
      </c>
      <c r="H61" s="17">
        <v>0</v>
      </c>
      <c r="I61" s="17">
        <f>K61</f>
        <v>362980</v>
      </c>
      <c r="J61" s="16">
        <v>0</v>
      </c>
      <c r="K61" s="16">
        <v>362980</v>
      </c>
      <c r="L61" s="4"/>
      <c r="M61" s="17">
        <f>G61</f>
        <v>0</v>
      </c>
      <c r="N61" s="17">
        <f>H61</f>
        <v>0</v>
      </c>
      <c r="O61" s="17">
        <f>Q61</f>
        <v>362980</v>
      </c>
      <c r="P61" s="16">
        <f>J61</f>
        <v>0</v>
      </c>
      <c r="Q61" s="16">
        <f>$K$61</f>
        <v>362980</v>
      </c>
      <c r="R61" s="16"/>
      <c r="S61" s="16"/>
      <c r="T61" s="16"/>
      <c r="U61" s="16"/>
      <c r="V61" s="16"/>
      <c r="X61" s="1" t="s">
        <v>73</v>
      </c>
    </row>
    <row r="62" spans="2:24" x14ac:dyDescent="0.2">
      <c r="D62" s="9"/>
      <c r="E62" s="35" t="s">
        <v>25</v>
      </c>
      <c r="G62" s="41">
        <v>0</v>
      </c>
      <c r="H62" s="41">
        <v>0</v>
      </c>
      <c r="I62" s="41">
        <f>K62</f>
        <v>0</v>
      </c>
      <c r="J62" s="42">
        <v>0</v>
      </c>
      <c r="K62" s="42">
        <v>0</v>
      </c>
      <c r="L62" s="4"/>
      <c r="M62" s="41">
        <f>G62</f>
        <v>0</v>
      </c>
      <c r="N62" s="41">
        <f>H62</f>
        <v>0</v>
      </c>
      <c r="O62" s="41">
        <f>I62</f>
        <v>0</v>
      </c>
      <c r="P62" s="42">
        <f>J62</f>
        <v>0</v>
      </c>
      <c r="Q62" s="41">
        <f>K62</f>
        <v>0</v>
      </c>
      <c r="R62" s="41"/>
      <c r="S62" s="41"/>
      <c r="T62" s="41"/>
      <c r="U62" s="41"/>
      <c r="V62" s="41"/>
      <c r="X62" s="43">
        <f>$K$61-(1081*25.09*8)</f>
        <v>146001.68</v>
      </c>
    </row>
    <row r="63" spans="2:24" x14ac:dyDescent="0.2">
      <c r="D63" s="9"/>
      <c r="E63" s="35"/>
      <c r="J63" s="9"/>
      <c r="K63" s="9"/>
      <c r="L63" s="4"/>
      <c r="P63" s="9"/>
    </row>
    <row r="64" spans="2:24" x14ac:dyDescent="0.2">
      <c r="D64" s="9" t="s">
        <v>74</v>
      </c>
      <c r="E64" s="35" t="s">
        <v>23</v>
      </c>
      <c r="G64" s="17">
        <f>$G$116*K64</f>
        <v>87375.594054853282</v>
      </c>
      <c r="H64" s="17">
        <f>$H$116*K64</f>
        <v>19416.54385853713</v>
      </c>
      <c r="I64" s="17">
        <f>$I$116*K64</f>
        <v>335439.86208660959</v>
      </c>
      <c r="J64" s="16">
        <v>0</v>
      </c>
      <c r="K64" s="16">
        <v>442232</v>
      </c>
      <c r="L64" s="4"/>
      <c r="M64" s="17">
        <f>$G$116*Q64</f>
        <v>73333.917697725003</v>
      </c>
      <c r="N64" s="17">
        <f>$H$116*Q64</f>
        <v>16296.212285576323</v>
      </c>
      <c r="O64" s="17">
        <f>$I$116*Q64</f>
        <v>281533.07001669868</v>
      </c>
      <c r="P64" s="16">
        <f t="shared" ref="M64:Q65" si="8">J64</f>
        <v>0</v>
      </c>
      <c r="Q64" s="16">
        <f>K64-(132*67.3*8)</f>
        <v>371163.2</v>
      </c>
      <c r="R64" s="16"/>
      <c r="S64" s="16"/>
      <c r="T64" s="16"/>
      <c r="U64" s="16"/>
      <c r="V64" s="16"/>
    </row>
    <row r="65" spans="4:22" x14ac:dyDescent="0.2">
      <c r="D65" s="9"/>
      <c r="E65" s="35" t="s">
        <v>25</v>
      </c>
      <c r="G65" s="44">
        <f>$G$116*K65</f>
        <v>0</v>
      </c>
      <c r="H65" s="44">
        <f>$H$116*K65</f>
        <v>0</v>
      </c>
      <c r="I65" s="44">
        <f>$I$116*K65</f>
        <v>0</v>
      </c>
      <c r="J65" s="45">
        <v>0</v>
      </c>
      <c r="K65" s="42">
        <v>0</v>
      </c>
      <c r="L65" s="4"/>
      <c r="M65" s="41">
        <f t="shared" si="8"/>
        <v>0</v>
      </c>
      <c r="N65" s="41">
        <f t="shared" si="8"/>
        <v>0</v>
      </c>
      <c r="O65" s="41">
        <f t="shared" si="8"/>
        <v>0</v>
      </c>
      <c r="P65" s="42">
        <f t="shared" si="8"/>
        <v>0</v>
      </c>
      <c r="Q65" s="41">
        <f t="shared" si="8"/>
        <v>0</v>
      </c>
      <c r="R65" s="41"/>
      <c r="S65" s="41"/>
      <c r="T65" s="41"/>
      <c r="U65" s="41"/>
      <c r="V65" s="41"/>
    </row>
    <row r="66" spans="4:22" x14ac:dyDescent="0.2">
      <c r="D66" s="9"/>
      <c r="E66" s="35"/>
      <c r="J66" s="9"/>
      <c r="K66" s="9"/>
      <c r="L66" s="4"/>
      <c r="P66" s="9"/>
    </row>
    <row r="67" spans="4:22" x14ac:dyDescent="0.2">
      <c r="D67" s="9" t="s">
        <v>77</v>
      </c>
      <c r="E67" s="35" t="s">
        <v>23</v>
      </c>
      <c r="G67" s="17">
        <f>$G$116*K67</f>
        <v>958.25637033511464</v>
      </c>
      <c r="H67" s="17">
        <f>$H$116*K67</f>
        <v>212.94306543602698</v>
      </c>
      <c r="I67" s="17">
        <f>$I$116*K67</f>
        <v>3678.8005642288581</v>
      </c>
      <c r="J67" s="16">
        <v>0</v>
      </c>
      <c r="K67" s="16">
        <v>4850</v>
      </c>
      <c r="L67" s="4"/>
      <c r="M67" s="17">
        <f>G67</f>
        <v>958.25637033511464</v>
      </c>
      <c r="N67" s="17">
        <f t="shared" ref="M67:Q68" si="9">H67</f>
        <v>212.94306543602698</v>
      </c>
      <c r="O67" s="17">
        <f>I67</f>
        <v>3678.8005642288581</v>
      </c>
      <c r="P67" s="16">
        <f t="shared" si="9"/>
        <v>0</v>
      </c>
      <c r="Q67" s="17">
        <f>K67</f>
        <v>4850</v>
      </c>
      <c r="R67" s="17"/>
      <c r="S67" s="17"/>
      <c r="T67" s="17"/>
      <c r="U67" s="17"/>
      <c r="V67" s="17"/>
    </row>
    <row r="68" spans="4:22" x14ac:dyDescent="0.2">
      <c r="D68" s="9"/>
      <c r="E68" s="35" t="s">
        <v>25</v>
      </c>
      <c r="G68" s="44">
        <f>$G$116*K68</f>
        <v>0</v>
      </c>
      <c r="H68" s="44">
        <f>$H$116*K68</f>
        <v>0</v>
      </c>
      <c r="I68" s="44">
        <f>$I$116*K68</f>
        <v>0</v>
      </c>
      <c r="J68" s="42">
        <v>0</v>
      </c>
      <c r="K68" s="42">
        <v>0</v>
      </c>
      <c r="L68" s="4"/>
      <c r="M68" s="41">
        <f t="shared" si="9"/>
        <v>0</v>
      </c>
      <c r="N68" s="41">
        <f t="shared" si="9"/>
        <v>0</v>
      </c>
      <c r="O68" s="41">
        <f t="shared" si="9"/>
        <v>0</v>
      </c>
      <c r="P68" s="42">
        <f t="shared" si="9"/>
        <v>0</v>
      </c>
      <c r="Q68" s="41">
        <f t="shared" si="9"/>
        <v>0</v>
      </c>
      <c r="R68" s="41"/>
      <c r="S68" s="41"/>
      <c r="T68" s="41"/>
      <c r="U68" s="41"/>
      <c r="V68" s="41"/>
    </row>
    <row r="69" spans="4:22" x14ac:dyDescent="0.2">
      <c r="D69" s="9"/>
      <c r="E69" s="35"/>
      <c r="J69" s="9"/>
      <c r="K69" s="9"/>
      <c r="L69" s="4"/>
      <c r="P69" s="9"/>
    </row>
    <row r="70" spans="4:22" x14ac:dyDescent="0.2">
      <c r="D70" s="9" t="s">
        <v>76</v>
      </c>
      <c r="E70" s="35" t="s">
        <v>23</v>
      </c>
      <c r="G70" s="17">
        <f>$G$116*K70</f>
        <v>8705.1169939370757</v>
      </c>
      <c r="H70" s="17">
        <f>$H$116*K70</f>
        <v>1934.4450556795696</v>
      </c>
      <c r="I70" s="17">
        <f>$I$116*K70</f>
        <v>33419.437950383355</v>
      </c>
      <c r="J70" s="16">
        <v>0</v>
      </c>
      <c r="K70" s="16">
        <v>44059</v>
      </c>
      <c r="L70" s="4"/>
      <c r="M70" s="17">
        <f>$G$116*Q$70</f>
        <v>8705.1169939370757</v>
      </c>
      <c r="N70" s="17">
        <f>$H$116*Q$70</f>
        <v>1934.4450556795696</v>
      </c>
      <c r="O70" s="17">
        <f>$I$116*Q$70</f>
        <v>33419.437950383355</v>
      </c>
      <c r="P70" s="16">
        <f>J70</f>
        <v>0</v>
      </c>
      <c r="Q70" s="16">
        <f>K70</f>
        <v>44059</v>
      </c>
      <c r="R70" s="16"/>
      <c r="S70" s="16"/>
      <c r="T70" s="16"/>
      <c r="U70" s="16"/>
      <c r="V70" s="16"/>
    </row>
    <row r="71" spans="4:22" x14ac:dyDescent="0.2">
      <c r="D71" s="9"/>
      <c r="E71" s="35" t="s">
        <v>25</v>
      </c>
      <c r="G71" s="44">
        <f>$G$116*K71</f>
        <v>0</v>
      </c>
      <c r="H71" s="44">
        <f>$H$116*K71</f>
        <v>0</v>
      </c>
      <c r="I71" s="44">
        <f>$I$116*K71</f>
        <v>0</v>
      </c>
      <c r="J71" s="42">
        <v>0</v>
      </c>
      <c r="K71" s="42">
        <v>0</v>
      </c>
      <c r="L71" s="4"/>
      <c r="M71" s="41">
        <f>G71</f>
        <v>0</v>
      </c>
      <c r="N71" s="41">
        <f>H71</f>
        <v>0</v>
      </c>
      <c r="O71" s="41">
        <f>I71</f>
        <v>0</v>
      </c>
      <c r="P71" s="42">
        <f>J71</f>
        <v>0</v>
      </c>
      <c r="Q71" s="41">
        <f>K71</f>
        <v>0</v>
      </c>
      <c r="R71" s="41"/>
      <c r="S71" s="41"/>
      <c r="T71" s="41"/>
      <c r="U71" s="41"/>
      <c r="V71" s="41"/>
    </row>
    <row r="72" spans="4:22" x14ac:dyDescent="0.2">
      <c r="D72" s="9"/>
      <c r="E72" s="35"/>
      <c r="G72" s="41"/>
      <c r="H72" s="41"/>
      <c r="I72" s="41"/>
      <c r="J72" s="42"/>
      <c r="K72" s="42"/>
      <c r="L72" s="4"/>
      <c r="M72" s="41"/>
      <c r="N72" s="41"/>
      <c r="O72" s="41"/>
      <c r="P72" s="42"/>
      <c r="Q72" s="42"/>
      <c r="R72" s="42"/>
      <c r="S72" s="42"/>
      <c r="T72" s="42"/>
      <c r="U72" s="42"/>
      <c r="V72" s="42"/>
    </row>
    <row r="73" spans="4:22" x14ac:dyDescent="0.2">
      <c r="D73" s="46" t="s">
        <v>141</v>
      </c>
      <c r="E73" s="35" t="s">
        <v>23</v>
      </c>
      <c r="G73" s="17">
        <f>$G$116*K73</f>
        <v>50905.344493064113</v>
      </c>
      <c r="H73" s="17">
        <f>$H$116*K73</f>
        <v>11312.150316975383</v>
      </c>
      <c r="I73" s="17">
        <f>$I$116*K73</f>
        <v>195428.5051899605</v>
      </c>
      <c r="J73" s="16">
        <v>0</v>
      </c>
      <c r="K73" s="16">
        <v>257646</v>
      </c>
      <c r="L73" s="4"/>
      <c r="M73" s="17">
        <f t="shared" ref="M73:Q74" si="10">G73</f>
        <v>50905.344493064113</v>
      </c>
      <c r="N73" s="17">
        <f t="shared" si="10"/>
        <v>11312.150316975383</v>
      </c>
      <c r="O73" s="17">
        <f t="shared" si="10"/>
        <v>195428.5051899605</v>
      </c>
      <c r="P73" s="16">
        <f t="shared" si="10"/>
        <v>0</v>
      </c>
      <c r="Q73" s="16">
        <f>K73</f>
        <v>257646</v>
      </c>
      <c r="R73" s="16"/>
      <c r="S73" s="16"/>
      <c r="T73" s="16"/>
      <c r="U73" s="16"/>
      <c r="V73" s="16"/>
    </row>
    <row r="74" spans="4:22" x14ac:dyDescent="0.2">
      <c r="D74" s="9"/>
      <c r="E74" s="35" t="s">
        <v>25</v>
      </c>
      <c r="G74" s="44">
        <f>$G$116*K74</f>
        <v>0</v>
      </c>
      <c r="H74" s="44">
        <f>$H$116*K74</f>
        <v>0</v>
      </c>
      <c r="I74" s="44">
        <f>$I$116*K74</f>
        <v>0</v>
      </c>
      <c r="J74" s="42">
        <v>0</v>
      </c>
      <c r="K74" s="42">
        <v>0</v>
      </c>
      <c r="L74" s="4"/>
      <c r="M74" s="41">
        <f t="shared" si="10"/>
        <v>0</v>
      </c>
      <c r="N74" s="41">
        <f t="shared" si="10"/>
        <v>0</v>
      </c>
      <c r="O74" s="41">
        <f t="shared" si="10"/>
        <v>0</v>
      </c>
      <c r="P74" s="42">
        <f t="shared" si="10"/>
        <v>0</v>
      </c>
      <c r="Q74" s="41">
        <f t="shared" si="10"/>
        <v>0</v>
      </c>
      <c r="R74" s="41"/>
      <c r="S74" s="41"/>
      <c r="T74" s="41"/>
      <c r="U74" s="41"/>
      <c r="V74" s="41"/>
    </row>
    <row r="75" spans="4:22" x14ac:dyDescent="0.2">
      <c r="D75" s="9"/>
      <c r="E75" s="35"/>
      <c r="J75" s="9"/>
      <c r="K75" s="9"/>
      <c r="L75" s="4"/>
      <c r="P75" s="9"/>
    </row>
    <row r="76" spans="4:22" x14ac:dyDescent="0.2">
      <c r="D76" s="9" t="s">
        <v>113</v>
      </c>
      <c r="E76" s="35" t="s">
        <v>23</v>
      </c>
      <c r="G76" s="17">
        <f>$G$116*K76</f>
        <v>16134.863911479684</v>
      </c>
      <c r="H76" s="17">
        <f>$H$116*K76</f>
        <v>3585.478258289128</v>
      </c>
      <c r="I76" s="17">
        <f>$I$116*K76</f>
        <v>61942.65783023119</v>
      </c>
      <c r="J76" s="16">
        <v>0</v>
      </c>
      <c r="K76" s="16">
        <v>81663</v>
      </c>
      <c r="L76" s="4"/>
      <c r="M76" s="17">
        <f>G76</f>
        <v>16134.863911479684</v>
      </c>
      <c r="N76" s="17">
        <f>H76</f>
        <v>3585.478258289128</v>
      </c>
      <c r="O76" s="17">
        <f>I76</f>
        <v>61942.65783023119</v>
      </c>
      <c r="P76" s="16">
        <f>J76</f>
        <v>0</v>
      </c>
      <c r="Q76" s="16">
        <f>K76</f>
        <v>81663</v>
      </c>
    </row>
    <row r="77" spans="4:22" x14ac:dyDescent="0.2">
      <c r="D77" s="9"/>
      <c r="E77" s="35" t="s">
        <v>25</v>
      </c>
      <c r="G77" s="44">
        <f>$G$116*K77</f>
        <v>0</v>
      </c>
      <c r="H77" s="44">
        <f>$H$116*K77</f>
        <v>0</v>
      </c>
      <c r="I77" s="44">
        <f>$I$116*K77</f>
        <v>0</v>
      </c>
      <c r="J77" s="42">
        <v>0</v>
      </c>
      <c r="K77" s="42">
        <v>0</v>
      </c>
      <c r="L77" s="4"/>
      <c r="M77" s="41">
        <f>G77</f>
        <v>0</v>
      </c>
      <c r="N77" s="41">
        <f>H77</f>
        <v>0</v>
      </c>
      <c r="O77" s="41">
        <f>I77</f>
        <v>0</v>
      </c>
      <c r="P77" s="42">
        <f>J77</f>
        <v>0</v>
      </c>
      <c r="Q77" s="41">
        <f t="shared" ref="Q77" si="11">K77</f>
        <v>0</v>
      </c>
    </row>
    <row r="78" spans="4:22" x14ac:dyDescent="0.2">
      <c r="D78" s="9"/>
      <c r="E78" s="35"/>
      <c r="J78" s="9"/>
      <c r="K78" s="9"/>
      <c r="L78" s="4"/>
      <c r="P78" s="9"/>
    </row>
    <row r="79" spans="4:22" x14ac:dyDescent="0.2">
      <c r="D79" s="9" t="s">
        <v>142</v>
      </c>
      <c r="E79" s="35" t="s">
        <v>23</v>
      </c>
      <c r="G79" s="17">
        <f>$G$116*K79</f>
        <v>7358.8161882745044</v>
      </c>
      <c r="H79" s="17">
        <f>$H$116*K79</f>
        <v>1635.2710251886235</v>
      </c>
      <c r="I79" s="17">
        <f>$I$116*K79</f>
        <v>28250.912786536872</v>
      </c>
      <c r="J79" s="16">
        <v>0</v>
      </c>
      <c r="K79" s="16">
        <v>37245</v>
      </c>
      <c r="L79" s="4"/>
      <c r="M79" s="17">
        <f t="shared" ref="M79:Q80" si="12">G79</f>
        <v>7358.8161882745044</v>
      </c>
      <c r="N79" s="17">
        <f t="shared" si="12"/>
        <v>1635.2710251886235</v>
      </c>
      <c r="O79" s="17">
        <f t="shared" si="12"/>
        <v>28250.912786536872</v>
      </c>
      <c r="P79" s="16">
        <f t="shared" si="12"/>
        <v>0</v>
      </c>
      <c r="Q79" s="16">
        <f>K79</f>
        <v>37245</v>
      </c>
    </row>
    <row r="80" spans="4:22" x14ac:dyDescent="0.2">
      <c r="D80" s="9"/>
      <c r="E80" s="35" t="s">
        <v>25</v>
      </c>
      <c r="G80" s="44">
        <f>$G$116*K80</f>
        <v>0</v>
      </c>
      <c r="H80" s="44">
        <f>$H$116*K80</f>
        <v>0</v>
      </c>
      <c r="I80" s="44">
        <f>$I$116*K80</f>
        <v>0</v>
      </c>
      <c r="J80" s="42">
        <v>0</v>
      </c>
      <c r="K80" s="42">
        <v>0</v>
      </c>
      <c r="L80" s="4"/>
      <c r="M80" s="41">
        <f t="shared" si="12"/>
        <v>0</v>
      </c>
      <c r="N80" s="41">
        <f t="shared" si="12"/>
        <v>0</v>
      </c>
      <c r="O80" s="41">
        <f t="shared" si="12"/>
        <v>0</v>
      </c>
      <c r="P80" s="42">
        <f t="shared" si="12"/>
        <v>0</v>
      </c>
      <c r="Q80" s="41">
        <f t="shared" si="12"/>
        <v>0</v>
      </c>
    </row>
    <row r="81" spans="4:22" x14ac:dyDescent="0.2">
      <c r="D81" s="9"/>
      <c r="E81" s="35"/>
      <c r="J81" s="9"/>
      <c r="K81" s="9"/>
      <c r="L81" s="4"/>
      <c r="P81" s="9"/>
    </row>
    <row r="82" spans="4:22" x14ac:dyDescent="0.2">
      <c r="D82" s="9" t="s">
        <v>143</v>
      </c>
      <c r="E82" s="35" t="s">
        <v>23</v>
      </c>
      <c r="G82" s="17">
        <f>$G$116*K82</f>
        <v>10167.001299939038</v>
      </c>
      <c r="H82" s="17">
        <f>$H$116*K82</f>
        <v>2259.3039713829021</v>
      </c>
      <c r="I82" s="17">
        <f>$I$116*K82</f>
        <v>39031.694728678063</v>
      </c>
      <c r="J82" s="16">
        <v>0</v>
      </c>
      <c r="K82" s="16">
        <v>51458</v>
      </c>
      <c r="L82" s="4"/>
      <c r="M82" s="17">
        <f t="shared" ref="M82:Q83" si="13">G82</f>
        <v>10167.001299939038</v>
      </c>
      <c r="N82" s="17">
        <f t="shared" si="13"/>
        <v>2259.3039713829021</v>
      </c>
      <c r="O82" s="17">
        <f t="shared" si="13"/>
        <v>39031.694728678063</v>
      </c>
      <c r="P82" s="16">
        <f t="shared" si="13"/>
        <v>0</v>
      </c>
      <c r="Q82" s="16">
        <f>K82</f>
        <v>51458</v>
      </c>
    </row>
    <row r="83" spans="4:22" x14ac:dyDescent="0.2">
      <c r="D83" s="9"/>
      <c r="E83" s="35" t="s">
        <v>25</v>
      </c>
      <c r="G83" s="44">
        <f>$G$116*K83</f>
        <v>0</v>
      </c>
      <c r="H83" s="44">
        <f>$H$116*K83</f>
        <v>0</v>
      </c>
      <c r="I83" s="44">
        <f>$I$116*K83</f>
        <v>0</v>
      </c>
      <c r="J83" s="42">
        <v>0</v>
      </c>
      <c r="K83" s="42">
        <v>0</v>
      </c>
      <c r="L83" s="4"/>
      <c r="M83" s="41">
        <f t="shared" si="13"/>
        <v>0</v>
      </c>
      <c r="N83" s="41">
        <f t="shared" si="13"/>
        <v>0</v>
      </c>
      <c r="O83" s="41">
        <f t="shared" si="13"/>
        <v>0</v>
      </c>
      <c r="P83" s="42">
        <f t="shared" si="13"/>
        <v>0</v>
      </c>
      <c r="Q83" s="41">
        <f t="shared" si="13"/>
        <v>0</v>
      </c>
    </row>
    <row r="84" spans="4:22" x14ac:dyDescent="0.2">
      <c r="D84" s="9"/>
      <c r="E84" s="35"/>
      <c r="J84" s="9"/>
      <c r="K84" s="9"/>
      <c r="L84" s="4"/>
      <c r="P84" s="9"/>
    </row>
    <row r="85" spans="4:22" x14ac:dyDescent="0.2">
      <c r="D85" s="46" t="s">
        <v>117</v>
      </c>
      <c r="E85" s="35" t="s">
        <v>23</v>
      </c>
      <c r="G85" s="17">
        <f>$G$116*K85</f>
        <v>34622.691764056457</v>
      </c>
      <c r="H85" s="17">
        <f>$H$116*K85</f>
        <v>7693.8305302437502</v>
      </c>
      <c r="I85" s="17">
        <f>$I$116*K85</f>
        <v>132918.4777056998</v>
      </c>
      <c r="J85" s="16">
        <v>0</v>
      </c>
      <c r="K85" s="16">
        <v>175235</v>
      </c>
      <c r="L85" s="4"/>
      <c r="M85" s="17">
        <f t="shared" ref="M85:Q86" si="14">G85</f>
        <v>34622.691764056457</v>
      </c>
      <c r="N85" s="17">
        <f t="shared" si="14"/>
        <v>7693.8305302437502</v>
      </c>
      <c r="O85" s="17">
        <f t="shared" si="14"/>
        <v>132918.4777056998</v>
      </c>
      <c r="P85" s="16">
        <f t="shared" si="14"/>
        <v>0</v>
      </c>
      <c r="Q85" s="17">
        <f>K85</f>
        <v>175235</v>
      </c>
      <c r="R85" s="17"/>
      <c r="S85" s="17"/>
      <c r="T85" s="17"/>
      <c r="U85" s="17"/>
      <c r="V85" s="17"/>
    </row>
    <row r="86" spans="4:22" x14ac:dyDescent="0.2">
      <c r="E86" s="35" t="s">
        <v>25</v>
      </c>
      <c r="G86" s="44">
        <f>$G$116*K86</f>
        <v>0</v>
      </c>
      <c r="H86" s="44">
        <f>$H$116*K86</f>
        <v>0</v>
      </c>
      <c r="I86" s="44">
        <f>$I$116*K86</f>
        <v>0</v>
      </c>
      <c r="J86" s="42">
        <v>0</v>
      </c>
      <c r="K86" s="42">
        <v>0</v>
      </c>
      <c r="L86" s="4"/>
      <c r="M86" s="41">
        <f t="shared" si="14"/>
        <v>0</v>
      </c>
      <c r="N86" s="41">
        <f t="shared" si="14"/>
        <v>0</v>
      </c>
      <c r="O86" s="41">
        <f t="shared" si="14"/>
        <v>0</v>
      </c>
      <c r="P86" s="42">
        <f t="shared" si="14"/>
        <v>0</v>
      </c>
      <c r="Q86" s="41">
        <f t="shared" si="14"/>
        <v>0</v>
      </c>
      <c r="R86" s="41"/>
      <c r="S86" s="41"/>
      <c r="T86" s="41"/>
      <c r="U86" s="41"/>
      <c r="V86" s="41"/>
    </row>
    <row r="87" spans="4:22" x14ac:dyDescent="0.2">
      <c r="E87" s="35"/>
      <c r="G87" s="44"/>
      <c r="H87" s="44"/>
      <c r="I87" s="44"/>
      <c r="J87" s="42"/>
      <c r="K87" s="42"/>
      <c r="L87" s="4"/>
      <c r="M87" s="41"/>
      <c r="N87" s="41"/>
      <c r="O87" s="41"/>
      <c r="P87" s="42"/>
      <c r="Q87" s="41"/>
      <c r="R87" s="41"/>
      <c r="S87" s="41"/>
      <c r="T87" s="41"/>
      <c r="U87" s="41"/>
      <c r="V87" s="41"/>
    </row>
    <row r="88" spans="4:22" x14ac:dyDescent="0.2">
      <c r="D88" s="91" t="s">
        <v>144</v>
      </c>
      <c r="E88" s="35" t="s">
        <v>23</v>
      </c>
      <c r="G88" s="17">
        <f>$G$116*K88</f>
        <v>9470.1414611406981</v>
      </c>
      <c r="H88" s="17">
        <f>$H$116*K88</f>
        <v>2104.4482617348885</v>
      </c>
      <c r="I88" s="17">
        <f>$I$116*K88</f>
        <v>36356.410277124414</v>
      </c>
      <c r="J88" s="16">
        <v>0</v>
      </c>
      <c r="K88" s="16">
        <v>47931</v>
      </c>
      <c r="L88" s="4"/>
      <c r="M88" s="17">
        <f t="shared" ref="M88:Q89" si="15">G88</f>
        <v>9470.1414611406981</v>
      </c>
      <c r="N88" s="17">
        <f t="shared" si="15"/>
        <v>2104.4482617348885</v>
      </c>
      <c r="O88" s="17">
        <f t="shared" si="15"/>
        <v>36356.410277124414</v>
      </c>
      <c r="P88" s="16">
        <f t="shared" si="15"/>
        <v>0</v>
      </c>
      <c r="Q88" s="17">
        <f>K88</f>
        <v>47931</v>
      </c>
      <c r="R88" s="17"/>
      <c r="S88" s="17"/>
      <c r="T88" s="17"/>
      <c r="U88" s="17"/>
      <c r="V88" s="17"/>
    </row>
    <row r="89" spans="4:22" x14ac:dyDescent="0.2">
      <c r="E89" s="35" t="s">
        <v>25</v>
      </c>
      <c r="G89" s="44">
        <f>$G$116*K89</f>
        <v>0</v>
      </c>
      <c r="H89" s="44">
        <f>$H$116*K89</f>
        <v>0</v>
      </c>
      <c r="I89" s="44">
        <f>$I$116*K89</f>
        <v>0</v>
      </c>
      <c r="J89" s="42">
        <v>0</v>
      </c>
      <c r="K89" s="42">
        <v>0</v>
      </c>
      <c r="L89" s="4"/>
      <c r="M89" s="41">
        <f t="shared" si="15"/>
        <v>0</v>
      </c>
      <c r="N89" s="41">
        <f t="shared" si="15"/>
        <v>0</v>
      </c>
      <c r="O89" s="41">
        <f t="shared" si="15"/>
        <v>0</v>
      </c>
      <c r="P89" s="42">
        <f t="shared" si="15"/>
        <v>0</v>
      </c>
      <c r="Q89" s="41">
        <f t="shared" si="15"/>
        <v>0</v>
      </c>
      <c r="R89" s="41"/>
      <c r="S89" s="41"/>
      <c r="T89" s="41"/>
      <c r="U89" s="41"/>
      <c r="V89" s="41"/>
    </row>
    <row r="90" spans="4:22" x14ac:dyDescent="0.2">
      <c r="E90" s="35"/>
      <c r="J90" s="9"/>
      <c r="K90" s="9"/>
      <c r="L90" s="4"/>
      <c r="P90" s="9"/>
    </row>
    <row r="91" spans="4:22" x14ac:dyDescent="0.2">
      <c r="D91" s="1" t="s">
        <v>145</v>
      </c>
      <c r="E91" s="35" t="s">
        <v>23</v>
      </c>
      <c r="G91" s="17">
        <f>$G$116*K91</f>
        <v>67431.611676633256</v>
      </c>
      <c r="H91" s="17">
        <f>$H$116*K91</f>
        <v>14984.605938693123</v>
      </c>
      <c r="I91" s="17">
        <f>$I$116*K91</f>
        <v>258873.78238467363</v>
      </c>
      <c r="J91" s="16">
        <v>0</v>
      </c>
      <c r="K91" s="16">
        <v>341290</v>
      </c>
      <c r="L91" s="4"/>
      <c r="M91" s="17">
        <f t="shared" ref="M91:Q92" si="16">G91</f>
        <v>67431.611676633256</v>
      </c>
      <c r="N91" s="17">
        <f t="shared" si="16"/>
        <v>14984.605938693123</v>
      </c>
      <c r="O91" s="17">
        <f t="shared" si="16"/>
        <v>258873.78238467363</v>
      </c>
      <c r="P91" s="16">
        <f t="shared" si="16"/>
        <v>0</v>
      </c>
      <c r="Q91" s="17">
        <f>K91</f>
        <v>341290</v>
      </c>
      <c r="R91" s="17"/>
      <c r="S91" s="17"/>
      <c r="T91" s="17"/>
      <c r="U91" s="17"/>
      <c r="V91" s="17"/>
    </row>
    <row r="92" spans="4:22" x14ac:dyDescent="0.2">
      <c r="E92" s="35" t="s">
        <v>25</v>
      </c>
      <c r="G92" s="44">
        <f>$G$116*K92</f>
        <v>0</v>
      </c>
      <c r="H92" s="44">
        <f>$H$116*K92</f>
        <v>0</v>
      </c>
      <c r="I92" s="44">
        <f>$I$116*K92</f>
        <v>0</v>
      </c>
      <c r="J92" s="42">
        <v>0</v>
      </c>
      <c r="K92" s="42">
        <v>0</v>
      </c>
      <c r="L92" s="4"/>
      <c r="M92" s="41">
        <f t="shared" si="16"/>
        <v>0</v>
      </c>
      <c r="N92" s="41">
        <f t="shared" si="16"/>
        <v>0</v>
      </c>
      <c r="O92" s="41">
        <f t="shared" si="16"/>
        <v>0</v>
      </c>
      <c r="P92" s="42">
        <f t="shared" si="16"/>
        <v>0</v>
      </c>
      <c r="Q92" s="41">
        <f t="shared" si="16"/>
        <v>0</v>
      </c>
      <c r="R92" s="41"/>
      <c r="S92" s="41"/>
      <c r="T92" s="41"/>
      <c r="U92" s="41"/>
      <c r="V92" s="41"/>
    </row>
    <row r="93" spans="4:22" x14ac:dyDescent="0.2">
      <c r="E93" s="35"/>
      <c r="J93" s="9"/>
      <c r="K93" s="9"/>
      <c r="L93" s="4"/>
      <c r="P93" s="9"/>
    </row>
    <row r="94" spans="4:22" x14ac:dyDescent="0.2">
      <c r="D94" s="1" t="s">
        <v>121</v>
      </c>
      <c r="E94" s="35" t="s">
        <v>23</v>
      </c>
      <c r="G94" s="17">
        <f>$G$116*K94</f>
        <v>25999.37232420572</v>
      </c>
      <c r="H94" s="17">
        <f>$H$116*K94</f>
        <v>5777.5624702529467</v>
      </c>
      <c r="I94" s="17">
        <f>$I$116*K94</f>
        <v>99813.065205541337</v>
      </c>
      <c r="J94" s="16">
        <v>0</v>
      </c>
      <c r="K94" s="16">
        <v>131590</v>
      </c>
      <c r="L94" s="4"/>
      <c r="M94" s="17">
        <f t="shared" ref="M94:Q95" si="17">G94</f>
        <v>25999.37232420572</v>
      </c>
      <c r="N94" s="17">
        <f t="shared" si="17"/>
        <v>5777.5624702529467</v>
      </c>
      <c r="O94" s="17">
        <f t="shared" si="17"/>
        <v>99813.065205541337</v>
      </c>
      <c r="P94" s="16">
        <f t="shared" si="17"/>
        <v>0</v>
      </c>
      <c r="Q94" s="17">
        <f>K94</f>
        <v>131590</v>
      </c>
    </row>
    <row r="95" spans="4:22" x14ac:dyDescent="0.2">
      <c r="E95" s="35" t="s">
        <v>25</v>
      </c>
      <c r="G95" s="44">
        <f>$G$116*K95</f>
        <v>0</v>
      </c>
      <c r="H95" s="44">
        <f>$H$116*K95</f>
        <v>0</v>
      </c>
      <c r="I95" s="44">
        <f>$I$116*K95</f>
        <v>0</v>
      </c>
      <c r="J95" s="42">
        <v>0</v>
      </c>
      <c r="K95" s="42">
        <v>0</v>
      </c>
      <c r="L95" s="4"/>
      <c r="M95" s="41">
        <f t="shared" si="17"/>
        <v>0</v>
      </c>
      <c r="N95" s="41">
        <f t="shared" si="17"/>
        <v>0</v>
      </c>
      <c r="O95" s="41">
        <f t="shared" si="17"/>
        <v>0</v>
      </c>
      <c r="P95" s="42">
        <f t="shared" si="17"/>
        <v>0</v>
      </c>
      <c r="Q95" s="41">
        <f t="shared" si="17"/>
        <v>0</v>
      </c>
    </row>
    <row r="96" spans="4:22" x14ac:dyDescent="0.2">
      <c r="E96" s="35"/>
      <c r="J96" s="9"/>
      <c r="K96" s="9"/>
      <c r="L96" s="4"/>
      <c r="P96" s="9"/>
    </row>
    <row r="97" spans="2:23" x14ac:dyDescent="0.2">
      <c r="D97" s="1" t="s">
        <v>146</v>
      </c>
      <c r="E97" s="35" t="s">
        <v>23</v>
      </c>
      <c r="G97" s="17">
        <f>$G$116*K97</f>
        <v>9283.2320742670854</v>
      </c>
      <c r="H97" s="17">
        <f>$H$116*K97</f>
        <v>2062.9133875281914</v>
      </c>
      <c r="I97" s="17">
        <f>$I$116*K97</f>
        <v>35638.854538204723</v>
      </c>
      <c r="J97" s="16">
        <v>0</v>
      </c>
      <c r="K97" s="16">
        <v>46985</v>
      </c>
      <c r="L97" s="4"/>
      <c r="M97" s="17">
        <f t="shared" ref="M97:Q98" si="18">G97</f>
        <v>9283.2320742670854</v>
      </c>
      <c r="N97" s="17">
        <f t="shared" si="18"/>
        <v>2062.9133875281914</v>
      </c>
      <c r="O97" s="17">
        <f t="shared" si="18"/>
        <v>35638.854538204723</v>
      </c>
      <c r="P97" s="16">
        <f t="shared" si="18"/>
        <v>0</v>
      </c>
      <c r="Q97" s="17">
        <f>K97</f>
        <v>46985</v>
      </c>
    </row>
    <row r="98" spans="2:23" x14ac:dyDescent="0.2">
      <c r="E98" s="35" t="s">
        <v>25</v>
      </c>
      <c r="G98" s="44">
        <f>$G$116*K98</f>
        <v>0</v>
      </c>
      <c r="H98" s="44">
        <f>$H$116*K98</f>
        <v>0</v>
      </c>
      <c r="I98" s="44">
        <f>$I$116*K98</f>
        <v>0</v>
      </c>
      <c r="J98" s="42">
        <v>0</v>
      </c>
      <c r="K98" s="42">
        <v>0</v>
      </c>
      <c r="L98" s="4"/>
      <c r="M98" s="41">
        <f t="shared" si="18"/>
        <v>0</v>
      </c>
      <c r="N98" s="41">
        <f t="shared" si="18"/>
        <v>0</v>
      </c>
      <c r="O98" s="41">
        <f t="shared" si="18"/>
        <v>0</v>
      </c>
      <c r="P98" s="42">
        <f t="shared" si="18"/>
        <v>0</v>
      </c>
      <c r="Q98" s="41">
        <f t="shared" si="18"/>
        <v>0</v>
      </c>
    </row>
    <row r="99" spans="2:23" x14ac:dyDescent="0.2">
      <c r="E99" s="35"/>
      <c r="J99" s="9"/>
      <c r="K99" s="9"/>
      <c r="L99" s="4"/>
      <c r="P99" s="9"/>
    </row>
    <row r="100" spans="2:23" x14ac:dyDescent="0.2">
      <c r="D100" s="9" t="s">
        <v>81</v>
      </c>
      <c r="E100" s="35" t="s">
        <v>23</v>
      </c>
      <c r="G100" s="17">
        <f>$G$116*K100</f>
        <v>14478.957387813995</v>
      </c>
      <c r="H100" s="17">
        <f>$H$116*K100</f>
        <v>3217.5038600583357</v>
      </c>
      <c r="I100" s="17">
        <f>$I$116*K100</f>
        <v>55585.538752127672</v>
      </c>
      <c r="J100" s="16">
        <v>0</v>
      </c>
      <c r="K100" s="16">
        <v>73282</v>
      </c>
      <c r="L100" s="4"/>
      <c r="M100" s="17">
        <f>G100</f>
        <v>14478.957387813995</v>
      </c>
      <c r="N100" s="17">
        <f>H100</f>
        <v>3217.5038600583357</v>
      </c>
      <c r="O100" s="17">
        <f>I100</f>
        <v>55585.538752127672</v>
      </c>
      <c r="P100" s="16">
        <f>J100</f>
        <v>0</v>
      </c>
      <c r="Q100" s="17">
        <f>K100</f>
        <v>73282</v>
      </c>
      <c r="R100" s="17"/>
      <c r="S100" s="17"/>
      <c r="T100" s="17"/>
      <c r="U100" s="17"/>
      <c r="V100" s="17"/>
    </row>
    <row r="101" spans="2:23" ht="13.5" thickBot="1" x14ac:dyDescent="0.25">
      <c r="D101" s="9"/>
      <c r="J101" s="9"/>
      <c r="L101" s="4"/>
      <c r="W101" s="47"/>
    </row>
    <row r="102" spans="2:23" ht="13.5" thickBot="1" x14ac:dyDescent="0.25">
      <c r="B102" s="2" t="s">
        <v>82</v>
      </c>
      <c r="E102" s="35" t="s">
        <v>23</v>
      </c>
      <c r="G102" s="39">
        <f>G61+G64+G67+G70+G73+G76+G79+G82+G85+G88+G91+G94+G97+G100</f>
        <v>342891.00000000006</v>
      </c>
      <c r="H102" s="39">
        <f>H61+H64+H67+H70+H73+H76+H79+H82+H85+H88+H91+H94+H97+H100</f>
        <v>76197.000000000015</v>
      </c>
      <c r="I102" s="39">
        <f>I61+I64+I67+I70+I73+I76+I79+I82+I85+I88+I91+I94+I97+I100</f>
        <v>1679358.0000000002</v>
      </c>
      <c r="J102" s="39">
        <f>J61+J64+J67+J70+J73+J76+J79+J82+J85+J88+J91+J94+J97+J100</f>
        <v>0</v>
      </c>
      <c r="K102" s="48">
        <f>SUM(G102:J102)</f>
        <v>2098446.0000000005</v>
      </c>
      <c r="L102" s="40"/>
      <c r="M102" s="39">
        <f>M61+M64+M67+M70+M73+M76+M79+M82+M85+M88+M91+M94+M97+M100</f>
        <v>328849.32364287175</v>
      </c>
      <c r="N102" s="39">
        <f>N61+N64+N67+N70+N73+N76+N79+N82+N85+N88+N91+N94+N97+N100</f>
        <v>73076.668427039185</v>
      </c>
      <c r="O102" s="39">
        <f>O61+O64+O67+O70+O73+O76+O79+O82+O85+O88+O91+O94+O97+O100</f>
        <v>1625451.2079300892</v>
      </c>
      <c r="P102" s="39">
        <f>P61+P64+P67+P70+P73+P76+P79+P82+P85+P88+P91+P94+P97+P100</f>
        <v>0</v>
      </c>
      <c r="Q102" s="39">
        <f>SUM(M102:P102)</f>
        <v>2027377.2000000002</v>
      </c>
      <c r="R102" s="31"/>
      <c r="S102" s="31"/>
      <c r="T102" s="31"/>
      <c r="U102" s="31"/>
      <c r="V102" s="31"/>
      <c r="W102" s="38"/>
    </row>
    <row r="103" spans="2:23" x14ac:dyDescent="0.2">
      <c r="B103" s="2"/>
      <c r="E103" s="35" t="s">
        <v>25</v>
      </c>
      <c r="G103" s="49">
        <f>G62+G65+G68+G71+G74+G77+G80+G83+G86+G89+G92+G95+G98</f>
        <v>0</v>
      </c>
      <c r="H103" s="49">
        <f>H62+H65+H68+H71+H74+H77+H80+H83+H86+H89+H92+H95+H98</f>
        <v>0</v>
      </c>
      <c r="I103" s="49">
        <f>I62+I65+I68+I71+I74+I77+I80+I83+I86+I89+I92+I95+I98</f>
        <v>0</v>
      </c>
      <c r="J103" s="49">
        <f>J62+J65+J68+J71+J74+J77+J80+J83+J86+J89+J92+J95+J98</f>
        <v>0</v>
      </c>
      <c r="K103" s="50">
        <f>SUM(G103:J103)</f>
        <v>0</v>
      </c>
      <c r="L103" s="51"/>
      <c r="M103" s="49">
        <f>M62+M65+M68+M71+M74+M77+M80+M83+M86+M89+M92+M95+M98</f>
        <v>0</v>
      </c>
      <c r="N103" s="49">
        <f>N62+N65+N68+N71+N74+N77+N80+N83+N86+N89+N92+N95+N98</f>
        <v>0</v>
      </c>
      <c r="O103" s="49">
        <f>O62+O65+O68+O71+O74+O77+O80+O83+O86+O89+O92+O95+O98</f>
        <v>0</v>
      </c>
      <c r="P103" s="49">
        <f>P62+P65+P68+P71+P74+P77+P80+P83+P86+P89+P92+P95+P98</f>
        <v>0</v>
      </c>
      <c r="Q103" s="52">
        <f>SUM(M103:P103)</f>
        <v>0</v>
      </c>
      <c r="R103" s="50"/>
      <c r="S103" s="50"/>
      <c r="T103" s="50"/>
      <c r="U103" s="50"/>
      <c r="V103" s="50"/>
    </row>
    <row r="104" spans="2:23" x14ac:dyDescent="0.2">
      <c r="K104" s="17"/>
      <c r="L104" s="4"/>
      <c r="W104" s="17"/>
    </row>
    <row r="105" spans="2:23" ht="13.5" thickBot="1" x14ac:dyDescent="0.25">
      <c r="L105" s="4"/>
    </row>
    <row r="106" spans="2:23" ht="15" thickBot="1" x14ac:dyDescent="0.25">
      <c r="B106" s="14" t="s">
        <v>83</v>
      </c>
      <c r="G106" s="53">
        <f t="shared" ref="G106:Q106" si="19">G57+G102</f>
        <v>767468</v>
      </c>
      <c r="H106" s="53">
        <f t="shared" si="19"/>
        <v>135944</v>
      </c>
      <c r="I106" s="53">
        <f t="shared" si="19"/>
        <v>2227869</v>
      </c>
      <c r="J106" s="53">
        <f t="shared" si="19"/>
        <v>0</v>
      </c>
      <c r="K106" s="53">
        <f t="shared" si="19"/>
        <v>3131281.0000000005</v>
      </c>
      <c r="L106" s="54">
        <f t="shared" si="19"/>
        <v>0</v>
      </c>
      <c r="M106" s="53">
        <f t="shared" si="19"/>
        <v>688664.60718934215</v>
      </c>
      <c r="N106" s="53">
        <f t="shared" si="19"/>
        <v>117424.50370527749</v>
      </c>
      <c r="O106" s="55">
        <f t="shared" si="19"/>
        <v>1951970.2746373974</v>
      </c>
      <c r="P106" s="53">
        <f t="shared" si="19"/>
        <v>0</v>
      </c>
      <c r="Q106" s="53">
        <f t="shared" si="19"/>
        <v>2758059.3855320173</v>
      </c>
      <c r="R106" s="31"/>
      <c r="S106" s="31"/>
      <c r="T106" s="31"/>
      <c r="U106" s="31"/>
      <c r="V106" s="31"/>
    </row>
    <row r="107" spans="2:23" ht="13.5" thickTop="1" x14ac:dyDescent="0.2">
      <c r="I107" s="56"/>
      <c r="L107" s="4"/>
      <c r="O107" s="57"/>
    </row>
    <row r="108" spans="2:23" x14ac:dyDescent="0.2">
      <c r="I108" s="56"/>
      <c r="L108" s="4"/>
      <c r="O108" s="57"/>
    </row>
    <row r="109" spans="2:23" x14ac:dyDescent="0.2">
      <c r="I109" s="56"/>
      <c r="L109" s="4"/>
      <c r="O109" s="57"/>
    </row>
    <row r="110" spans="2:23" x14ac:dyDescent="0.2">
      <c r="I110" s="56"/>
      <c r="L110" s="4"/>
      <c r="O110" s="57"/>
    </row>
    <row r="111" spans="2:23" x14ac:dyDescent="0.2">
      <c r="I111" s="56"/>
      <c r="L111" s="4"/>
      <c r="O111" s="57"/>
    </row>
    <row r="112" spans="2:23" x14ac:dyDescent="0.2">
      <c r="I112" s="56"/>
      <c r="L112" s="4"/>
      <c r="O112" s="57"/>
    </row>
    <row r="113" spans="5:15" x14ac:dyDescent="0.2">
      <c r="I113" s="56"/>
      <c r="L113" s="4"/>
      <c r="O113" s="57"/>
    </row>
    <row r="114" spans="5:15" x14ac:dyDescent="0.2">
      <c r="I114" s="56"/>
      <c r="L114" s="4"/>
      <c r="O114" s="57"/>
    </row>
    <row r="115" spans="5:15" ht="13.5" thickBot="1" x14ac:dyDescent="0.25">
      <c r="L115" s="4"/>
    </row>
    <row r="116" spans="5:15" x14ac:dyDescent="0.2">
      <c r="E116" s="58"/>
      <c r="F116" s="59"/>
      <c r="G116" s="60">
        <f>G128</f>
        <v>0.19757863305878653</v>
      </c>
      <c r="H116" s="60">
        <f>H128</f>
        <v>4.3905786687840613E-2</v>
      </c>
      <c r="I116" s="60">
        <f>I128</f>
        <v>0.75851558025337285</v>
      </c>
      <c r="J116" s="59"/>
      <c r="K116" s="61"/>
      <c r="L116" s="4"/>
      <c r="M116" s="62"/>
      <c r="N116" s="62"/>
      <c r="O116" s="62"/>
    </row>
    <row r="117" spans="5:15" x14ac:dyDescent="0.2">
      <c r="E117" s="63"/>
      <c r="F117" s="47"/>
      <c r="G117" s="47"/>
      <c r="H117" s="47"/>
      <c r="I117" s="47"/>
      <c r="J117" s="47"/>
      <c r="K117" s="64"/>
      <c r="L117" s="4"/>
      <c r="M117" s="65"/>
    </row>
    <row r="118" spans="5:15" x14ac:dyDescent="0.2">
      <c r="E118" s="63" t="s">
        <v>84</v>
      </c>
      <c r="F118" s="47"/>
      <c r="G118" s="47"/>
      <c r="H118" s="47"/>
      <c r="I118" s="47"/>
      <c r="J118" s="47"/>
      <c r="K118" s="66">
        <v>2098446</v>
      </c>
      <c r="L118" s="4"/>
      <c r="M118" s="67"/>
    </row>
    <row r="119" spans="5:15" x14ac:dyDescent="0.2">
      <c r="E119" s="63" t="s">
        <v>85</v>
      </c>
      <c r="F119" s="47"/>
      <c r="G119" s="47"/>
      <c r="H119" s="47"/>
      <c r="I119" s="47"/>
      <c r="J119" s="47"/>
      <c r="K119" s="66">
        <v>0</v>
      </c>
      <c r="L119" s="4"/>
      <c r="M119" s="67"/>
    </row>
    <row r="120" spans="5:15" x14ac:dyDescent="0.2">
      <c r="E120" s="63"/>
      <c r="F120" s="47"/>
      <c r="G120" s="47"/>
      <c r="H120" s="47"/>
      <c r="I120" s="47"/>
      <c r="J120" s="47"/>
      <c r="K120" s="66"/>
      <c r="L120" s="4"/>
      <c r="M120" s="67"/>
    </row>
    <row r="121" spans="5:15" x14ac:dyDescent="0.2">
      <c r="E121" s="63" t="s">
        <v>86</v>
      </c>
      <c r="F121" s="47"/>
      <c r="G121" s="47"/>
      <c r="H121" s="47"/>
      <c r="I121" s="47"/>
      <c r="J121" s="47"/>
      <c r="K121" s="68">
        <f>SUM(K118:K120)</f>
        <v>2098446</v>
      </c>
      <c r="L121" s="4"/>
      <c r="M121" s="67"/>
    </row>
    <row r="122" spans="5:15" x14ac:dyDescent="0.2">
      <c r="E122" s="63" t="s">
        <v>87</v>
      </c>
      <c r="F122" s="47"/>
      <c r="G122" s="47"/>
      <c r="H122" s="47"/>
      <c r="I122" s="47"/>
      <c r="J122" s="47"/>
      <c r="K122" s="66">
        <f>-K61</f>
        <v>-362980</v>
      </c>
      <c r="L122" s="4"/>
      <c r="M122" s="67"/>
    </row>
    <row r="123" spans="5:15" ht="13.5" thickBot="1" x14ac:dyDescent="0.25">
      <c r="E123" s="63" t="s">
        <v>88</v>
      </c>
      <c r="F123" s="47"/>
      <c r="G123" s="47"/>
      <c r="H123" s="47"/>
      <c r="I123" s="47"/>
      <c r="J123" s="47"/>
      <c r="K123" s="69">
        <f>SUM(K121:K122)</f>
        <v>1735466</v>
      </c>
      <c r="L123" s="4"/>
      <c r="M123" s="67"/>
    </row>
    <row r="124" spans="5:15" ht="13.5" thickTop="1" x14ac:dyDescent="0.2">
      <c r="E124" s="63"/>
      <c r="F124" s="47"/>
      <c r="G124" s="47"/>
      <c r="H124" s="47"/>
      <c r="I124" s="47"/>
      <c r="J124" s="70" t="s">
        <v>89</v>
      </c>
      <c r="K124" s="66"/>
      <c r="L124" s="4"/>
      <c r="M124" s="67"/>
    </row>
    <row r="125" spans="5:15" ht="13.5" thickBot="1" x14ac:dyDescent="0.25">
      <c r="E125" s="96" t="s">
        <v>90</v>
      </c>
      <c r="F125" s="97"/>
      <c r="G125" s="98">
        <v>305646</v>
      </c>
      <c r="H125" s="99">
        <v>76197</v>
      </c>
      <c r="I125" s="99">
        <v>1679358</v>
      </c>
      <c r="J125" s="99">
        <v>37245</v>
      </c>
      <c r="K125" s="66"/>
      <c r="L125" s="4"/>
      <c r="M125" s="67"/>
    </row>
    <row r="126" spans="5:15" ht="13.5" thickTop="1" x14ac:dyDescent="0.2">
      <c r="E126" s="63" t="s">
        <v>91</v>
      </c>
      <c r="F126" s="47"/>
      <c r="G126" s="71"/>
      <c r="H126" s="72"/>
      <c r="I126" s="72">
        <f>-K61</f>
        <v>-362980</v>
      </c>
      <c r="K126" s="64"/>
      <c r="L126" s="4"/>
    </row>
    <row r="127" spans="5:15" ht="13.5" thickBot="1" x14ac:dyDescent="0.25">
      <c r="E127" s="63" t="s">
        <v>92</v>
      </c>
      <c r="F127" s="47"/>
      <c r="G127" s="81"/>
      <c r="H127" s="73">
        <f>SUM(H125:H126)</f>
        <v>76197</v>
      </c>
      <c r="I127" s="73">
        <f>SUM(I125:I126)</f>
        <v>1316378</v>
      </c>
      <c r="J127" s="74"/>
      <c r="K127" s="66"/>
      <c r="L127" s="4"/>
    </row>
    <row r="128" spans="5:15" ht="14.25" thickTop="1" thickBot="1" x14ac:dyDescent="0.25">
      <c r="E128" s="63" t="s">
        <v>93</v>
      </c>
      <c r="F128" s="47"/>
      <c r="G128" s="75">
        <f>1-(H128+I128)</f>
        <v>0.19757863305878653</v>
      </c>
      <c r="H128" s="75">
        <f>H$127/$K$123</f>
        <v>4.3905786687840613E-2</v>
      </c>
      <c r="I128" s="75">
        <f>I$127/$K$123</f>
        <v>0.75851558025337285</v>
      </c>
      <c r="J128" s="67"/>
      <c r="K128" s="66"/>
      <c r="L128" s="4"/>
    </row>
    <row r="129" spans="2:13" ht="14.25" thickTop="1" thickBot="1" x14ac:dyDescent="0.25">
      <c r="E129" s="76"/>
      <c r="F129" s="77"/>
      <c r="G129" s="78" t="s">
        <v>94</v>
      </c>
      <c r="H129" s="78" t="s">
        <v>95</v>
      </c>
      <c r="I129" s="78" t="s">
        <v>96</v>
      </c>
      <c r="J129" s="77"/>
      <c r="K129" s="79"/>
      <c r="L129" s="4"/>
    </row>
    <row r="130" spans="2:13" x14ac:dyDescent="0.2">
      <c r="J130" s="59"/>
      <c r="K130" s="80"/>
      <c r="L130" s="9"/>
    </row>
    <row r="131" spans="2:13" x14ac:dyDescent="0.2">
      <c r="J131" s="47"/>
      <c r="K131" s="81"/>
      <c r="L131" s="9"/>
    </row>
    <row r="132" spans="2:13" x14ac:dyDescent="0.2">
      <c r="B132" s="2" t="s">
        <v>97</v>
      </c>
      <c r="C132" s="2"/>
      <c r="D132" s="2" t="s">
        <v>147</v>
      </c>
      <c r="E132" s="82"/>
      <c r="F132" s="83"/>
      <c r="G132" s="67"/>
      <c r="H132" s="67"/>
      <c r="I132" s="84"/>
      <c r="J132" s="85"/>
      <c r="K132" s="86"/>
      <c r="L132" s="9"/>
    </row>
    <row r="133" spans="2:13" x14ac:dyDescent="0.2">
      <c r="B133" s="2" t="s">
        <v>99</v>
      </c>
      <c r="C133" s="2"/>
      <c r="D133" s="2"/>
      <c r="E133" s="83"/>
      <c r="F133" s="83"/>
      <c r="G133" s="83"/>
      <c r="H133" s="83"/>
      <c r="I133" s="84"/>
      <c r="J133" s="85"/>
      <c r="K133" s="85"/>
      <c r="M133" s="87"/>
    </row>
    <row r="134" spans="2:13" x14ac:dyDescent="0.2">
      <c r="B134" s="2" t="s">
        <v>100</v>
      </c>
      <c r="C134" s="2"/>
      <c r="D134" s="95" t="s">
        <v>148</v>
      </c>
      <c r="E134" s="83"/>
      <c r="F134" s="83"/>
      <c r="G134" s="83"/>
      <c r="H134" s="67"/>
      <c r="I134" s="67"/>
      <c r="J134" s="47"/>
      <c r="K134" s="47"/>
    </row>
    <row r="135" spans="2:13" x14ac:dyDescent="0.2">
      <c r="B135" s="2" t="s">
        <v>102</v>
      </c>
      <c r="C135" s="2"/>
      <c r="D135" s="95"/>
      <c r="E135" s="83"/>
      <c r="F135" s="83"/>
      <c r="G135" s="88"/>
      <c r="H135" s="88"/>
      <c r="I135" s="88"/>
    </row>
    <row r="136" spans="2:13" x14ac:dyDescent="0.2">
      <c r="B136" s="2" t="s">
        <v>103</v>
      </c>
      <c r="C136" s="2"/>
      <c r="D136" s="95"/>
      <c r="E136" s="83"/>
      <c r="F136" s="83"/>
      <c r="G136" s="67"/>
      <c r="H136" s="67"/>
      <c r="I136" s="67"/>
    </row>
    <row r="137" spans="2:13" x14ac:dyDescent="0.2">
      <c r="E137" s="83"/>
      <c r="F137" s="83"/>
      <c r="G137" s="88"/>
      <c r="H137" s="88"/>
      <c r="I137" s="88"/>
    </row>
    <row r="138" spans="2:13" x14ac:dyDescent="0.2">
      <c r="B138" s="2" t="s">
        <v>104</v>
      </c>
      <c r="D138" s="2" t="s">
        <v>105</v>
      </c>
      <c r="E138" s="83"/>
      <c r="F138" s="83"/>
      <c r="G138" s="89"/>
      <c r="H138" s="89"/>
      <c r="I138" s="89"/>
      <c r="J138" s="47"/>
    </row>
    <row r="139" spans="2:13" x14ac:dyDescent="0.2">
      <c r="D139" s="90" t="s">
        <v>106</v>
      </c>
      <c r="G139" s="81"/>
      <c r="H139" s="81"/>
      <c r="I139" s="81"/>
      <c r="J139" s="47"/>
    </row>
    <row r="140" spans="2:13" x14ac:dyDescent="0.2">
      <c r="G140" s="47"/>
      <c r="H140" s="47"/>
      <c r="I140" s="47"/>
      <c r="J140" s="47"/>
    </row>
  </sheetData>
  <mergeCells count="3">
    <mergeCell ref="G3:K3"/>
    <mergeCell ref="M3:Q3"/>
    <mergeCell ref="D134:D136"/>
  </mergeCells>
  <printOptions horizontalCentered="1"/>
  <pageMargins left="0.25" right="0.25" top="0.5" bottom="0.25" header="0.25" footer="0"/>
  <pageSetup scale="58" fitToHeight="0" orientation="landscape" copies="2" r:id="rId1"/>
  <headerFooter alignWithMargins="0"/>
  <rowBreaks count="1" manualBreakCount="1">
    <brk id="58" max="1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3B931D9868C940A042DA894E8174CA" ma:contentTypeVersion="1" ma:contentTypeDescription="Create a new document." ma:contentTypeScope="" ma:versionID="be3b2bbe5dfab2c08437372aedcfdfa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8EBB03-1526-4C39-ABD8-70502BB47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9F3E171-40D3-4389-A1C1-4C5B990D0BE7}">
  <ds:schemaRefs>
    <ds:schemaRef ds:uri="http://schemas.microsoft.com/sharepoint/v3/contenttype/forms"/>
  </ds:schemaRefs>
</ds:datastoreItem>
</file>

<file path=customXml/itemProps3.xml><?xml version="1.0" encoding="utf-8"?>
<ds:datastoreItem xmlns:ds="http://schemas.openxmlformats.org/officeDocument/2006/customXml" ds:itemID="{FA2C2507-83B4-4897-BBCA-1A4AFF44936F}">
  <ds:schemaRef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2016 Wind Storm #5</vt:lpstr>
      <vt:lpstr>2015 Thunderstorm #7</vt:lpstr>
      <vt:lpstr>2015 Snow Storm #2</vt:lpstr>
      <vt:lpstr>2014 Wind Storm #7</vt:lpstr>
      <vt:lpstr>'2014 Wind Storm #7'!Print_Area</vt:lpstr>
      <vt:lpstr>'2015 Snow Storm #2'!Print_Area</vt:lpstr>
      <vt:lpstr>'2015 Thunderstorm #7'!Print_Area</vt:lpstr>
      <vt:lpstr>'2016 Wind Storm #5'!Print_Area</vt:lpstr>
      <vt:lpstr>'2014 Wind Storm #7'!Print_Titles</vt:lpstr>
      <vt:lpstr>'2015 Snow Storm #2'!Print_Titles</vt:lpstr>
      <vt:lpstr>'2015 Thunderstorm #7'!Print_Titles</vt:lpstr>
      <vt:lpstr>'2016 Wind Storm #5'!Print_Titles</vt:lpstr>
      <vt:lpstr>'2014 Wind Storm #7'!TotalOTHours</vt:lpstr>
      <vt:lpstr>'2015 Snow Storm #2'!TotalOTHours</vt:lpstr>
      <vt:lpstr>'2015 Thunderstorm #7'!TotalOTHours</vt:lpstr>
      <vt:lpstr>'2016 Wind Storm #5'!TotalOTHours</vt:lpstr>
    </vt:vector>
  </TitlesOfParts>
  <Company>American Electric Power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E. Keyser</dc:creator>
  <cp:lastModifiedBy>Betsy Sekula</cp:lastModifiedBy>
  <dcterms:created xsi:type="dcterms:W3CDTF">2017-01-24T13:22:42Z</dcterms:created>
  <dcterms:modified xsi:type="dcterms:W3CDTF">2017-07-07T17:40:03Z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0x0101001B3B931D9868C940A042DA894E8174CA</vt:lpwstr>
  </property>
</Properties>
</file>