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9200" windowHeight="7050" tabRatio="965"/>
  </bookViews>
  <sheets>
    <sheet name="Cost of Capital" sheetId="1" r:id="rId1"/>
    <sheet name="Per Book Cost of LTD 022817" sheetId="4" r:id="rId2"/>
    <sheet name="S T Debt Balance" sheetId="5" r:id="rId3"/>
    <sheet name="ST Debt Cost" sheetId="14" r:id="rId4"/>
    <sheet name="Accts Rec Financing" sheetId="12" r:id="rId5"/>
  </sheets>
  <definedNames>
    <definedName name="_xlnm.Print_Area" localSheetId="4">'Accts Rec Financing'!$A$1:$O$414</definedName>
    <definedName name="_xlnm.Print_Area" localSheetId="2">'S T Debt Balance'!$A$1:$H$30</definedName>
    <definedName name="_xlnm.Print_Titles" localSheetId="4">'Accts Rec Financing'!$1:$8</definedName>
  </definedNames>
  <calcPr calcId="145621"/>
</workbook>
</file>

<file path=xl/calcChain.xml><?xml version="1.0" encoding="utf-8"?>
<calcChain xmlns="http://schemas.openxmlformats.org/spreadsheetml/2006/main">
  <c r="H34" i="5" l="1"/>
  <c r="B19" i="4"/>
  <c r="H32" i="5"/>
  <c r="H30" i="5"/>
  <c r="M370" i="14"/>
  <c r="H370" i="14"/>
  <c r="H369" i="14"/>
  <c r="M17" i="14" s="1"/>
  <c r="M11" i="14" l="1"/>
  <c r="M364" i="14"/>
  <c r="M354" i="14"/>
  <c r="M340" i="14"/>
  <c r="M325" i="14"/>
  <c r="M305" i="14"/>
  <c r="M284" i="14"/>
  <c r="M261" i="14"/>
  <c r="M229" i="14"/>
  <c r="M188" i="14"/>
  <c r="M141" i="14"/>
  <c r="M77" i="14"/>
  <c r="M363" i="14"/>
  <c r="M352" i="14"/>
  <c r="M339" i="14"/>
  <c r="M324" i="14"/>
  <c r="M301" i="14"/>
  <c r="M281" i="14"/>
  <c r="M260" i="14"/>
  <c r="M220" i="14"/>
  <c r="M177" i="14"/>
  <c r="M125" i="14"/>
  <c r="M61" i="14"/>
  <c r="M316" i="14"/>
  <c r="M293" i="14"/>
  <c r="M273" i="14"/>
  <c r="M252" i="14"/>
  <c r="M209" i="14"/>
  <c r="M165" i="14"/>
  <c r="M109" i="14"/>
  <c r="M45" i="14"/>
  <c r="M10" i="14"/>
  <c r="M6" i="14"/>
  <c r="M359" i="14"/>
  <c r="M347" i="14"/>
  <c r="M333" i="14"/>
  <c r="M368" i="14"/>
  <c r="M358" i="14"/>
  <c r="M345" i="14"/>
  <c r="M331" i="14"/>
  <c r="M313" i="14"/>
  <c r="M292" i="14"/>
  <c r="M269" i="14"/>
  <c r="M241" i="14"/>
  <c r="M197" i="14"/>
  <c r="M156" i="14"/>
  <c r="M93" i="14"/>
  <c r="M29" i="14"/>
  <c r="M249" i="14"/>
  <c r="M237" i="14"/>
  <c r="M228" i="14"/>
  <c r="M217" i="14"/>
  <c r="M205" i="14"/>
  <c r="M196" i="14"/>
  <c r="M185" i="14"/>
  <c r="M173" i="14"/>
  <c r="M164" i="14"/>
  <c r="M153" i="14"/>
  <c r="M140" i="14"/>
  <c r="M124" i="14"/>
  <c r="M108" i="14"/>
  <c r="M92" i="14"/>
  <c r="M76" i="14"/>
  <c r="M60" i="14"/>
  <c r="M44" i="14"/>
  <c r="M28" i="14"/>
  <c r="M4" i="14"/>
  <c r="M8" i="14"/>
  <c r="M367" i="14"/>
  <c r="M362" i="14"/>
  <c r="M356" i="14"/>
  <c r="M351" i="14"/>
  <c r="M344" i="14"/>
  <c r="M336" i="14"/>
  <c r="M329" i="14"/>
  <c r="M321" i="14"/>
  <c r="M309" i="14"/>
  <c r="M300" i="14"/>
  <c r="M289" i="14"/>
  <c r="M277" i="14"/>
  <c r="M268" i="14"/>
  <c r="M257" i="14"/>
  <c r="M245" i="14"/>
  <c r="M236" i="14"/>
  <c r="M225" i="14"/>
  <c r="M213" i="14"/>
  <c r="M204" i="14"/>
  <c r="M193" i="14"/>
  <c r="M181" i="14"/>
  <c r="M172" i="14"/>
  <c r="M161" i="14"/>
  <c r="M149" i="14"/>
  <c r="M133" i="14"/>
  <c r="M117" i="14"/>
  <c r="M101" i="14"/>
  <c r="M85" i="14"/>
  <c r="M69" i="14"/>
  <c r="M53" i="14"/>
  <c r="M37" i="14"/>
  <c r="M21" i="14"/>
  <c r="M12" i="14"/>
  <c r="M7" i="14"/>
  <c r="M366" i="14"/>
  <c r="M360" i="14"/>
  <c r="M355" i="14"/>
  <c r="M349" i="14"/>
  <c r="M341" i="14"/>
  <c r="M335" i="14"/>
  <c r="M328" i="14"/>
  <c r="M317" i="14"/>
  <c r="M308" i="14"/>
  <c r="M297" i="14"/>
  <c r="M285" i="14"/>
  <c r="M276" i="14"/>
  <c r="M265" i="14"/>
  <c r="M253" i="14"/>
  <c r="M244" i="14"/>
  <c r="M233" i="14"/>
  <c r="M221" i="14"/>
  <c r="M212" i="14"/>
  <c r="M201" i="14"/>
  <c r="M189" i="14"/>
  <c r="M180" i="14"/>
  <c r="M169" i="14"/>
  <c r="M157" i="14"/>
  <c r="M148" i="14"/>
  <c r="M132" i="14"/>
  <c r="M116" i="14"/>
  <c r="M100" i="14"/>
  <c r="M84" i="14"/>
  <c r="M68" i="14"/>
  <c r="M52" i="14"/>
  <c r="M36" i="14"/>
  <c r="M20" i="14"/>
  <c r="M145" i="14"/>
  <c r="M137" i="14"/>
  <c r="M129" i="14"/>
  <c r="M121" i="14"/>
  <c r="M113" i="14"/>
  <c r="M105" i="14"/>
  <c r="M97" i="14"/>
  <c r="M89" i="14"/>
  <c r="M81" i="14"/>
  <c r="M73" i="14"/>
  <c r="M65" i="14"/>
  <c r="M57" i="14"/>
  <c r="M49" i="14"/>
  <c r="M41" i="14"/>
  <c r="M33" i="14"/>
  <c r="M25" i="14"/>
  <c r="M14" i="14"/>
  <c r="M18" i="14"/>
  <c r="M22" i="14"/>
  <c r="M26" i="14"/>
  <c r="M30" i="14"/>
  <c r="M34" i="14"/>
  <c r="M38" i="14"/>
  <c r="M42" i="14"/>
  <c r="M46" i="14"/>
  <c r="M50" i="14"/>
  <c r="M54" i="14"/>
  <c r="M58" i="14"/>
  <c r="M62" i="14"/>
  <c r="M66" i="14"/>
  <c r="M70" i="14"/>
  <c r="M74" i="14"/>
  <c r="M78" i="14"/>
  <c r="M82" i="14"/>
  <c r="M86" i="14"/>
  <c r="M90" i="14"/>
  <c r="M94" i="14"/>
  <c r="M98" i="14"/>
  <c r="M102" i="14"/>
  <c r="M106" i="14"/>
  <c r="M110" i="14"/>
  <c r="M114" i="14"/>
  <c r="M118" i="14"/>
  <c r="M122" i="14"/>
  <c r="M126" i="14"/>
  <c r="M130" i="14"/>
  <c r="M134" i="14"/>
  <c r="M138" i="14"/>
  <c r="M142" i="14"/>
  <c r="M146" i="14"/>
  <c r="M150" i="14"/>
  <c r="M154" i="14"/>
  <c r="M158" i="14"/>
  <c r="M162" i="14"/>
  <c r="M166" i="14"/>
  <c r="M170" i="14"/>
  <c r="M174" i="14"/>
  <c r="M178" i="14"/>
  <c r="M182" i="14"/>
  <c r="M186" i="14"/>
  <c r="M190" i="14"/>
  <c r="M194" i="14"/>
  <c r="M198" i="14"/>
  <c r="M202" i="14"/>
  <c r="M206" i="14"/>
  <c r="M210" i="14"/>
  <c r="M214" i="14"/>
  <c r="M218" i="14"/>
  <c r="M222" i="14"/>
  <c r="M226" i="14"/>
  <c r="M230" i="14"/>
  <c r="M234" i="14"/>
  <c r="M238" i="14"/>
  <c r="M242" i="14"/>
  <c r="M246" i="14"/>
  <c r="M250" i="14"/>
  <c r="M254" i="14"/>
  <c r="M258" i="14"/>
  <c r="M262" i="14"/>
  <c r="M266" i="14"/>
  <c r="M270" i="14"/>
  <c r="M274" i="14"/>
  <c r="M278" i="14"/>
  <c r="M282" i="14"/>
  <c r="M286" i="14"/>
  <c r="M290" i="14"/>
  <c r="M294" i="14"/>
  <c r="M298" i="14"/>
  <c r="M302" i="14"/>
  <c r="M306" i="14"/>
  <c r="M310" i="14"/>
  <c r="M314" i="14"/>
  <c r="M318" i="14"/>
  <c r="M322" i="14"/>
  <c r="M326" i="14"/>
  <c r="M330" i="14"/>
  <c r="M334" i="14"/>
  <c r="M338" i="14"/>
  <c r="M342" i="14"/>
  <c r="M346" i="14"/>
  <c r="M350" i="14"/>
  <c r="M15" i="14"/>
  <c r="M19" i="14"/>
  <c r="M23" i="14"/>
  <c r="M27" i="14"/>
  <c r="M31" i="14"/>
  <c r="M35" i="14"/>
  <c r="M39" i="14"/>
  <c r="M43" i="14"/>
  <c r="M47" i="14"/>
  <c r="M51" i="14"/>
  <c r="M55" i="14"/>
  <c r="M59" i="14"/>
  <c r="M63" i="14"/>
  <c r="M67" i="14"/>
  <c r="M71" i="14"/>
  <c r="M75" i="14"/>
  <c r="M79" i="14"/>
  <c r="M83" i="14"/>
  <c r="M87" i="14"/>
  <c r="M91" i="14"/>
  <c r="M95" i="14"/>
  <c r="M99" i="14"/>
  <c r="M103" i="14"/>
  <c r="M107" i="14"/>
  <c r="M111" i="14"/>
  <c r="M115" i="14"/>
  <c r="M119" i="14"/>
  <c r="M123" i="14"/>
  <c r="M127" i="14"/>
  <c r="M131" i="14"/>
  <c r="M135" i="14"/>
  <c r="M139" i="14"/>
  <c r="M143" i="14"/>
  <c r="M147" i="14"/>
  <c r="M151" i="14"/>
  <c r="M155" i="14"/>
  <c r="M159" i="14"/>
  <c r="M163" i="14"/>
  <c r="M167" i="14"/>
  <c r="M171" i="14"/>
  <c r="M175" i="14"/>
  <c r="M179" i="14"/>
  <c r="M183" i="14"/>
  <c r="M187" i="14"/>
  <c r="M191" i="14"/>
  <c r="M195" i="14"/>
  <c r="M199" i="14"/>
  <c r="M203" i="14"/>
  <c r="M207" i="14"/>
  <c r="M211" i="14"/>
  <c r="M215" i="14"/>
  <c r="M219" i="14"/>
  <c r="M223" i="14"/>
  <c r="M227" i="14"/>
  <c r="M231" i="14"/>
  <c r="M235" i="14"/>
  <c r="M239" i="14"/>
  <c r="M243" i="14"/>
  <c r="M247" i="14"/>
  <c r="M251" i="14"/>
  <c r="M255" i="14"/>
  <c r="M259" i="14"/>
  <c r="M263" i="14"/>
  <c r="M267" i="14"/>
  <c r="M271" i="14"/>
  <c r="M275" i="14"/>
  <c r="M279" i="14"/>
  <c r="M283" i="14"/>
  <c r="M287" i="14"/>
  <c r="M291" i="14"/>
  <c r="M295" i="14"/>
  <c r="M299" i="14"/>
  <c r="M303" i="14"/>
  <c r="M307" i="14"/>
  <c r="M311" i="14"/>
  <c r="M315" i="14"/>
  <c r="M319" i="14"/>
  <c r="M323" i="14"/>
  <c r="M13" i="14"/>
  <c r="M9" i="14"/>
  <c r="M5" i="14"/>
  <c r="M365" i="14"/>
  <c r="M361" i="14"/>
  <c r="M357" i="14"/>
  <c r="M353" i="14"/>
  <c r="M348" i="14"/>
  <c r="M343" i="14"/>
  <c r="M337" i="14"/>
  <c r="M332" i="14"/>
  <c r="M327" i="14"/>
  <c r="M320" i="14"/>
  <c r="M312" i="14"/>
  <c r="M304" i="14"/>
  <c r="M296" i="14"/>
  <c r="M288" i="14"/>
  <c r="M280" i="14"/>
  <c r="M272" i="14"/>
  <c r="M264" i="14"/>
  <c r="M256" i="14"/>
  <c r="M248" i="14"/>
  <c r="M240" i="14"/>
  <c r="M232" i="14"/>
  <c r="M224" i="14"/>
  <c r="M216" i="14"/>
  <c r="M208" i="14"/>
  <c r="M200" i="14"/>
  <c r="M192" i="14"/>
  <c r="M184" i="14"/>
  <c r="M176" i="14"/>
  <c r="M168" i="14"/>
  <c r="M160" i="14"/>
  <c r="M152" i="14"/>
  <c r="M144" i="14"/>
  <c r="M136" i="14"/>
  <c r="M128" i="14"/>
  <c r="M120" i="14"/>
  <c r="M112" i="14"/>
  <c r="M104" i="14"/>
  <c r="M96" i="14"/>
  <c r="M88" i="14"/>
  <c r="M80" i="14"/>
  <c r="M72" i="14"/>
  <c r="M64" i="14"/>
  <c r="M56" i="14"/>
  <c r="M48" i="14"/>
  <c r="M40" i="14"/>
  <c r="M32" i="14"/>
  <c r="M24" i="14"/>
  <c r="M16" i="14"/>
  <c r="G13" i="1" l="1"/>
  <c r="E414" i="12"/>
  <c r="E412" i="12"/>
  <c r="M406" i="12"/>
  <c r="M404" i="12" l="1"/>
  <c r="K404" i="12"/>
  <c r="E404" i="12"/>
  <c r="M402" i="12"/>
  <c r="J402" i="12"/>
  <c r="M401" i="12"/>
  <c r="J401" i="12"/>
  <c r="M400" i="12"/>
  <c r="J400" i="12"/>
  <c r="M399" i="12"/>
  <c r="J399" i="12"/>
  <c r="M398" i="12"/>
  <c r="J398" i="12"/>
  <c r="M397" i="12"/>
  <c r="J397" i="12"/>
  <c r="M396" i="12"/>
  <c r="J396" i="12"/>
  <c r="M395" i="12"/>
  <c r="J395" i="12"/>
  <c r="M394" i="12"/>
  <c r="J394" i="12"/>
  <c r="M393" i="12"/>
  <c r="J393" i="12"/>
  <c r="M392" i="12"/>
  <c r="J392" i="12"/>
  <c r="M391" i="12"/>
  <c r="J391" i="12"/>
  <c r="M390" i="12"/>
  <c r="J390" i="12"/>
  <c r="M389" i="12"/>
  <c r="J389" i="12"/>
  <c r="M388" i="12"/>
  <c r="J388" i="12"/>
  <c r="M387" i="12"/>
  <c r="J387" i="12"/>
  <c r="M386" i="12"/>
  <c r="J386" i="12"/>
  <c r="M385" i="12"/>
  <c r="J385" i="12"/>
  <c r="M384" i="12"/>
  <c r="J384" i="12"/>
  <c r="M383" i="12"/>
  <c r="J383" i="12"/>
  <c r="M382" i="12"/>
  <c r="J382" i="12"/>
  <c r="M381" i="12"/>
  <c r="J381" i="12"/>
  <c r="M380" i="12"/>
  <c r="J380" i="12"/>
  <c r="M379" i="12"/>
  <c r="J379" i="12"/>
  <c r="M378" i="12"/>
  <c r="J378" i="12"/>
  <c r="M377" i="12"/>
  <c r="J377" i="12"/>
  <c r="M376" i="12"/>
  <c r="J376" i="12"/>
  <c r="M375" i="12"/>
  <c r="J375" i="12"/>
  <c r="M374" i="12"/>
  <c r="J374" i="12"/>
  <c r="M373" i="12"/>
  <c r="J373" i="12"/>
  <c r="M372" i="12"/>
  <c r="J372" i="12"/>
  <c r="M371" i="12"/>
  <c r="J371" i="12"/>
  <c r="M370" i="12"/>
  <c r="J370" i="12"/>
  <c r="M369" i="12"/>
  <c r="J369" i="12"/>
  <c r="M368" i="12"/>
  <c r="J368" i="12"/>
  <c r="M367" i="12"/>
  <c r="J367" i="12"/>
  <c r="M366" i="12"/>
  <c r="J366" i="12"/>
  <c r="M365" i="12"/>
  <c r="J365" i="12"/>
  <c r="M364" i="12"/>
  <c r="J364" i="12"/>
  <c r="M363" i="12"/>
  <c r="J363" i="12"/>
  <c r="M362" i="12"/>
  <c r="J362" i="12"/>
  <c r="M361" i="12"/>
  <c r="J361" i="12"/>
  <c r="M360" i="12"/>
  <c r="J360" i="12"/>
  <c r="M359" i="12"/>
  <c r="J359" i="12"/>
  <c r="M358" i="12"/>
  <c r="J358" i="12"/>
  <c r="M357" i="12"/>
  <c r="J357" i="12"/>
  <c r="M356" i="12"/>
  <c r="J356" i="12"/>
  <c r="M355" i="12"/>
  <c r="J355" i="12"/>
  <c r="M354" i="12"/>
  <c r="J354" i="12"/>
  <c r="M353" i="12"/>
  <c r="J353" i="12"/>
  <c r="M352" i="12"/>
  <c r="J352" i="12"/>
  <c r="M351" i="12"/>
  <c r="J351" i="12"/>
  <c r="M350" i="12"/>
  <c r="J350" i="12"/>
  <c r="M349" i="12"/>
  <c r="J349" i="12"/>
  <c r="M348" i="12"/>
  <c r="J348" i="12"/>
  <c r="M347" i="12"/>
  <c r="J347" i="12"/>
  <c r="M346" i="12"/>
  <c r="J346" i="12"/>
  <c r="M345" i="12"/>
  <c r="J345" i="12"/>
  <c r="M344" i="12"/>
  <c r="J344" i="12"/>
  <c r="M343" i="12"/>
  <c r="J343" i="12"/>
  <c r="M342" i="12"/>
  <c r="J342" i="12"/>
  <c r="M341" i="12"/>
  <c r="J341" i="12"/>
  <c r="M340" i="12"/>
  <c r="J340" i="12"/>
  <c r="M339" i="12"/>
  <c r="J339" i="12"/>
  <c r="M338" i="12"/>
  <c r="J338" i="12"/>
  <c r="M337" i="12"/>
  <c r="J337" i="12"/>
  <c r="M336" i="12"/>
  <c r="J336" i="12"/>
  <c r="M335" i="12"/>
  <c r="J335" i="12"/>
  <c r="M334" i="12"/>
  <c r="J334" i="12"/>
  <c r="M333" i="12"/>
  <c r="J333" i="12"/>
  <c r="M332" i="12"/>
  <c r="J332" i="12"/>
  <c r="M331" i="12"/>
  <c r="J331" i="12"/>
  <c r="M330" i="12"/>
  <c r="J330" i="12"/>
  <c r="M329" i="12"/>
  <c r="J329" i="12"/>
  <c r="M328" i="12"/>
  <c r="J328" i="12"/>
  <c r="M327" i="12"/>
  <c r="J327" i="12"/>
  <c r="M326" i="12"/>
  <c r="J326" i="12"/>
  <c r="M325" i="12"/>
  <c r="J325" i="12"/>
  <c r="M324" i="12"/>
  <c r="J324" i="12"/>
  <c r="M323" i="12"/>
  <c r="J323" i="12"/>
  <c r="M322" i="12"/>
  <c r="J322" i="12"/>
  <c r="M321" i="12"/>
  <c r="J321" i="12"/>
  <c r="M320" i="12"/>
  <c r="J320" i="12"/>
  <c r="M319" i="12"/>
  <c r="J319" i="12"/>
  <c r="M318" i="12"/>
  <c r="J318" i="12"/>
  <c r="M317" i="12"/>
  <c r="J317" i="12"/>
  <c r="M316" i="12"/>
  <c r="J316" i="12"/>
  <c r="M315" i="12"/>
  <c r="J315" i="12"/>
  <c r="M314" i="12"/>
  <c r="J314" i="12"/>
  <c r="M313" i="12"/>
  <c r="J313" i="12"/>
  <c r="M312" i="12"/>
  <c r="J312" i="12"/>
  <c r="M311" i="12"/>
  <c r="J311" i="12"/>
  <c r="M310" i="12"/>
  <c r="J310" i="12"/>
  <c r="M309" i="12"/>
  <c r="J309" i="12"/>
  <c r="M308" i="12"/>
  <c r="J308" i="12"/>
  <c r="M307" i="12"/>
  <c r="J307" i="12"/>
  <c r="M306" i="12"/>
  <c r="J306" i="12"/>
  <c r="M305" i="12"/>
  <c r="J305" i="12"/>
  <c r="M304" i="12"/>
  <c r="J304" i="12"/>
  <c r="M303" i="12"/>
  <c r="J303" i="12"/>
  <c r="M302" i="12"/>
  <c r="J302" i="12"/>
  <c r="M301" i="12"/>
  <c r="J301" i="12"/>
  <c r="M300" i="12"/>
  <c r="J300" i="12"/>
  <c r="M299" i="12"/>
  <c r="J299" i="12"/>
  <c r="M298" i="12"/>
  <c r="J298" i="12"/>
  <c r="M297" i="12"/>
  <c r="J297" i="12"/>
  <c r="M296" i="12"/>
  <c r="J296" i="12"/>
  <c r="M295" i="12"/>
  <c r="J295" i="12"/>
  <c r="M294" i="12"/>
  <c r="J294" i="12"/>
  <c r="M293" i="12"/>
  <c r="J293" i="12"/>
  <c r="M292" i="12"/>
  <c r="J292" i="12"/>
  <c r="M291" i="12"/>
  <c r="J291" i="12"/>
  <c r="M290" i="12"/>
  <c r="J290" i="12"/>
  <c r="M289" i="12"/>
  <c r="J289" i="12"/>
  <c r="M288" i="12"/>
  <c r="J288" i="12"/>
  <c r="M287" i="12"/>
  <c r="J287" i="12"/>
  <c r="M286" i="12"/>
  <c r="J286" i="12"/>
  <c r="M285" i="12"/>
  <c r="J285" i="12"/>
  <c r="M284" i="12"/>
  <c r="J284" i="12"/>
  <c r="M283" i="12"/>
  <c r="J283" i="12"/>
  <c r="M282" i="12"/>
  <c r="J282" i="12"/>
  <c r="M281" i="12"/>
  <c r="J281" i="12"/>
  <c r="M280" i="12"/>
  <c r="J280" i="12"/>
  <c r="M279" i="12"/>
  <c r="J279" i="12"/>
  <c r="M278" i="12"/>
  <c r="J278" i="12"/>
  <c r="M277" i="12"/>
  <c r="J277" i="12"/>
  <c r="M276" i="12"/>
  <c r="J276" i="12"/>
  <c r="M275" i="12"/>
  <c r="J275" i="12"/>
  <c r="M274" i="12"/>
  <c r="J274" i="12"/>
  <c r="M273" i="12"/>
  <c r="J273" i="12"/>
  <c r="M272" i="12"/>
  <c r="J272" i="12"/>
  <c r="M271" i="12"/>
  <c r="J271" i="12"/>
  <c r="M270" i="12"/>
  <c r="J270" i="12"/>
  <c r="M269" i="12"/>
  <c r="J269" i="12"/>
  <c r="M268" i="12"/>
  <c r="J268" i="12"/>
  <c r="M267" i="12"/>
  <c r="J267" i="12"/>
  <c r="M266" i="12"/>
  <c r="J266" i="12"/>
  <c r="M265" i="12"/>
  <c r="J265" i="12"/>
  <c r="M264" i="12"/>
  <c r="J264" i="12"/>
  <c r="M263" i="12"/>
  <c r="J263" i="12"/>
  <c r="M262" i="12"/>
  <c r="J262" i="12"/>
  <c r="M261" i="12"/>
  <c r="J261" i="12"/>
  <c r="M260" i="12"/>
  <c r="J260" i="12"/>
  <c r="M259" i="12"/>
  <c r="J259" i="12"/>
  <c r="M258" i="12"/>
  <c r="J258" i="12"/>
  <c r="M257" i="12"/>
  <c r="J257" i="12"/>
  <c r="M256" i="12"/>
  <c r="J256" i="12"/>
  <c r="M255" i="12"/>
  <c r="J255" i="12"/>
  <c r="M254" i="12"/>
  <c r="J254" i="12"/>
  <c r="M253" i="12"/>
  <c r="J253" i="12"/>
  <c r="M252" i="12"/>
  <c r="J252" i="12"/>
  <c r="M251" i="12"/>
  <c r="J251" i="12"/>
  <c r="M250" i="12"/>
  <c r="J250" i="12"/>
  <c r="M249" i="12"/>
  <c r="J249" i="12"/>
  <c r="M248" i="12"/>
  <c r="J248" i="12"/>
  <c r="M247" i="12"/>
  <c r="J247" i="12"/>
  <c r="M246" i="12"/>
  <c r="J246" i="12"/>
  <c r="M245" i="12"/>
  <c r="J245" i="12"/>
  <c r="M244" i="12"/>
  <c r="J244" i="12"/>
  <c r="M243" i="12"/>
  <c r="J243" i="12"/>
  <c r="M242" i="12"/>
  <c r="J242" i="12"/>
  <c r="M241" i="12"/>
  <c r="J241" i="12"/>
  <c r="M240" i="12"/>
  <c r="J240" i="12"/>
  <c r="M239" i="12"/>
  <c r="J239" i="12"/>
  <c r="M238" i="12"/>
  <c r="J238" i="12"/>
  <c r="M237" i="12"/>
  <c r="J237" i="12"/>
  <c r="M236" i="12"/>
  <c r="J236" i="12"/>
  <c r="M235" i="12"/>
  <c r="J235" i="12"/>
  <c r="M234" i="12"/>
  <c r="J234" i="12"/>
  <c r="M233" i="12"/>
  <c r="J233" i="12"/>
  <c r="M232" i="12"/>
  <c r="J232" i="12"/>
  <c r="M231" i="12"/>
  <c r="J231" i="12"/>
  <c r="M230" i="12"/>
  <c r="J230" i="12"/>
  <c r="M229" i="12"/>
  <c r="J229" i="12"/>
  <c r="M228" i="12"/>
  <c r="J228" i="12"/>
  <c r="M227" i="12"/>
  <c r="J227" i="12"/>
  <c r="M226" i="12"/>
  <c r="J226" i="12"/>
  <c r="M225" i="12"/>
  <c r="J225" i="12"/>
  <c r="M224" i="12"/>
  <c r="J224" i="12"/>
  <c r="M223" i="12"/>
  <c r="J223" i="12"/>
  <c r="M222" i="12"/>
  <c r="J222" i="12"/>
  <c r="M221" i="12"/>
  <c r="J221" i="12"/>
  <c r="M220" i="12"/>
  <c r="J220" i="12"/>
  <c r="M219" i="12"/>
  <c r="J219" i="12"/>
  <c r="M218" i="12"/>
  <c r="J218" i="12"/>
  <c r="M217" i="12"/>
  <c r="J217" i="12"/>
  <c r="M216" i="12"/>
  <c r="J216" i="12"/>
  <c r="M215" i="12"/>
  <c r="J215" i="12"/>
  <c r="M214" i="12"/>
  <c r="J214" i="12"/>
  <c r="M213" i="12"/>
  <c r="J213" i="12"/>
  <c r="M212" i="12"/>
  <c r="J212" i="12"/>
  <c r="M211" i="12"/>
  <c r="J211" i="12"/>
  <c r="M210" i="12"/>
  <c r="J210" i="12"/>
  <c r="M209" i="12"/>
  <c r="J209" i="12"/>
  <c r="M208" i="12"/>
  <c r="J208" i="12"/>
  <c r="M207" i="12"/>
  <c r="J207" i="12"/>
  <c r="M206" i="12"/>
  <c r="J206" i="12"/>
  <c r="M205" i="12"/>
  <c r="J205" i="12"/>
  <c r="M204" i="12"/>
  <c r="J204" i="12"/>
  <c r="M203" i="12"/>
  <c r="J203" i="12"/>
  <c r="M202" i="12"/>
  <c r="J202" i="12"/>
  <c r="M201" i="12"/>
  <c r="J201" i="12"/>
  <c r="M200" i="12"/>
  <c r="J200" i="12"/>
  <c r="M199" i="12"/>
  <c r="J199" i="12"/>
  <c r="M198" i="12"/>
  <c r="J198" i="12"/>
  <c r="M197" i="12"/>
  <c r="J197" i="12"/>
  <c r="M196" i="12"/>
  <c r="J196" i="12"/>
  <c r="M195" i="12"/>
  <c r="J195" i="12"/>
  <c r="M194" i="12"/>
  <c r="J194" i="12"/>
  <c r="M193" i="12"/>
  <c r="J193" i="12"/>
  <c r="M192" i="12"/>
  <c r="J192" i="12"/>
  <c r="M191" i="12"/>
  <c r="J191" i="12"/>
  <c r="M190" i="12"/>
  <c r="J190" i="12"/>
  <c r="M189" i="12"/>
  <c r="J189" i="12"/>
  <c r="M188" i="12"/>
  <c r="J188" i="12"/>
  <c r="M187" i="12"/>
  <c r="J187" i="12"/>
  <c r="M186" i="12"/>
  <c r="J186" i="12"/>
  <c r="M185" i="12"/>
  <c r="J185" i="12"/>
  <c r="M184" i="12"/>
  <c r="J184" i="12"/>
  <c r="M183" i="12"/>
  <c r="J183" i="12"/>
  <c r="M182" i="12"/>
  <c r="J182" i="12"/>
  <c r="M181" i="12"/>
  <c r="J181" i="12"/>
  <c r="M180" i="12"/>
  <c r="J180" i="12"/>
  <c r="M179" i="12"/>
  <c r="J179" i="12"/>
  <c r="M178" i="12"/>
  <c r="J178" i="12"/>
  <c r="M177" i="12"/>
  <c r="J177" i="12"/>
  <c r="M176" i="12"/>
  <c r="J176" i="12"/>
  <c r="M175" i="12"/>
  <c r="J175" i="12"/>
  <c r="M174" i="12"/>
  <c r="J174" i="12"/>
  <c r="M173" i="12"/>
  <c r="J173" i="12"/>
  <c r="M172" i="12"/>
  <c r="J172" i="12"/>
  <c r="M171" i="12"/>
  <c r="J171" i="12"/>
  <c r="M170" i="12"/>
  <c r="J170" i="12"/>
  <c r="M169" i="12"/>
  <c r="J169" i="12"/>
  <c r="M168" i="12"/>
  <c r="J168" i="12"/>
  <c r="M167" i="12"/>
  <c r="J167" i="12"/>
  <c r="M166" i="12"/>
  <c r="J166" i="12"/>
  <c r="M165" i="12"/>
  <c r="J165" i="12"/>
  <c r="M164" i="12"/>
  <c r="J164" i="12"/>
  <c r="M163" i="12"/>
  <c r="J163" i="12"/>
  <c r="M162" i="12"/>
  <c r="J162" i="12"/>
  <c r="M161" i="12"/>
  <c r="J161" i="12"/>
  <c r="M160" i="12"/>
  <c r="J160" i="12"/>
  <c r="M159" i="12"/>
  <c r="J159" i="12"/>
  <c r="M158" i="12"/>
  <c r="J158" i="12"/>
  <c r="M157" i="12"/>
  <c r="J157" i="12"/>
  <c r="M156" i="12"/>
  <c r="J156" i="12"/>
  <c r="M155" i="12"/>
  <c r="J155" i="12"/>
  <c r="M154" i="12"/>
  <c r="J154" i="12"/>
  <c r="M153" i="12"/>
  <c r="J153" i="12"/>
  <c r="M152" i="12"/>
  <c r="J152" i="12"/>
  <c r="M151" i="12"/>
  <c r="J151" i="12"/>
  <c r="M150" i="12"/>
  <c r="J150" i="12"/>
  <c r="M149" i="12"/>
  <c r="J149" i="12"/>
  <c r="M148" i="12"/>
  <c r="J148" i="12"/>
  <c r="M147" i="12"/>
  <c r="J147" i="12"/>
  <c r="M146" i="12"/>
  <c r="J146" i="12"/>
  <c r="M145" i="12"/>
  <c r="J145" i="12"/>
  <c r="M144" i="12"/>
  <c r="J144" i="12"/>
  <c r="M143" i="12"/>
  <c r="J143" i="12"/>
  <c r="M142" i="12"/>
  <c r="J142" i="12"/>
  <c r="M141" i="12"/>
  <c r="J141" i="12"/>
  <c r="M140" i="12"/>
  <c r="J140" i="12"/>
  <c r="M139" i="12"/>
  <c r="J139" i="12"/>
  <c r="M138" i="12"/>
  <c r="J138" i="12"/>
  <c r="M137" i="12"/>
  <c r="J137" i="12"/>
  <c r="M136" i="12"/>
  <c r="J136" i="12"/>
  <c r="M135" i="12"/>
  <c r="J135" i="12"/>
  <c r="M134" i="12"/>
  <c r="J134" i="12"/>
  <c r="M133" i="12"/>
  <c r="J133" i="12"/>
  <c r="M132" i="12"/>
  <c r="J132" i="12"/>
  <c r="M131" i="12"/>
  <c r="J131" i="12"/>
  <c r="M130" i="12"/>
  <c r="J130" i="12"/>
  <c r="M129" i="12"/>
  <c r="J129" i="12"/>
  <c r="M128" i="12"/>
  <c r="J128" i="12"/>
  <c r="M127" i="12"/>
  <c r="J127" i="12"/>
  <c r="M126" i="12"/>
  <c r="J126" i="12"/>
  <c r="M125" i="12"/>
  <c r="J125" i="12"/>
  <c r="M124" i="12"/>
  <c r="J124" i="12"/>
  <c r="M123" i="12"/>
  <c r="J123" i="12"/>
  <c r="M122" i="12"/>
  <c r="J122" i="12"/>
  <c r="M121" i="12"/>
  <c r="J121" i="12"/>
  <c r="M120" i="12"/>
  <c r="J120" i="12"/>
  <c r="M119" i="12"/>
  <c r="J119" i="12"/>
  <c r="M118" i="12"/>
  <c r="J118" i="12"/>
  <c r="M117" i="12"/>
  <c r="J117" i="12"/>
  <c r="M116" i="12"/>
  <c r="J116" i="12"/>
  <c r="M115" i="12"/>
  <c r="J115" i="12"/>
  <c r="M114" i="12"/>
  <c r="J114" i="12"/>
  <c r="M113" i="12"/>
  <c r="J113" i="12"/>
  <c r="M112" i="12"/>
  <c r="J112" i="12"/>
  <c r="M111" i="12"/>
  <c r="J111" i="12"/>
  <c r="M110" i="12"/>
  <c r="J110" i="12"/>
  <c r="M109" i="12"/>
  <c r="J109" i="12"/>
  <c r="M108" i="12"/>
  <c r="J108" i="12"/>
  <c r="M107" i="12"/>
  <c r="J107" i="12"/>
  <c r="M106" i="12"/>
  <c r="J106" i="12"/>
  <c r="M105" i="12"/>
  <c r="J105" i="12"/>
  <c r="M104" i="12"/>
  <c r="J104" i="12"/>
  <c r="M103" i="12"/>
  <c r="J103" i="12"/>
  <c r="M102" i="12"/>
  <c r="J102" i="12"/>
  <c r="M101" i="12"/>
  <c r="J101" i="12"/>
  <c r="M100" i="12"/>
  <c r="J100" i="12"/>
  <c r="M99" i="12"/>
  <c r="J99" i="12"/>
  <c r="M98" i="12"/>
  <c r="J98" i="12"/>
  <c r="M97" i="12"/>
  <c r="J97" i="12"/>
  <c r="M96" i="12"/>
  <c r="J96" i="12"/>
  <c r="M95" i="12"/>
  <c r="J95" i="12"/>
  <c r="M94" i="12"/>
  <c r="J94" i="12"/>
  <c r="M93" i="12"/>
  <c r="J93" i="12"/>
  <c r="M92" i="12"/>
  <c r="J92" i="12"/>
  <c r="M91" i="12"/>
  <c r="J91" i="12"/>
  <c r="M90" i="12"/>
  <c r="J90" i="12"/>
  <c r="M89" i="12"/>
  <c r="J89" i="12"/>
  <c r="M88" i="12"/>
  <c r="J88" i="12"/>
  <c r="M87" i="12"/>
  <c r="J87" i="12"/>
  <c r="M86" i="12"/>
  <c r="J86" i="12"/>
  <c r="M85" i="12"/>
  <c r="J85" i="12"/>
  <c r="M84" i="12"/>
  <c r="J84" i="12"/>
  <c r="M83" i="12"/>
  <c r="J83" i="12"/>
  <c r="M82" i="12"/>
  <c r="J82" i="12"/>
  <c r="M81" i="12"/>
  <c r="J81" i="12"/>
  <c r="M80" i="12"/>
  <c r="J80" i="12"/>
  <c r="M79" i="12"/>
  <c r="J79" i="12"/>
  <c r="M78" i="12"/>
  <c r="J78" i="12"/>
  <c r="M77" i="12"/>
  <c r="J77" i="12"/>
  <c r="M76" i="12"/>
  <c r="J76" i="12"/>
  <c r="M75" i="12"/>
  <c r="J75" i="12"/>
  <c r="M74" i="12"/>
  <c r="J74" i="12"/>
  <c r="M73" i="12"/>
  <c r="J73" i="12"/>
  <c r="M72" i="12"/>
  <c r="J72" i="12"/>
  <c r="M71" i="12"/>
  <c r="J71" i="12"/>
  <c r="M70" i="12"/>
  <c r="J70" i="12"/>
  <c r="M69" i="12"/>
  <c r="J69" i="12"/>
  <c r="M68" i="12"/>
  <c r="J68" i="12"/>
  <c r="M67" i="12"/>
  <c r="J67" i="12"/>
  <c r="M66" i="12"/>
  <c r="J66" i="12"/>
  <c r="M65" i="12"/>
  <c r="J65" i="12"/>
  <c r="M64" i="12"/>
  <c r="J64" i="12"/>
  <c r="M63" i="12"/>
  <c r="J63" i="12"/>
  <c r="M62" i="12"/>
  <c r="J62" i="12"/>
  <c r="M61" i="12"/>
  <c r="J61" i="12"/>
  <c r="M60" i="12"/>
  <c r="J60" i="12"/>
  <c r="M59" i="12"/>
  <c r="J59" i="12"/>
  <c r="M58" i="12"/>
  <c r="J58" i="12"/>
  <c r="M57" i="12"/>
  <c r="J57" i="12"/>
  <c r="M56" i="12"/>
  <c r="J56" i="12"/>
  <c r="M55" i="12"/>
  <c r="J55" i="12"/>
  <c r="M54" i="12"/>
  <c r="J54" i="12"/>
  <c r="M53" i="12"/>
  <c r="J53" i="12"/>
  <c r="M52" i="12"/>
  <c r="J52" i="12"/>
  <c r="M51" i="12"/>
  <c r="J51" i="12"/>
  <c r="M50" i="12"/>
  <c r="J50" i="12"/>
  <c r="M49" i="12"/>
  <c r="J49" i="12"/>
  <c r="M48" i="12"/>
  <c r="J48" i="12"/>
  <c r="M47" i="12"/>
  <c r="J47" i="12"/>
  <c r="M46" i="12"/>
  <c r="J46" i="12"/>
  <c r="M45" i="12"/>
  <c r="J45" i="12"/>
  <c r="M44" i="12"/>
  <c r="J44" i="12"/>
  <c r="M43" i="12"/>
  <c r="J43" i="12"/>
  <c r="M42" i="12"/>
  <c r="J42" i="12"/>
  <c r="M41" i="12"/>
  <c r="J41" i="12"/>
  <c r="M40" i="12"/>
  <c r="J40" i="12"/>
  <c r="M39" i="12"/>
  <c r="J39" i="12"/>
  <c r="M38" i="12"/>
  <c r="J38" i="12"/>
  <c r="M37" i="12"/>
  <c r="J37" i="12"/>
  <c r="M36" i="12"/>
  <c r="J36" i="12"/>
  <c r="M35" i="12"/>
  <c r="J35" i="12"/>
  <c r="M34" i="12"/>
  <c r="J34" i="12"/>
  <c r="M33" i="12"/>
  <c r="J33" i="12"/>
  <c r="M32" i="12"/>
  <c r="J32" i="12"/>
  <c r="M31" i="12"/>
  <c r="J31" i="12"/>
  <c r="M30" i="12"/>
  <c r="J30" i="12"/>
  <c r="M29" i="12"/>
  <c r="J29" i="12"/>
  <c r="M28" i="12"/>
  <c r="J28" i="12"/>
  <c r="M27" i="12"/>
  <c r="J27" i="12"/>
  <c r="M26" i="12"/>
  <c r="J26" i="12"/>
  <c r="M25" i="12"/>
  <c r="J25" i="12"/>
  <c r="M24" i="12"/>
  <c r="J24" i="12"/>
  <c r="M23" i="12"/>
  <c r="J23" i="12"/>
  <c r="M22" i="12"/>
  <c r="J22" i="12"/>
  <c r="M21" i="12"/>
  <c r="J21" i="12"/>
  <c r="M20" i="12"/>
  <c r="J20" i="12"/>
  <c r="M19" i="12"/>
  <c r="J19" i="12"/>
  <c r="M18" i="12"/>
  <c r="J18" i="12"/>
  <c r="M17" i="12"/>
  <c r="J17" i="12"/>
  <c r="M16" i="12"/>
  <c r="J16" i="12"/>
  <c r="M15" i="12"/>
  <c r="J15" i="12"/>
  <c r="M14" i="12"/>
  <c r="J14" i="12"/>
  <c r="M13" i="12"/>
  <c r="J13" i="12"/>
  <c r="M12" i="12"/>
  <c r="J12" i="12"/>
  <c r="M11" i="12"/>
  <c r="J11" i="12"/>
  <c r="M10" i="12"/>
  <c r="J10" i="12"/>
  <c r="M9" i="12"/>
  <c r="J9" i="12"/>
  <c r="M9" i="4" l="1"/>
  <c r="E410" i="12" l="1"/>
  <c r="N30" i="4" l="1"/>
  <c r="N16" i="4"/>
  <c r="A11" i="4"/>
  <c r="A12" i="4" s="1"/>
  <c r="A13" i="4" s="1"/>
  <c r="A14" i="4" s="1"/>
  <c r="A15" i="4" s="1"/>
  <c r="A16" i="4" s="1"/>
  <c r="K14" i="4"/>
  <c r="L14" i="4" s="1"/>
  <c r="M14" i="4" s="1"/>
  <c r="P14" i="4" s="1"/>
  <c r="F14" i="4"/>
  <c r="N24" i="4" l="1"/>
  <c r="G24" i="4"/>
  <c r="K23" i="4"/>
  <c r="L23" i="4" s="1"/>
  <c r="M23" i="4" s="1"/>
  <c r="P23" i="4" s="1"/>
  <c r="P24" i="4" s="1"/>
  <c r="F23" i="4"/>
  <c r="K13" i="4"/>
  <c r="L13" i="4" s="1"/>
  <c r="M13" i="4" s="1"/>
  <c r="P13" i="4" s="1"/>
  <c r="F13" i="4"/>
  <c r="H38" i="5" l="1"/>
  <c r="G12" i="1" l="1"/>
  <c r="D13" i="1"/>
  <c r="N20" i="4" l="1"/>
  <c r="G20" i="4"/>
  <c r="K19" i="4"/>
  <c r="L19" i="4" s="1"/>
  <c r="M19" i="4" s="1"/>
  <c r="P19" i="4" s="1"/>
  <c r="P20" i="4" s="1"/>
  <c r="F19" i="4"/>
  <c r="A10" i="4" l="1"/>
  <c r="A19" i="4" l="1"/>
  <c r="A20" i="4" s="1"/>
  <c r="A23" i="4" s="1"/>
  <c r="A24" i="4" s="1"/>
  <c r="A26" i="4" s="1"/>
  <c r="A28" i="4" s="1"/>
  <c r="A30" i="4" s="1"/>
  <c r="A32" i="4" s="1"/>
  <c r="A34" i="4" s="1"/>
  <c r="D12" i="1"/>
  <c r="A10" i="5"/>
  <c r="A12" i="5" s="1"/>
  <c r="A14" i="5" s="1"/>
  <c r="A16" i="5" s="1"/>
  <c r="A18" i="5" s="1"/>
  <c r="A20" i="5" s="1"/>
  <c r="A22" i="5" s="1"/>
  <c r="A24" i="5" s="1"/>
  <c r="A26" i="5" s="1"/>
  <c r="A28" i="5" s="1"/>
  <c r="A30" i="5" s="1"/>
  <c r="A32" i="5" s="1"/>
  <c r="A34" i="5" s="1"/>
  <c r="A36" i="5" s="1"/>
  <c r="A38" i="5" s="1"/>
  <c r="G16" i="4"/>
  <c r="G26" i="4" s="1"/>
  <c r="K11" i="4"/>
  <c r="L11" i="4" s="1"/>
  <c r="M11" i="4" s="1"/>
  <c r="P11" i="4" s="1"/>
  <c r="K15" i="4"/>
  <c r="L15" i="4" s="1"/>
  <c r="M15" i="4" s="1"/>
  <c r="P15" i="4" s="1"/>
  <c r="F15" i="4"/>
  <c r="K12" i="4"/>
  <c r="L12" i="4" s="1"/>
  <c r="M12" i="4" s="1"/>
  <c r="P12" i="4" s="1"/>
  <c r="F12" i="4"/>
  <c r="F11" i="4"/>
  <c r="B12" i="1"/>
  <c r="B13" i="1" s="1"/>
  <c r="B14" i="1" s="1"/>
  <c r="B16" i="1" s="1"/>
  <c r="K9" i="4"/>
  <c r="L9" i="4" s="1"/>
  <c r="P9" i="4" s="1"/>
  <c r="K10" i="4"/>
  <c r="L10" i="4" s="1"/>
  <c r="M10" i="4" s="1"/>
  <c r="P10" i="4" s="1"/>
  <c r="F10" i="4"/>
  <c r="F9" i="4"/>
  <c r="D11" i="1" l="1"/>
  <c r="D16" i="1" s="1"/>
  <c r="P16" i="4"/>
  <c r="P30" i="4" s="1"/>
  <c r="F14" i="1" l="1"/>
  <c r="I14" i="1" s="1"/>
  <c r="Q30" i="4"/>
  <c r="G11" i="1" s="1"/>
  <c r="F12" i="1"/>
  <c r="I12" i="1" s="1"/>
  <c r="F11" i="1"/>
  <c r="F13" i="1"/>
  <c r="I13" i="1" s="1"/>
  <c r="I11" i="1" l="1"/>
  <c r="I16" i="1" s="1"/>
  <c r="F16" i="1"/>
</calcChain>
</file>

<file path=xl/sharedStrings.xml><?xml version="1.0" encoding="utf-8"?>
<sst xmlns="http://schemas.openxmlformats.org/spreadsheetml/2006/main" count="1074" uniqueCount="122">
  <si>
    <t>Kentucky Power Company</t>
  </si>
  <si>
    <t>Ln</t>
  </si>
  <si>
    <t>No</t>
  </si>
  <si>
    <t>Description</t>
  </si>
  <si>
    <t>Capital</t>
  </si>
  <si>
    <t xml:space="preserve">Percent </t>
  </si>
  <si>
    <t>of</t>
  </si>
  <si>
    <t>Total</t>
  </si>
  <si>
    <t xml:space="preserve">Cost </t>
  </si>
  <si>
    <t>Percentage</t>
  </si>
  <si>
    <t>Rate</t>
  </si>
  <si>
    <t>Weighted</t>
  </si>
  <si>
    <t>Average</t>
  </si>
  <si>
    <t>Percent</t>
  </si>
  <si>
    <t>(1)</t>
  </si>
  <si>
    <t>(2)</t>
  </si>
  <si>
    <t>(3)</t>
  </si>
  <si>
    <t>(4)</t>
  </si>
  <si>
    <t>(5)</t>
  </si>
  <si>
    <t>(6)=(4)x(5)</t>
  </si>
  <si>
    <t>Long Term Debt</t>
  </si>
  <si>
    <t>Short Term Debt</t>
  </si>
  <si>
    <t>Common Equity</t>
  </si>
  <si>
    <t>a</t>
  </si>
  <si>
    <t>b</t>
  </si>
  <si>
    <t>$</t>
  </si>
  <si>
    <t>%</t>
  </si>
  <si>
    <t>Subtotal</t>
  </si>
  <si>
    <t xml:space="preserve"> </t>
  </si>
  <si>
    <t>Senior Notes</t>
  </si>
  <si>
    <t>FMV of mark to market 133 hedge</t>
  </si>
  <si>
    <t>Line       No.</t>
  </si>
  <si>
    <t>Month</t>
  </si>
  <si>
    <t>Year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</si>
  <si>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</si>
  <si>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</si>
  <si>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</si>
  <si>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</si>
  <si>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</si>
  <si>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</si>
  <si>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</si>
  <si>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</si>
  <si>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</si>
  <si>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</si>
  <si>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</si>
  <si>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</si>
  <si>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Notes Payable                        Outstanding                         at the                                        End of the Month</t>
  </si>
  <si>
    <t>Schedule of Short Term Debt</t>
  </si>
  <si>
    <t>Date</t>
  </si>
  <si>
    <t>Accts Receivable Financing</t>
  </si>
  <si>
    <t>Accounts Receivable Financing</t>
  </si>
  <si>
    <t>AEP Credit - Internal Cost Incurred</t>
  </si>
  <si>
    <t>KP - Actual Carrying Cost Incurred</t>
  </si>
  <si>
    <t>AEP Credit - Internal Cost</t>
  </si>
  <si>
    <t>Previous Month's Average Days Outstanding</t>
  </si>
  <si>
    <t>Total Discount Factor</t>
  </si>
  <si>
    <t xml:space="preserve">Actual Cost of Capital as a % of Total A/R Balance  </t>
  </si>
  <si>
    <t>(a)</t>
  </si>
  <si>
    <t>(b)</t>
  </si>
  <si>
    <t>(c) = (a) x (b)</t>
  </si>
  <si>
    <t>(d)</t>
  </si>
  <si>
    <t>(e)</t>
  </si>
  <si>
    <t>(f)</t>
  </si>
  <si>
    <t>(g) = (e) x (f)</t>
  </si>
  <si>
    <t>(h) = (d) x (g)</t>
  </si>
  <si>
    <t>(i) = (h) / (a)</t>
  </si>
  <si>
    <t>Annualized                                  Cost of Capital                                                as a % of                                       Total A/R Balance</t>
  </si>
  <si>
    <t>Average Daily                               Cost of Capital                                               as a % of                                       Total A/R Balance</t>
  </si>
  <si>
    <t>A/R                                             Balance</t>
  </si>
  <si>
    <t>Daily                                           Cost of Capital</t>
  </si>
  <si>
    <t>A/R                                             Factored</t>
  </si>
  <si>
    <t>KPCo                                          Actual                                  Carrying Cost                                                          Incurred</t>
  </si>
  <si>
    <t>Effective Cost Rate = Annualized Cost divided by the Current Amount Outstanding.</t>
  </si>
  <si>
    <t>Effective Cost of Long Term Debt</t>
  </si>
  <si>
    <t>Total Long Term Debt</t>
  </si>
  <si>
    <t>Series</t>
  </si>
  <si>
    <t>Issue Date</t>
  </si>
  <si>
    <t>Due Date</t>
  </si>
  <si>
    <t>Average Term in Years</t>
  </si>
  <si>
    <t>Principal Amount Issued</t>
  </si>
  <si>
    <t>Premium or (Discount) at Issuance</t>
  </si>
  <si>
    <t>Company Issuance Expense</t>
  </si>
  <si>
    <t>Net Proceeds</t>
  </si>
  <si>
    <t>Net Proceeds Ratio</t>
  </si>
  <si>
    <t>Effective Cost Rate</t>
  </si>
  <si>
    <t>Current Amount Outstanding</t>
  </si>
  <si>
    <t>Annualized Cost</t>
  </si>
  <si>
    <t>Weighted Cost Rate</t>
  </si>
  <si>
    <t>Line No.</t>
  </si>
  <si>
    <t>c</t>
  </si>
  <si>
    <t>13 Month Average Accounts Receivable Balance and 13 Month Average Annual Cost of Carry</t>
  </si>
  <si>
    <t>Average Borrowings Outstanding During the Period</t>
  </si>
  <si>
    <t>Weighted Average Interest Rate of Borrowings</t>
  </si>
  <si>
    <t xml:space="preserve">       Outsatnding During the Period (Ln 15 / Ln 14)</t>
  </si>
  <si>
    <t>Pollution Control Bond</t>
  </si>
  <si>
    <t>Per Books Cost of Capital</t>
  </si>
  <si>
    <t>As of December 31, 2016</t>
  </si>
  <si>
    <t>Local Bank Term Loan</t>
  </si>
  <si>
    <t>d</t>
  </si>
  <si>
    <t>Recommendation per Company Witness McKenzie</t>
  </si>
  <si>
    <t>Consolidated Description</t>
  </si>
  <si>
    <t>Effective Borrowed Interest Rate</t>
  </si>
  <si>
    <t>Corp Total</t>
  </si>
  <si>
    <t>Corp Borrowings</t>
  </si>
  <si>
    <t>Corp Loans</t>
  </si>
  <si>
    <t>Kentucky Power Co</t>
  </si>
  <si>
    <t>-</t>
  </si>
  <si>
    <t>Days Borrowed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</si>
  <si>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Weekly mode variable rate demand note. Includes Letter of Credit (75 basis points) and Remarketing Fee (10 basis points).</t>
    </r>
  </si>
  <si>
    <t>Thirteen Months Ending February 28, 2017</t>
  </si>
  <si>
    <t>Average A/R Balance 2/1/2016 - 2/28/2017</t>
  </si>
  <si>
    <t>AEP Credit - Internal Cost of Capital 2/1/2016 - 2/28/2017</t>
  </si>
  <si>
    <t>KP - Actual Cost of Capital 2/1/2016 - 2/28/2017</t>
  </si>
  <si>
    <t>Internal Cost Incurred / Average A/R Balance / 394 x 360</t>
  </si>
  <si>
    <t>Actual Carrying Cost Incurred / Average A/R Balance / 394 x 360</t>
  </si>
  <si>
    <t>Effective Invested Interest Rate</t>
  </si>
  <si>
    <t>Weighted Rate</t>
  </si>
  <si>
    <t>Twelve Months Ended February 28, 2017</t>
  </si>
  <si>
    <t>Interest Expense for the Twelve Months Ended February  28, 2017</t>
  </si>
  <si>
    <t>Book balance as of February 28, 2017</t>
  </si>
  <si>
    <t>Average borrowing costs for the 12 Months Ended February 28, 2017</t>
  </si>
  <si>
    <t>As of 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</si>
</sst>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_(* #,##0_);_(* \(#,##0\);_(* &quot;-&quot;??_);_(@_)"/>
    <numFmt numFmtId="167" formatCode="0.000"/>
    <numFmt numFmtId="168" formatCode="0.0"/>
    <numFmt numFmtId="169" formatCode="0.000000"/>
    <numFmt numFmtId="170" formatCode="mm/dd/yyyy"/>
    <numFmt numFmtId="171" formatCode="_(* #,##0.000_);_(* \(#,##0.000\);_(* &quot;-&quot;??_);_(@_)"/>
    <numFmt numFmtId="172" formatCode="0.0%"/>
    <numFmt numFmtId="173" formatCode="m\/d\/yyyy"/>
    <numFmt numFmtId="174" formatCode="#,##0.0000%;\-#,##0.0000%"/>
    <numFmt numFmtId="175" formatCode="\$#,##0.00;[Red]&quot;($&quot;#,##0.00\);\-"/>
    <numFmt numFmtId="176" formatCode="_(* #,##0.000000_);_(* \(#,##0.0000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8"/>
      </bottom>
      <diagonal/>
    </border>
  </borders>
  <cellStyleXfs count="33">
    <xf numFmtId="0" fontId="0" fillId="0" borderId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0" fontId="3" fillId="0" borderId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10" fillId="0" borderId="5">
      <alignment horizontal="center"/>
    </xf>
    <xf numFmtId="3" fontId="11" fillId="0" borderId="0" applyFont="0" applyFill="0" applyBorder="0" applyAlignment="0" applyProtection="0"/>
    <xf numFmtId="0" fontId="11" fillId="0" borderId="0"/>
    <xf numFmtId="4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0" fillId="0" borderId="5">
      <alignment horizontal="center"/>
    </xf>
    <xf numFmtId="0" fontId="11" fillId="2" borderId="0" applyNumberFormat="0" applyFont="0" applyBorder="0" applyAlignment="0" applyProtection="0"/>
    <xf numFmtId="0" fontId="2" fillId="0" borderId="0"/>
    <xf numFmtId="0" fontId="1" fillId="0" borderId="0"/>
    <xf numFmtId="0" fontId="1" fillId="0" borderId="0"/>
    <xf numFmtId="41" fontId="3" fillId="0" borderId="0" applyFont="0" applyFill="0" applyBorder="0" applyAlignment="0" applyProtection="0"/>
  </cellStyleXfs>
  <cellXfs count="139">
    <xf numFmtId="0" fontId="0" fillId="0" borderId="0" xfId="0"/>
    <xf numFmtId="10" fontId="0" fillId="0" borderId="0" xfId="5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/>
    <xf numFmtId="0" fontId="0" fillId="0" borderId="0" xfId="0" applyBorder="1"/>
    <xf numFmtId="3" fontId="4" fillId="0" borderId="0" xfId="0" applyNumberFormat="1" applyFont="1"/>
    <xf numFmtId="10" fontId="4" fillId="0" borderId="0" xfId="5" applyNumberFormat="1" applyFont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14" fontId="0" fillId="0" borderId="0" xfId="0" applyNumberFormat="1"/>
    <xf numFmtId="168" fontId="0" fillId="0" borderId="0" xfId="0" applyNumberFormat="1"/>
    <xf numFmtId="37" fontId="0" fillId="0" borderId="1" xfId="0" applyNumberFormat="1" applyBorder="1"/>
    <xf numFmtId="37" fontId="0" fillId="0" borderId="0" xfId="0" applyNumberFormat="1"/>
    <xf numFmtId="41" fontId="0" fillId="0" borderId="0" xfId="0" applyNumberFormat="1"/>
    <xf numFmtId="2" fontId="0" fillId="0" borderId="0" xfId="0" applyNumberFormat="1"/>
    <xf numFmtId="167" fontId="0" fillId="0" borderId="0" xfId="0" applyNumberFormat="1"/>
    <xf numFmtId="37" fontId="0" fillId="0" borderId="0" xfId="0" applyNumberFormat="1" applyBorder="1"/>
    <xf numFmtId="0" fontId="7" fillId="0" borderId="0" xfId="0" applyFont="1"/>
    <xf numFmtId="37" fontId="0" fillId="0" borderId="2" xfId="0" applyNumberFormat="1" applyBorder="1"/>
    <xf numFmtId="165" fontId="3" fillId="0" borderId="0" xfId="5" applyNumberFormat="1"/>
    <xf numFmtId="2" fontId="0" fillId="0" borderId="0" xfId="0" applyNumberFormat="1" applyAlignment="1">
      <alignment horizontal="right"/>
    </xf>
    <xf numFmtId="166" fontId="3" fillId="0" borderId="0" xfId="1" applyNumberFormat="1"/>
    <xf numFmtId="41" fontId="0" fillId="0" borderId="3" xfId="0" applyNumberFormat="1" applyBorder="1"/>
    <xf numFmtId="167" fontId="0" fillId="0" borderId="3" xfId="0" applyNumberFormat="1" applyBorder="1"/>
    <xf numFmtId="0" fontId="6" fillId="0" borderId="4" xfId="0" applyFont="1" applyBorder="1"/>
    <xf numFmtId="37" fontId="6" fillId="0" borderId="4" xfId="0" applyNumberFormat="1" applyFont="1" applyBorder="1"/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5" fontId="0" fillId="0" borderId="0" xfId="0" applyNumberFormat="1"/>
    <xf numFmtId="10" fontId="3" fillId="0" borderId="0" xfId="5" applyNumberFormat="1" applyFont="1"/>
    <xf numFmtId="165" fontId="0" fillId="0" borderId="0" xfId="5" applyNumberFormat="1" applyFont="1"/>
    <xf numFmtId="165" fontId="4" fillId="0" borderId="0" xfId="5" applyNumberFormat="1" applyFont="1"/>
    <xf numFmtId="165" fontId="3" fillId="0" borderId="1" xfId="5" applyNumberFormat="1" applyFont="1" applyBorder="1"/>
    <xf numFmtId="10" fontId="0" fillId="0" borderId="1" xfId="5" applyNumberFormat="1" applyFont="1" applyBorder="1"/>
    <xf numFmtId="49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6"/>
    <xf numFmtId="171" fontId="0" fillId="0" borderId="0" xfId="1" applyNumberFormat="1" applyFont="1"/>
    <xf numFmtId="0" fontId="0" fillId="0" borderId="0" xfId="0"/>
    <xf numFmtId="37" fontId="0" fillId="0" borderId="0" xfId="0" applyNumberForma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165" fontId="3" fillId="0" borderId="0" xfId="5" applyNumberFormat="1" applyFill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 applyAlignment="1">
      <alignment horizontal="right"/>
    </xf>
    <xf numFmtId="166" fontId="3" fillId="0" borderId="0" xfId="1" applyNumberFormat="1" applyFill="1"/>
    <xf numFmtId="2" fontId="0" fillId="0" borderId="0" xfId="0" applyNumberFormat="1" applyFill="1"/>
    <xf numFmtId="171" fontId="0" fillId="0" borderId="0" xfId="1" applyNumberFormat="1" applyFont="1" applyFill="1"/>
    <xf numFmtId="37" fontId="0" fillId="0" borderId="0" xfId="0" applyNumberFormat="1" applyFill="1" applyBorder="1"/>
    <xf numFmtId="172" fontId="0" fillId="0" borderId="0" xfId="5" applyNumberFormat="1" applyFont="1"/>
    <xf numFmtId="0" fontId="3" fillId="0" borderId="0" xfId="6" applyAlignment="1">
      <alignment horizontal="left"/>
    </xf>
    <xf numFmtId="0" fontId="3" fillId="0" borderId="0" xfId="6" applyFont="1"/>
    <xf numFmtId="49" fontId="12" fillId="0" borderId="0" xfId="0" applyNumberFormat="1" applyFont="1"/>
    <xf numFmtId="0" fontId="0" fillId="0" borderId="0" xfId="0" applyAlignment="1">
      <alignment horizontal="center"/>
    </xf>
    <xf numFmtId="49" fontId="13" fillId="3" borderId="7" xfId="0" applyNumberFormat="1" applyFont="1" applyFill="1" applyBorder="1" applyAlignment="1">
      <alignment horizontal="center" vertical="center" wrapText="1"/>
    </xf>
    <xf numFmtId="0" fontId="15" fillId="0" borderId="0" xfId="6" applyFont="1" applyBorder="1"/>
    <xf numFmtId="0" fontId="14" fillId="0" borderId="1" xfId="6" applyFont="1" applyBorder="1" applyAlignment="1">
      <alignment horizontal="center" wrapText="1"/>
    </xf>
    <xf numFmtId="40" fontId="14" fillId="0" borderId="1" xfId="6" applyNumberFormat="1" applyFont="1" applyBorder="1" applyAlignment="1">
      <alignment horizontal="center" wrapText="1"/>
    </xf>
    <xf numFmtId="40" fontId="14" fillId="0" borderId="0" xfId="6" applyNumberFormat="1" applyFont="1" applyBorder="1" applyAlignment="1">
      <alignment horizontal="center" wrapText="1"/>
    </xf>
    <xf numFmtId="40" fontId="14" fillId="0" borderId="2" xfId="6" applyNumberFormat="1" applyFont="1" applyBorder="1" applyAlignment="1">
      <alignment horizontal="center" wrapText="1"/>
    </xf>
    <xf numFmtId="0" fontId="15" fillId="0" borderId="2" xfId="6" applyFont="1" applyBorder="1" applyAlignment="1">
      <alignment wrapText="1"/>
    </xf>
    <xf numFmtId="169" fontId="14" fillId="0" borderId="2" xfId="6" applyNumberFormat="1" applyFont="1" applyBorder="1" applyAlignment="1">
      <alignment horizontal="center" wrapText="1"/>
    </xf>
    <xf numFmtId="0" fontId="15" fillId="0" borderId="0" xfId="6" applyFont="1" applyBorder="1" applyAlignment="1">
      <alignment wrapText="1"/>
    </xf>
    <xf numFmtId="0" fontId="14" fillId="0" borderId="0" xfId="6" applyFont="1" applyBorder="1" applyAlignment="1">
      <alignment horizontal="center" wrapText="1"/>
    </xf>
    <xf numFmtId="0" fontId="14" fillId="0" borderId="0" xfId="6" applyFont="1" applyBorder="1" applyAlignment="1">
      <alignment horizontal="center"/>
    </xf>
    <xf numFmtId="0" fontId="14" fillId="0" borderId="0" xfId="6" quotePrefix="1" applyFont="1" applyBorder="1" applyAlignment="1">
      <alignment horizontal="center"/>
    </xf>
    <xf numFmtId="169" fontId="14" fillId="0" borderId="0" xfId="6" applyNumberFormat="1" applyFont="1" applyBorder="1" applyAlignment="1">
      <alignment horizontal="center"/>
    </xf>
    <xf numFmtId="40" fontId="14" fillId="0" borderId="0" xfId="6" applyNumberFormat="1" applyFont="1" applyBorder="1" applyAlignment="1">
      <alignment horizontal="center"/>
    </xf>
    <xf numFmtId="169" fontId="15" fillId="0" borderId="0" xfId="6" applyNumberFormat="1" applyFont="1" applyBorder="1"/>
    <xf numFmtId="170" fontId="16" fillId="0" borderId="6" xfId="0" applyNumberFormat="1" applyFont="1" applyFill="1" applyBorder="1" applyAlignment="1" applyProtection="1">
      <alignment horizontal="right" vertical="center" wrapText="1"/>
    </xf>
    <xf numFmtId="4" fontId="16" fillId="0" borderId="6" xfId="0" applyNumberFormat="1" applyFont="1" applyFill="1" applyBorder="1" applyAlignment="1" applyProtection="1">
      <alignment horizontal="right" vertical="center" wrapText="1"/>
    </xf>
    <xf numFmtId="0" fontId="16" fillId="0" borderId="6" xfId="0" applyFont="1" applyFill="1" applyBorder="1" applyAlignment="1" applyProtection="1">
      <alignment horizontal="right" vertical="center" wrapText="1"/>
    </xf>
    <xf numFmtId="169" fontId="15" fillId="4" borderId="0" xfId="11" applyNumberFormat="1" applyFont="1" applyFill="1"/>
    <xf numFmtId="0" fontId="15" fillId="0" borderId="0" xfId="0" applyFont="1"/>
    <xf numFmtId="176" fontId="15" fillId="4" borderId="0" xfId="1" applyNumberFormat="1" applyFont="1" applyFill="1"/>
    <xf numFmtId="0" fontId="17" fillId="0" borderId="0" xfId="2" applyFont="1" applyFill="1" applyBorder="1" applyAlignment="1">
      <alignment horizontal="right" wrapText="1"/>
    </xf>
    <xf numFmtId="0" fontId="15" fillId="0" borderId="0" xfId="6" applyFont="1"/>
    <xf numFmtId="170" fontId="17" fillId="0" borderId="0" xfId="3" applyNumberFormat="1" applyFont="1" applyFill="1" applyBorder="1" applyAlignment="1">
      <alignment horizontal="center" wrapText="1"/>
    </xf>
    <xf numFmtId="4" fontId="17" fillId="0" borderId="0" xfId="3" applyNumberFormat="1" applyFont="1" applyFill="1" applyBorder="1" applyAlignment="1">
      <alignment horizontal="right" wrapText="1"/>
    </xf>
    <xf numFmtId="0" fontId="17" fillId="0" borderId="0" xfId="4" applyFont="1" applyFill="1" applyBorder="1" applyAlignment="1">
      <alignment horizontal="right" wrapText="1"/>
    </xf>
    <xf numFmtId="4" fontId="17" fillId="0" borderId="0" xfId="4" applyNumberFormat="1" applyFont="1" applyFill="1" applyBorder="1" applyAlignment="1">
      <alignment horizontal="right" wrapText="1"/>
    </xf>
    <xf numFmtId="4" fontId="14" fillId="0" borderId="0" xfId="6" applyNumberFormat="1" applyFont="1" applyBorder="1"/>
    <xf numFmtId="4" fontId="18" fillId="0" borderId="0" xfId="3" applyNumberFormat="1" applyFont="1" applyFill="1" applyBorder="1" applyAlignment="1">
      <alignment horizontal="right" wrapText="1"/>
    </xf>
    <xf numFmtId="169" fontId="14" fillId="0" borderId="0" xfId="6" applyNumberFormat="1" applyFont="1" applyBorder="1"/>
    <xf numFmtId="49" fontId="14" fillId="0" borderId="0" xfId="6" applyNumberFormat="1" applyFont="1" applyBorder="1" applyAlignment="1">
      <alignment wrapText="1"/>
    </xf>
    <xf numFmtId="49" fontId="15" fillId="0" borderId="0" xfId="6" applyNumberFormat="1" applyFont="1" applyBorder="1" applyAlignment="1">
      <alignment wrapText="1"/>
    </xf>
    <xf numFmtId="4" fontId="15" fillId="0" borderId="0" xfId="6" applyNumberFormat="1" applyFont="1" applyBorder="1"/>
    <xf numFmtId="164" fontId="14" fillId="0" borderId="0" xfId="6" applyNumberFormat="1" applyFont="1" applyBorder="1"/>
    <xf numFmtId="0" fontId="14" fillId="0" borderId="0" xfId="6" applyFont="1" applyBorder="1"/>
    <xf numFmtId="49" fontId="19" fillId="3" borderId="7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49" fontId="21" fillId="3" borderId="0" xfId="0" applyNumberFormat="1" applyFont="1" applyFill="1" applyAlignment="1">
      <alignment horizontal="left" vertical="center"/>
    </xf>
    <xf numFmtId="49" fontId="21" fillId="3" borderId="0" xfId="0" applyNumberFormat="1" applyFont="1" applyFill="1" applyAlignment="1">
      <alignment horizontal="right" vertical="center"/>
    </xf>
    <xf numFmtId="49" fontId="22" fillId="3" borderId="0" xfId="0" applyNumberFormat="1" applyFont="1" applyFill="1" applyAlignment="1">
      <alignment horizontal="left" vertical="center"/>
    </xf>
    <xf numFmtId="173" fontId="22" fillId="3" borderId="0" xfId="0" applyNumberFormat="1" applyFont="1" applyFill="1" applyAlignment="1">
      <alignment horizontal="left" vertical="center"/>
    </xf>
    <xf numFmtId="174" fontId="22" fillId="3" borderId="0" xfId="0" applyNumberFormat="1" applyFont="1" applyFill="1" applyAlignment="1">
      <alignment horizontal="right" vertical="center"/>
    </xf>
    <xf numFmtId="175" fontId="23" fillId="3" borderId="0" xfId="0" applyNumberFormat="1" applyFont="1" applyFill="1" applyAlignment="1">
      <alignment horizontal="right" vertical="center"/>
    </xf>
    <xf numFmtId="49" fontId="21" fillId="3" borderId="0" xfId="0" applyNumberFormat="1" applyFont="1" applyFill="1" applyAlignment="1">
      <alignment horizontal="center" vertical="center"/>
    </xf>
    <xf numFmtId="175" fontId="22" fillId="3" borderId="0" xfId="0" applyNumberFormat="1" applyFont="1" applyFill="1" applyAlignment="1">
      <alignment horizontal="right" vertical="center"/>
    </xf>
    <xf numFmtId="175" fontId="23" fillId="3" borderId="1" xfId="0" applyNumberFormat="1" applyFont="1" applyFill="1" applyBorder="1" applyAlignment="1">
      <alignment horizontal="right" vertical="center"/>
    </xf>
    <xf numFmtId="49" fontId="22" fillId="5" borderId="0" xfId="0" applyNumberFormat="1" applyFont="1" applyFill="1" applyAlignment="1">
      <alignment horizontal="left" vertical="center"/>
    </xf>
    <xf numFmtId="175" fontId="23" fillId="5" borderId="0" xfId="0" applyNumberFormat="1" applyFont="1" applyFill="1" applyAlignment="1">
      <alignment horizontal="right" vertical="center"/>
    </xf>
    <xf numFmtId="0" fontId="20" fillId="5" borderId="0" xfId="0" applyFont="1" applyFill="1" applyAlignment="1">
      <alignment vertical="center"/>
    </xf>
    <xf numFmtId="0" fontId="0" fillId="6" borderId="0" xfId="0" applyFill="1"/>
    <xf numFmtId="0" fontId="24" fillId="6" borderId="0" xfId="0" applyFont="1" applyFill="1"/>
    <xf numFmtId="174" fontId="22" fillId="3" borderId="0" xfId="0" applyNumberFormat="1" applyFont="1" applyFill="1" applyAlignment="1">
      <alignment vertical="center"/>
    </xf>
    <xf numFmtId="174" fontId="24" fillId="6" borderId="0" xfId="0" applyNumberFormat="1" applyFont="1" applyFill="1"/>
    <xf numFmtId="0" fontId="24" fillId="6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5" fontId="3" fillId="0" borderId="1" xfId="0" applyNumberFormat="1" applyFont="1" applyFill="1" applyBorder="1"/>
    <xf numFmtId="10" fontId="0" fillId="0" borderId="0" xfId="5" applyNumberFormat="1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174" fontId="22" fillId="3" borderId="0" xfId="0" applyNumberFormat="1" applyFont="1" applyFill="1" applyAlignment="1">
      <alignment horizontal="right" vertical="center"/>
    </xf>
    <xf numFmtId="175" fontId="22" fillId="3" borderId="0" xfId="0" applyNumberFormat="1" applyFont="1" applyFill="1" applyAlignment="1">
      <alignment horizontal="right" vertical="center"/>
    </xf>
    <xf numFmtId="49" fontId="19" fillId="3" borderId="7" xfId="0" applyNumberFormat="1" applyFont="1" applyFill="1" applyBorder="1" applyAlignment="1">
      <alignment horizontal="left" vertical="center" wrapText="1"/>
    </xf>
    <xf numFmtId="49" fontId="21" fillId="3" borderId="0" xfId="0" applyNumberFormat="1" applyFont="1" applyFill="1" applyAlignment="1">
      <alignment horizontal="right" vertical="center"/>
    </xf>
    <xf numFmtId="49" fontId="14" fillId="0" borderId="0" xfId="6" applyNumberFormat="1" applyFont="1" applyBorder="1" applyAlignment="1">
      <alignment horizontal="center"/>
    </xf>
    <xf numFmtId="49" fontId="15" fillId="0" borderId="0" xfId="6" applyNumberFormat="1" applyFont="1" applyBorder="1" applyAlignment="1"/>
    <xf numFmtId="0" fontId="14" fillId="0" borderId="1" xfId="6" applyFont="1" applyBorder="1" applyAlignment="1">
      <alignment horizontal="center"/>
    </xf>
    <xf numFmtId="0" fontId="15" fillId="0" borderId="1" xfId="6" applyFont="1" applyBorder="1" applyAlignment="1"/>
    <xf numFmtId="175" fontId="23" fillId="7" borderId="1" xfId="0" applyNumberFormat="1" applyFont="1" applyFill="1" applyBorder="1" applyAlignment="1">
      <alignment horizontal="right" vertical="center"/>
    </xf>
    <xf numFmtId="175" fontId="22" fillId="7" borderId="0" xfId="0" applyNumberFormat="1" applyFont="1" applyFill="1" applyAlignment="1">
      <alignment horizontal="right" vertical="center"/>
    </xf>
    <xf numFmtId="175" fontId="23" fillId="7" borderId="0" xfId="0" applyNumberFormat="1" applyFont="1" applyFill="1" applyAlignment="1">
      <alignment horizontal="right" vertical="center"/>
    </xf>
  </cellXfs>
  <cellStyles count="33">
    <cellStyle name="Comma" xfId="1" builtinId="3"/>
    <cellStyle name="Comma [0] 2" xfId="32"/>
    <cellStyle name="Comma 2" xfId="12"/>
    <cellStyle name="Comma 2 2" xfId="14"/>
    <cellStyle name="Comma 3" xfId="15"/>
    <cellStyle name="Comma 4" xfId="16"/>
    <cellStyle name="Currency 2" xfId="13"/>
    <cellStyle name="Currency 2 2" xfId="17"/>
    <cellStyle name="Currency 3" xfId="18"/>
    <cellStyle name="Normal" xfId="0" builtinId="0"/>
    <cellStyle name="Normal 2" xfId="6"/>
    <cellStyle name="Normal 2 2" xfId="19"/>
    <cellStyle name="Normal 2 3" xfId="30"/>
    <cellStyle name="Normal 3" xfId="11"/>
    <cellStyle name="Normal 3 2" xfId="31"/>
    <cellStyle name="Normal 4" xfId="20"/>
    <cellStyle name="Normal 5" xfId="21"/>
    <cellStyle name="Normal 6" xfId="29"/>
    <cellStyle name="Normal_Accts Rec Financing" xfId="2"/>
    <cellStyle name="Normal_Detail_1" xfId="3"/>
    <cellStyle name="Normal_Sheet3" xfId="4"/>
    <cellStyle name="Percent" xfId="5" builtinId="5"/>
    <cellStyle name="Percent 2" xfId="22"/>
    <cellStyle name="Percent 3" xfId="23"/>
    <cellStyle name="PSChar" xfId="7"/>
    <cellStyle name="PSChar 2" xfId="24"/>
    <cellStyle name="PSDate" xfId="25"/>
    <cellStyle name="PSDec" xfId="8"/>
    <cellStyle name="PSDec 2" xfId="26"/>
    <cellStyle name="PSHeading" xfId="9"/>
    <cellStyle name="PSHeading 2" xfId="27"/>
    <cellStyle name="PSInt" xfId="10"/>
    <cellStyle name="PSSpacer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zoomScale="80" zoomScaleNormal="80" workbookViewId="0">
      <selection activeCell="C55" sqref="C55"/>
    </sheetView>
  </sheetViews>
  <sheetFormatPr defaultRowHeight="12.75" x14ac:dyDescent="0.2"/>
  <cols>
    <col min="1" max="1" width="5.7109375" customWidth="1"/>
    <col min="2" max="2" width="3.28515625" bestFit="1" customWidth="1"/>
    <col min="3" max="3" width="28.7109375" customWidth="1"/>
    <col min="4" max="4" width="15.5703125" bestFit="1" customWidth="1"/>
    <col min="5" max="5" width="2" bestFit="1" customWidth="1"/>
    <col min="6" max="7" width="11" customWidth="1"/>
    <col min="8" max="8" width="2" bestFit="1" customWidth="1"/>
    <col min="9" max="9" width="12.140625" customWidth="1"/>
    <col min="10" max="10" width="2.28515625" customWidth="1"/>
    <col min="14" max="14" width="15.5703125" bestFit="1" customWidth="1"/>
  </cols>
  <sheetData>
    <row r="1" spans="2:14" x14ac:dyDescent="0.2">
      <c r="B1" s="123" t="s">
        <v>0</v>
      </c>
      <c r="C1" s="123"/>
      <c r="D1" s="123"/>
      <c r="E1" s="123"/>
      <c r="F1" s="123"/>
      <c r="G1" s="123"/>
      <c r="H1" s="123"/>
      <c r="I1" s="123"/>
    </row>
    <row r="2" spans="2:14" x14ac:dyDescent="0.2">
      <c r="B2" s="123" t="s">
        <v>95</v>
      </c>
      <c r="C2" s="124"/>
      <c r="D2" s="124"/>
      <c r="E2" s="124"/>
      <c r="F2" s="124"/>
      <c r="G2" s="124"/>
      <c r="H2" s="124"/>
      <c r="I2" s="124"/>
    </row>
    <row r="3" spans="2:14" x14ac:dyDescent="0.2">
      <c r="B3" s="123" t="s">
        <v>96</v>
      </c>
      <c r="C3" s="124"/>
      <c r="D3" s="124"/>
      <c r="E3" s="124"/>
      <c r="F3" s="124"/>
      <c r="G3" s="124"/>
      <c r="H3" s="124"/>
      <c r="I3" s="124"/>
    </row>
    <row r="4" spans="2:14" x14ac:dyDescent="0.2">
      <c r="B4" s="2"/>
      <c r="C4" s="2"/>
      <c r="D4" s="2"/>
      <c r="E4" s="2"/>
      <c r="F4" s="2"/>
      <c r="G4" s="2"/>
      <c r="H4" s="2"/>
      <c r="I4" s="2"/>
    </row>
    <row r="5" spans="2:14" x14ac:dyDescent="0.2">
      <c r="B5" s="2"/>
      <c r="C5" s="2"/>
      <c r="D5" s="2"/>
      <c r="E5" s="2"/>
      <c r="F5" s="2"/>
      <c r="G5" s="2"/>
      <c r="H5" s="2"/>
      <c r="I5" s="2" t="s">
        <v>11</v>
      </c>
    </row>
    <row r="6" spans="2:14" x14ac:dyDescent="0.2">
      <c r="B6" s="2"/>
      <c r="C6" s="2"/>
      <c r="D6" s="2"/>
      <c r="E6" s="2"/>
      <c r="F6" s="2" t="s">
        <v>5</v>
      </c>
      <c r="G6" s="2" t="s">
        <v>8</v>
      </c>
      <c r="H6" s="2"/>
      <c r="I6" s="2" t="s">
        <v>12</v>
      </c>
    </row>
    <row r="7" spans="2:14" x14ac:dyDescent="0.2">
      <c r="B7" s="2" t="s">
        <v>1</v>
      </c>
      <c r="C7" s="2"/>
      <c r="D7" s="2"/>
      <c r="E7" s="2"/>
      <c r="F7" s="2" t="s">
        <v>6</v>
      </c>
      <c r="G7" s="2" t="s">
        <v>9</v>
      </c>
      <c r="H7" s="2"/>
      <c r="I7" s="2" t="s">
        <v>8</v>
      </c>
    </row>
    <row r="8" spans="2:14" x14ac:dyDescent="0.2">
      <c r="B8" s="3" t="s">
        <v>2</v>
      </c>
      <c r="C8" s="3" t="s">
        <v>3</v>
      </c>
      <c r="D8" s="3" t="s">
        <v>4</v>
      </c>
      <c r="E8" s="3"/>
      <c r="F8" s="3" t="s">
        <v>7</v>
      </c>
      <c r="G8" s="3" t="s">
        <v>10</v>
      </c>
      <c r="H8" s="3"/>
      <c r="I8" s="3" t="s">
        <v>13</v>
      </c>
    </row>
    <row r="9" spans="2:14" x14ac:dyDescent="0.2">
      <c r="B9" s="30" t="s">
        <v>14</v>
      </c>
      <c r="C9" s="30" t="s">
        <v>15</v>
      </c>
      <c r="D9" s="30" t="s">
        <v>16</v>
      </c>
      <c r="E9" s="30"/>
      <c r="F9" s="30" t="s">
        <v>17</v>
      </c>
      <c r="G9" s="30" t="s">
        <v>18</v>
      </c>
      <c r="H9" s="30"/>
      <c r="I9" s="30" t="s">
        <v>19</v>
      </c>
    </row>
    <row r="11" spans="2:14" x14ac:dyDescent="0.2">
      <c r="B11" s="2">
        <v>1</v>
      </c>
      <c r="C11" t="s">
        <v>20</v>
      </c>
      <c r="D11" s="31">
        <f>'Per Book Cost of LTD 022817'!N30</f>
        <v>870000000</v>
      </c>
      <c r="E11" s="2" t="s">
        <v>23</v>
      </c>
      <c r="F11" s="33">
        <f>D11/$D$16</f>
        <v>0.54929579242360926</v>
      </c>
      <c r="G11" s="1">
        <f>'Per Book Cost of LTD 022817'!Q30/100</f>
        <v>5.322390511151362E-2</v>
      </c>
      <c r="H11" s="1"/>
      <c r="I11" s="1">
        <f>ROUND(F11*G11,4)</f>
        <v>2.92E-2</v>
      </c>
      <c r="M11" s="1"/>
      <c r="N11" s="31"/>
    </row>
    <row r="12" spans="2:14" x14ac:dyDescent="0.2">
      <c r="B12" s="2">
        <f>+B11+1</f>
        <v>2</v>
      </c>
      <c r="C12" t="s">
        <v>21</v>
      </c>
      <c r="D12" s="31">
        <f>'S T Debt Balance'!H30</f>
        <v>1022871.6200000054</v>
      </c>
      <c r="E12" s="2" t="s">
        <v>23</v>
      </c>
      <c r="F12" s="33">
        <f>D12/$D$16</f>
        <v>6.458150310983034E-4</v>
      </c>
      <c r="G12" s="122">
        <f>+'S T Debt Balance'!H38</f>
        <v>8.0000000000000002E-3</v>
      </c>
      <c r="H12" s="1" t="s">
        <v>24</v>
      </c>
      <c r="I12" s="1">
        <f>ROUND(F12*G12,4)</f>
        <v>0</v>
      </c>
      <c r="M12" s="61"/>
      <c r="N12" s="31"/>
    </row>
    <row r="13" spans="2:14" x14ac:dyDescent="0.2">
      <c r="B13" s="2">
        <f>+B12+1</f>
        <v>3</v>
      </c>
      <c r="C13" t="s">
        <v>49</v>
      </c>
      <c r="D13" s="31">
        <f>'Accts Rec Financing'!E410</f>
        <v>46807067.261421345</v>
      </c>
      <c r="E13" s="2" t="s">
        <v>89</v>
      </c>
      <c r="F13" s="33">
        <f>D13/$D$16</f>
        <v>2.9552787474008756E-2</v>
      </c>
      <c r="G13" s="1">
        <f>'Accts Rec Financing'!M406</f>
        <v>1.9458898838007339E-2</v>
      </c>
      <c r="H13" s="1"/>
      <c r="I13" s="1">
        <f>ROUND(F13*G13,4)</f>
        <v>5.9999999999999995E-4</v>
      </c>
      <c r="N13" s="1"/>
    </row>
    <row r="14" spans="2:14" x14ac:dyDescent="0.2">
      <c r="B14" s="2">
        <f>+B13+1</f>
        <v>4</v>
      </c>
      <c r="C14" s="5" t="s">
        <v>22</v>
      </c>
      <c r="D14" s="121">
        <v>666016163.71000004</v>
      </c>
      <c r="E14" s="2" t="s">
        <v>23</v>
      </c>
      <c r="F14" s="35">
        <f>D14/$D$16</f>
        <v>0.42050560507128365</v>
      </c>
      <c r="G14" s="32">
        <v>0.1031</v>
      </c>
      <c r="H14" s="2" t="s">
        <v>98</v>
      </c>
      <c r="I14" s="36">
        <f>ROUND(F14*G14,4)</f>
        <v>4.3400000000000001E-2</v>
      </c>
      <c r="N14" s="31"/>
    </row>
    <row r="15" spans="2:14" x14ac:dyDescent="0.2">
      <c r="B15" s="2"/>
      <c r="C15" s="5"/>
      <c r="D15" s="6"/>
      <c r="F15" s="34"/>
      <c r="G15" s="32"/>
      <c r="H15" s="32"/>
      <c r="I15" s="7"/>
      <c r="N15" s="31"/>
    </row>
    <row r="16" spans="2:14" x14ac:dyDescent="0.2">
      <c r="B16" s="2">
        <f>+B14+1</f>
        <v>5</v>
      </c>
      <c r="C16" t="s">
        <v>7</v>
      </c>
      <c r="D16" s="31">
        <f>SUM(D11:D14)</f>
        <v>1583846102.5914214</v>
      </c>
      <c r="F16" s="33">
        <f>SUM(F11:F14)</f>
        <v>1</v>
      </c>
      <c r="I16" s="4">
        <f>SUM(I11:I14)</f>
        <v>7.3200000000000001E-2</v>
      </c>
      <c r="N16" s="61"/>
    </row>
    <row r="19" spans="2:3" x14ac:dyDescent="0.2">
      <c r="B19" s="2" t="s">
        <v>23</v>
      </c>
      <c r="C19" s="38" t="s">
        <v>119</v>
      </c>
    </row>
    <row r="20" spans="2:3" x14ac:dyDescent="0.2">
      <c r="B20" s="2" t="s">
        <v>24</v>
      </c>
      <c r="C20" s="38" t="s">
        <v>120</v>
      </c>
    </row>
    <row r="21" spans="2:3" x14ac:dyDescent="0.2">
      <c r="B21" s="2" t="s">
        <v>89</v>
      </c>
      <c r="C21" s="48" t="s">
        <v>90</v>
      </c>
    </row>
    <row r="22" spans="2:3" x14ac:dyDescent="0.2">
      <c r="B22" s="65" t="s">
        <v>98</v>
      </c>
      <c r="C22" t="s">
        <v>99</v>
      </c>
    </row>
  </sheetData>
  <mergeCells count="3">
    <mergeCell ref="B1:I1"/>
    <mergeCell ref="B2:I2"/>
    <mergeCell ref="B3:I3"/>
  </mergeCells>
  <phoneticPr fontId="5" type="noConversion"/>
  <printOptions horizontalCentered="1"/>
  <pageMargins left="0" right="0" top="2" bottom="0.5" header="0.25" footer="0"/>
  <pageSetup scale="103" orientation="portrait" r:id="rId1"/>
  <headerFooter alignWithMargins="0">
    <oddHeader xml:space="preserve"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41"/>
  <sheetViews>
    <sheetView zoomScale="80" zoomScaleNormal="80" workbookViewId="0">
      <selection activeCell="I41" sqref="I41"/>
    </sheetView>
  </sheetViews>
  <sheetFormatPr defaultRowHeight="12.75" x14ac:dyDescent="0.2"/>
  <cols>
    <col min="4" max="5" width="11.140625" bestFit="1" customWidth="1"/>
    <col min="6" max="6" width="10.5703125" customWidth="1"/>
    <col min="7" max="7" width="15.140625" bestFit="1" customWidth="1"/>
    <col min="8" max="8" width="13" customWidth="1"/>
    <col min="9" max="9" width="11.5703125" bestFit="1" customWidth="1"/>
    <col min="10" max="10" width="0.42578125" customWidth="1"/>
    <col min="11" max="11" width="14" bestFit="1" customWidth="1"/>
    <col min="12" max="13" width="11.140625" customWidth="1"/>
    <col min="14" max="14" width="15.140625" bestFit="1" customWidth="1"/>
    <col min="15" max="15" width="3.140625" customWidth="1"/>
    <col min="16" max="16" width="14.42578125" bestFit="1" customWidth="1"/>
    <col min="17" max="17" width="11.7109375" customWidth="1"/>
    <col min="18" max="18" width="2.28515625" customWidth="1"/>
  </cols>
  <sheetData>
    <row r="1" spans="1:17" x14ac:dyDescent="0.2">
      <c r="H1" s="123" t="s">
        <v>0</v>
      </c>
      <c r="I1" s="125"/>
      <c r="J1" s="125"/>
      <c r="K1" s="125"/>
      <c r="L1" s="125"/>
    </row>
    <row r="2" spans="1:17" x14ac:dyDescent="0.2">
      <c r="H2" s="123" t="s">
        <v>73</v>
      </c>
      <c r="I2" s="125"/>
      <c r="J2" s="125"/>
      <c r="K2" s="125"/>
      <c r="L2" s="125"/>
    </row>
    <row r="3" spans="1:17" x14ac:dyDescent="0.2">
      <c r="H3" s="123" t="s">
        <v>121</v>
      </c>
      <c r="I3" s="125"/>
      <c r="J3" s="125"/>
      <c r="K3" s="125"/>
      <c r="L3" s="125"/>
    </row>
    <row r="4" spans="1:17" x14ac:dyDescent="0.2">
      <c r="H4" s="2"/>
      <c r="I4" s="2"/>
      <c r="J4" s="2"/>
      <c r="K4" s="2"/>
      <c r="L4" s="2"/>
    </row>
    <row r="6" spans="1:17" ht="38.25" x14ac:dyDescent="0.2">
      <c r="A6" s="42" t="s">
        <v>88</v>
      </c>
      <c r="B6" s="39" t="s">
        <v>75</v>
      </c>
      <c r="C6" s="8"/>
      <c r="D6" s="39" t="s">
        <v>76</v>
      </c>
      <c r="E6" s="39" t="s">
        <v>77</v>
      </c>
      <c r="F6" s="39" t="s">
        <v>78</v>
      </c>
      <c r="G6" s="39" t="s">
        <v>79</v>
      </c>
      <c r="H6" s="39" t="s">
        <v>80</v>
      </c>
      <c r="I6" s="39" t="s">
        <v>81</v>
      </c>
      <c r="J6" s="9"/>
      <c r="K6" s="39" t="s">
        <v>82</v>
      </c>
      <c r="L6" s="39" t="s">
        <v>83</v>
      </c>
      <c r="M6" s="39" t="s">
        <v>84</v>
      </c>
      <c r="N6" s="39" t="s">
        <v>85</v>
      </c>
      <c r="O6" s="9"/>
      <c r="P6" s="39" t="s">
        <v>86</v>
      </c>
      <c r="Q6" s="39" t="s">
        <v>87</v>
      </c>
    </row>
    <row r="7" spans="1:17" x14ac:dyDescent="0.2">
      <c r="A7" s="29"/>
      <c r="F7" s="2"/>
      <c r="G7" s="2" t="s">
        <v>25</v>
      </c>
      <c r="H7" s="2" t="s">
        <v>25</v>
      </c>
      <c r="I7" s="2" t="s">
        <v>25</v>
      </c>
      <c r="J7" s="2"/>
      <c r="K7" s="2" t="s">
        <v>25</v>
      </c>
      <c r="L7" s="2" t="s">
        <v>26</v>
      </c>
      <c r="M7" s="2" t="s">
        <v>26</v>
      </c>
      <c r="N7" s="2" t="s">
        <v>25</v>
      </c>
      <c r="O7" s="2"/>
      <c r="P7" s="2" t="s">
        <v>25</v>
      </c>
      <c r="Q7" s="2" t="s">
        <v>26</v>
      </c>
    </row>
    <row r="8" spans="1:17" x14ac:dyDescent="0.2">
      <c r="B8" s="10" t="s">
        <v>29</v>
      </c>
      <c r="M8" s="17"/>
      <c r="P8" s="14"/>
    </row>
    <row r="9" spans="1:17" x14ac:dyDescent="0.2">
      <c r="A9" s="41">
        <v>1</v>
      </c>
      <c r="B9" s="21">
        <v>5.6250000000000001E-2</v>
      </c>
      <c r="D9" s="11">
        <v>37785</v>
      </c>
      <c r="E9" s="11">
        <v>48549</v>
      </c>
      <c r="F9" s="22">
        <f t="shared" ref="F9:F15" si="0">(E9-D9)/365.5</f>
        <v>29.450068399452803</v>
      </c>
      <c r="G9" s="14">
        <v>75000000</v>
      </c>
      <c r="H9" s="23">
        <v>0</v>
      </c>
      <c r="I9" s="14">
        <v>736575</v>
      </c>
      <c r="K9" s="14">
        <f t="shared" ref="K9:K15" si="1">G9+H9-I9</f>
        <v>74263425</v>
      </c>
      <c r="L9" s="16">
        <f t="shared" ref="L9:L15" si="2">K9/G9*100</f>
        <v>99.017899999999997</v>
      </c>
      <c r="M9" s="47">
        <f>YIELD(D9,E9,B9,L9,100,2)*100</f>
        <v>5.6939686730081549</v>
      </c>
      <c r="N9" s="14">
        <v>75000000</v>
      </c>
      <c r="P9" s="14">
        <f t="shared" ref="P9:P15" si="3">M9*N9/100</f>
        <v>4270476.5047561163</v>
      </c>
    </row>
    <row r="10" spans="1:17" x14ac:dyDescent="0.2">
      <c r="A10" s="41">
        <f>+A9+1</f>
        <v>2</v>
      </c>
      <c r="B10" s="21">
        <v>0.06</v>
      </c>
      <c r="D10" s="11">
        <v>39336</v>
      </c>
      <c r="E10" s="11">
        <v>42993</v>
      </c>
      <c r="F10" s="22">
        <f t="shared" si="0"/>
        <v>10.005471956224349</v>
      </c>
      <c r="G10" s="14">
        <v>325000000</v>
      </c>
      <c r="H10" s="14">
        <v>-1667250</v>
      </c>
      <c r="I10" s="14">
        <v>2277883.44</v>
      </c>
      <c r="K10" s="14">
        <f t="shared" si="1"/>
        <v>321054866.56</v>
      </c>
      <c r="L10" s="16">
        <f t="shared" si="2"/>
        <v>98.786112787692304</v>
      </c>
      <c r="M10" s="47">
        <f t="shared" ref="M10:M15" si="4">YIELD(D10,E10,B10,L10,100,2)*100</f>
        <v>6.1641582174398737</v>
      </c>
      <c r="N10" s="18">
        <v>325000000</v>
      </c>
      <c r="P10" s="18">
        <f t="shared" si="3"/>
        <v>20033514.20667959</v>
      </c>
    </row>
    <row r="11" spans="1:17" x14ac:dyDescent="0.2">
      <c r="A11" s="41">
        <f t="shared" ref="A11:A16" si="5">+A10+1</f>
        <v>3</v>
      </c>
      <c r="B11" s="21">
        <v>7.2499999999999995E-2</v>
      </c>
      <c r="D11" s="11">
        <v>39982</v>
      </c>
      <c r="E11" s="11">
        <v>44365</v>
      </c>
      <c r="F11" s="22">
        <f t="shared" si="0"/>
        <v>11.991792065663475</v>
      </c>
      <c r="G11" s="14">
        <v>40000000</v>
      </c>
      <c r="H11" s="23">
        <v>0</v>
      </c>
      <c r="I11" s="23">
        <v>217919.03</v>
      </c>
      <c r="K11" s="14">
        <f t="shared" si="1"/>
        <v>39782080.969999999</v>
      </c>
      <c r="L11" s="16">
        <f t="shared" si="2"/>
        <v>99.455202424999996</v>
      </c>
      <c r="M11" s="47">
        <f t="shared" si="4"/>
        <v>7.3189936711480081</v>
      </c>
      <c r="N11" s="18">
        <v>40000000</v>
      </c>
      <c r="P11" s="18">
        <f t="shared" si="3"/>
        <v>2927597.4684592034</v>
      </c>
    </row>
    <row r="12" spans="1:17" x14ac:dyDescent="0.2">
      <c r="A12" s="41">
        <f t="shared" si="5"/>
        <v>4</v>
      </c>
      <c r="B12" s="21">
        <v>8.0299999999999996E-2</v>
      </c>
      <c r="D12" s="11">
        <v>39982</v>
      </c>
      <c r="E12" s="11">
        <v>47287</v>
      </c>
      <c r="F12" s="22">
        <f t="shared" si="0"/>
        <v>19.986320109439124</v>
      </c>
      <c r="G12" s="14">
        <v>30000000</v>
      </c>
      <c r="H12" s="23">
        <v>0</v>
      </c>
      <c r="I12" s="23">
        <v>148032</v>
      </c>
      <c r="K12" s="14">
        <f t="shared" si="1"/>
        <v>29851968</v>
      </c>
      <c r="L12" s="16">
        <f t="shared" si="2"/>
        <v>99.506559999999993</v>
      </c>
      <c r="M12" s="47">
        <f t="shared" si="4"/>
        <v>8.0801583951206268</v>
      </c>
      <c r="N12" s="18">
        <v>30000000</v>
      </c>
      <c r="P12" s="18">
        <f t="shared" si="3"/>
        <v>2424047.5185361882</v>
      </c>
    </row>
    <row r="13" spans="1:17" s="48" customFormat="1" x14ac:dyDescent="0.2">
      <c r="A13" s="41">
        <f t="shared" si="5"/>
        <v>5</v>
      </c>
      <c r="B13" s="21">
        <v>8.1299999999999997E-2</v>
      </c>
      <c r="D13" s="11">
        <v>39982</v>
      </c>
      <c r="E13" s="11">
        <v>50939</v>
      </c>
      <c r="F13" s="22">
        <f t="shared" si="0"/>
        <v>29.978112175102599</v>
      </c>
      <c r="G13" s="14">
        <v>60000000</v>
      </c>
      <c r="H13" s="23">
        <v>0</v>
      </c>
      <c r="I13" s="23">
        <v>342285</v>
      </c>
      <c r="K13" s="14">
        <f t="shared" si="1"/>
        <v>59657715</v>
      </c>
      <c r="L13" s="16">
        <f t="shared" si="2"/>
        <v>99.429524999999998</v>
      </c>
      <c r="M13" s="47">
        <f t="shared" si="4"/>
        <v>8.1813005441215552</v>
      </c>
      <c r="N13" s="18">
        <v>60000000</v>
      </c>
      <c r="P13" s="18">
        <f t="shared" si="3"/>
        <v>4908780.3264729334</v>
      </c>
    </row>
    <row r="14" spans="1:17" s="54" customFormat="1" x14ac:dyDescent="0.2">
      <c r="A14" s="41">
        <f t="shared" si="5"/>
        <v>6</v>
      </c>
      <c r="B14" s="53">
        <v>4.1799999999999997E-2</v>
      </c>
      <c r="D14" s="55">
        <v>41912</v>
      </c>
      <c r="E14" s="55">
        <v>46295</v>
      </c>
      <c r="F14" s="56">
        <f t="shared" ref="F14" si="6">(E14-D14)/365.5</f>
        <v>11.991792065663475</v>
      </c>
      <c r="G14" s="49">
        <v>120000000</v>
      </c>
      <c r="H14" s="57">
        <v>0</v>
      </c>
      <c r="I14" s="57">
        <v>638464</v>
      </c>
      <c r="K14" s="49">
        <f t="shared" ref="K14" si="7">G14+H14-I14</f>
        <v>119361536</v>
      </c>
      <c r="L14" s="58">
        <f t="shared" ref="L14" si="8">K14/G14*100</f>
        <v>99.467946666666663</v>
      </c>
      <c r="M14" s="59">
        <f t="shared" ref="M14" si="9">YIELD(D14,E14,B14,L14,100,2)*100</f>
        <v>4.237018604935102</v>
      </c>
      <c r="N14" s="60">
        <v>120000000</v>
      </c>
      <c r="P14" s="60">
        <f t="shared" ref="P14" si="10">M14*N14/100</f>
        <v>5084422.3259221222</v>
      </c>
    </row>
    <row r="15" spans="1:17" s="54" customFormat="1" x14ac:dyDescent="0.2">
      <c r="A15" s="41">
        <f t="shared" si="5"/>
        <v>7</v>
      </c>
      <c r="B15" s="53">
        <v>4.3299999999999998E-2</v>
      </c>
      <c r="D15" s="55">
        <v>42003</v>
      </c>
      <c r="E15" s="55">
        <v>46386</v>
      </c>
      <c r="F15" s="56">
        <f t="shared" si="0"/>
        <v>11.991792065663475</v>
      </c>
      <c r="G15" s="49">
        <v>80000000</v>
      </c>
      <c r="H15" s="57">
        <v>0</v>
      </c>
      <c r="I15" s="57">
        <v>414941</v>
      </c>
      <c r="K15" s="49">
        <f t="shared" si="1"/>
        <v>79585059</v>
      </c>
      <c r="L15" s="58">
        <f t="shared" si="2"/>
        <v>99.481323750000001</v>
      </c>
      <c r="M15" s="59">
        <f t="shared" si="4"/>
        <v>4.3860525468707099</v>
      </c>
      <c r="N15" s="60">
        <v>80000000</v>
      </c>
      <c r="P15" s="60">
        <f t="shared" si="3"/>
        <v>3508842.0374965682</v>
      </c>
    </row>
    <row r="16" spans="1:17" x14ac:dyDescent="0.2">
      <c r="A16" s="41">
        <f t="shared" si="5"/>
        <v>8</v>
      </c>
      <c r="B16" s="19" t="s">
        <v>27</v>
      </c>
      <c r="G16" s="20">
        <f>SUM(G9:G15)</f>
        <v>730000000</v>
      </c>
      <c r="H16" s="14"/>
      <c r="I16" s="14"/>
      <c r="M16" s="17"/>
      <c r="N16" s="20">
        <f>SUM(N9:N15)</f>
        <v>730000000</v>
      </c>
      <c r="P16" s="20">
        <f>SUM(P9:P15)</f>
        <v>43157680.388322718</v>
      </c>
    </row>
    <row r="17" spans="1:17" x14ac:dyDescent="0.2">
      <c r="M17" s="17" t="s">
        <v>28</v>
      </c>
      <c r="P17" s="14"/>
    </row>
    <row r="18" spans="1:17" s="48" customFormat="1" x14ac:dyDescent="0.2">
      <c r="B18" s="10" t="s">
        <v>94</v>
      </c>
      <c r="C18" s="10"/>
    </row>
    <row r="19" spans="1:17" s="48" customFormat="1" ht="14.25" x14ac:dyDescent="0.2">
      <c r="A19" s="41">
        <f>+A16+1</f>
        <v>9</v>
      </c>
      <c r="B19" s="4">
        <f>0.64%+0.75%+0.1%</f>
        <v>1.49E-2</v>
      </c>
      <c r="C19" s="64" t="s">
        <v>14</v>
      </c>
      <c r="D19" s="11">
        <v>41816</v>
      </c>
      <c r="E19" s="11">
        <v>42912</v>
      </c>
      <c r="F19" s="12">
        <f>(E19-D19)/365.5</f>
        <v>2.9986320109439126</v>
      </c>
      <c r="G19" s="13">
        <v>65000000</v>
      </c>
      <c r="H19" s="23">
        <v>0</v>
      </c>
      <c r="I19" s="23">
        <v>675501</v>
      </c>
      <c r="K19" s="14">
        <f>G19-I19+H19</f>
        <v>64324499</v>
      </c>
      <c r="L19" s="16">
        <f>K19/G19*100</f>
        <v>98.960767692307698</v>
      </c>
      <c r="M19" s="47">
        <f>YIELD(D19,E19,B19,L19,100,2)*100</f>
        <v>1.8476976946678418</v>
      </c>
      <c r="N19" s="13">
        <v>65000000</v>
      </c>
      <c r="O19" s="18"/>
      <c r="P19" s="13">
        <f>M19*N19/100</f>
        <v>1201003.5015340971</v>
      </c>
    </row>
    <row r="20" spans="1:17" s="48" customFormat="1" x14ac:dyDescent="0.2">
      <c r="A20" s="41">
        <f>+A19+1</f>
        <v>10</v>
      </c>
      <c r="B20" s="19" t="s">
        <v>27</v>
      </c>
      <c r="C20" s="19"/>
      <c r="G20" s="20">
        <f>SUM(G19:G19)</f>
        <v>65000000</v>
      </c>
      <c r="M20" s="17"/>
      <c r="N20" s="13">
        <f>SUM(N19:N19)</f>
        <v>65000000</v>
      </c>
      <c r="O20" s="18"/>
      <c r="P20" s="13">
        <f>SUM(P19:P19)</f>
        <v>1201003.5015340971</v>
      </c>
    </row>
    <row r="21" spans="1:17" s="48" customFormat="1" x14ac:dyDescent="0.2">
      <c r="M21" s="17" t="s">
        <v>28</v>
      </c>
      <c r="P21" s="14"/>
    </row>
    <row r="22" spans="1:17" s="48" customFormat="1" x14ac:dyDescent="0.2">
      <c r="B22" s="10" t="s">
        <v>97</v>
      </c>
      <c r="C22" s="10"/>
    </row>
    <row r="23" spans="1:17" s="48" customFormat="1" x14ac:dyDescent="0.2">
      <c r="A23" s="41">
        <f>+A20+1</f>
        <v>11</v>
      </c>
      <c r="B23" s="4">
        <v>2.4150000000000001E-2</v>
      </c>
      <c r="C23" s="4"/>
      <c r="D23" s="11">
        <v>41948</v>
      </c>
      <c r="E23" s="11">
        <v>43409</v>
      </c>
      <c r="F23" s="12">
        <f>(E23-D23)/365.5</f>
        <v>3.9972640218878248</v>
      </c>
      <c r="G23" s="13">
        <v>75000000</v>
      </c>
      <c r="H23" s="23">
        <v>0</v>
      </c>
      <c r="I23" s="23">
        <v>509274</v>
      </c>
      <c r="K23" s="14">
        <f>G23-I23+H23</f>
        <v>74490726</v>
      </c>
      <c r="L23" s="16">
        <f>K23/G23*100</f>
        <v>99.320967999999993</v>
      </c>
      <c r="M23" s="47">
        <f>YIELD(D23,E23,B23,L23,100,2)*100</f>
        <v>2.5948180762133748</v>
      </c>
      <c r="N23" s="13">
        <v>75000000</v>
      </c>
      <c r="O23" s="18"/>
      <c r="P23" s="13">
        <f>M23*N23/100</f>
        <v>1946113.5571600313</v>
      </c>
    </row>
    <row r="24" spans="1:17" s="48" customFormat="1" x14ac:dyDescent="0.2">
      <c r="A24" s="41">
        <f>+A23+1</f>
        <v>12</v>
      </c>
      <c r="B24" s="19" t="s">
        <v>27</v>
      </c>
      <c r="C24" s="19"/>
      <c r="G24" s="20">
        <f>SUM(G23:G23)</f>
        <v>75000000</v>
      </c>
      <c r="M24" s="17"/>
      <c r="N24" s="13">
        <f>SUM(N23:N23)</f>
        <v>75000000</v>
      </c>
      <c r="O24" s="18"/>
      <c r="P24" s="13">
        <f>SUM(P23:P23)</f>
        <v>1946113.5571600313</v>
      </c>
    </row>
    <row r="25" spans="1:17" s="48" customFormat="1" x14ac:dyDescent="0.2">
      <c r="M25" s="17" t="s">
        <v>28</v>
      </c>
      <c r="P25" s="14"/>
    </row>
    <row r="26" spans="1:17" ht="13.5" thickBot="1" x14ac:dyDescent="0.25">
      <c r="A26" s="41">
        <f>+A24+1</f>
        <v>13</v>
      </c>
      <c r="B26" s="26" t="s">
        <v>7</v>
      </c>
      <c r="G26" s="27">
        <f>+G16+G19+G24</f>
        <v>870000000</v>
      </c>
      <c r="N26" s="15"/>
      <c r="O26" s="15"/>
      <c r="P26" s="14"/>
    </row>
    <row r="27" spans="1:17" x14ac:dyDescent="0.2">
      <c r="N27" s="15"/>
      <c r="O27" s="15"/>
      <c r="P27" s="14"/>
    </row>
    <row r="28" spans="1:17" x14ac:dyDescent="0.2">
      <c r="A28" s="41">
        <f>+A26+1</f>
        <v>14</v>
      </c>
      <c r="B28" t="s">
        <v>30</v>
      </c>
      <c r="O28" s="15"/>
      <c r="P28" s="23">
        <v>0</v>
      </c>
    </row>
    <row r="29" spans="1:17" x14ac:dyDescent="0.2">
      <c r="A29" s="41"/>
      <c r="N29" s="15"/>
      <c r="O29" s="15"/>
      <c r="P29" s="14"/>
    </row>
    <row r="30" spans="1:17" ht="13.5" thickBot="1" x14ac:dyDescent="0.25">
      <c r="A30" s="41">
        <f>+A28+1</f>
        <v>15</v>
      </c>
      <c r="B30" s="38" t="s">
        <v>74</v>
      </c>
      <c r="N30" s="24">
        <f>N16+N20+N24</f>
        <v>870000000</v>
      </c>
      <c r="O30" s="15"/>
      <c r="P30" s="24">
        <f>P16+P20+P24</f>
        <v>46304797.44701685</v>
      </c>
      <c r="Q30" s="25">
        <f>+P30/N30*100</f>
        <v>5.3223905111513616</v>
      </c>
    </row>
    <row r="31" spans="1:17" ht="13.5" thickTop="1" x14ac:dyDescent="0.2">
      <c r="L31" t="s">
        <v>28</v>
      </c>
      <c r="P31" s="14"/>
    </row>
    <row r="32" spans="1:17" x14ac:dyDescent="0.2">
      <c r="A32" s="41">
        <f>+A30+1</f>
        <v>16</v>
      </c>
      <c r="B32" t="s">
        <v>72</v>
      </c>
      <c r="C32" s="46"/>
      <c r="D32" s="46"/>
      <c r="E32" s="46"/>
    </row>
    <row r="33" spans="1:9" x14ac:dyDescent="0.2">
      <c r="B33" t="s">
        <v>28</v>
      </c>
    </row>
    <row r="34" spans="1:9" ht="14.25" x14ac:dyDescent="0.2">
      <c r="A34" s="41">
        <f>+A32+1</f>
        <v>17</v>
      </c>
      <c r="B34" s="63" t="s">
        <v>108</v>
      </c>
    </row>
    <row r="36" spans="1:9" x14ac:dyDescent="0.2">
      <c r="A36" s="62"/>
    </row>
    <row r="41" spans="1:9" x14ac:dyDescent="0.2">
      <c r="I41" s="23"/>
    </row>
  </sheetData>
  <mergeCells count="3">
    <mergeCell ref="H1:L1"/>
    <mergeCell ref="H2:L2"/>
    <mergeCell ref="H3:L3"/>
  </mergeCells>
  <phoneticPr fontId="0" type="noConversion"/>
  <pageMargins left="0.48" right="0" top="1.44" bottom="0.5" header="0.6" footer="0"/>
  <pageSetup scale="74" orientation="landscape" r:id="rId1"/>
  <headerFooter alignWithMargins="0">
    <oddHeader xml:space="preserve">&amp;R
</oddHeader>
  </headerFooter>
  <ignoredErrors>
    <ignoredError sqref="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9"/>
  <sheetViews>
    <sheetView zoomScale="80" zoomScaleNormal="80" workbookViewId="0">
      <selection activeCell="H36" sqref="H36"/>
    </sheetView>
  </sheetViews>
  <sheetFormatPr defaultRowHeight="12.75" x14ac:dyDescent="0.2"/>
  <cols>
    <col min="1" max="1" width="7.7109375" style="2" customWidth="1"/>
    <col min="2" max="2" width="10" style="28" bestFit="1" customWidth="1"/>
    <col min="3" max="3" width="8.7109375" style="2" customWidth="1"/>
    <col min="4" max="4" width="10.7109375" bestFit="1" customWidth="1"/>
    <col min="7" max="7" width="12.42578125" customWidth="1"/>
    <col min="8" max="8" width="15.7109375" customWidth="1"/>
    <col min="9" max="9" width="2.28515625" customWidth="1"/>
    <col min="11" max="11" width="15.5703125" bestFit="1" customWidth="1"/>
  </cols>
  <sheetData>
    <row r="1" spans="1:16" x14ac:dyDescent="0.2">
      <c r="A1" s="126" t="s">
        <v>0</v>
      </c>
      <c r="B1" s="126"/>
      <c r="C1" s="126"/>
      <c r="D1" s="126"/>
      <c r="E1" s="126"/>
      <c r="F1" s="126"/>
      <c r="G1" s="126"/>
      <c r="H1" s="126"/>
    </row>
    <row r="2" spans="1:16" x14ac:dyDescent="0.2">
      <c r="A2" s="126" t="s">
        <v>47</v>
      </c>
      <c r="B2" s="126"/>
      <c r="C2" s="126"/>
      <c r="D2" s="126"/>
      <c r="E2" s="126"/>
      <c r="F2" s="126"/>
      <c r="G2" s="126"/>
      <c r="H2" s="126"/>
    </row>
    <row r="3" spans="1:16" x14ac:dyDescent="0.2">
      <c r="A3" s="127" t="s">
        <v>117</v>
      </c>
      <c r="B3" s="126"/>
      <c r="C3" s="126"/>
      <c r="D3" s="126"/>
      <c r="E3" s="126"/>
      <c r="F3" s="126"/>
      <c r="G3" s="126"/>
      <c r="H3" s="126"/>
    </row>
    <row r="5" spans="1:16" ht="51" x14ac:dyDescent="0.2">
      <c r="A5" s="43" t="s">
        <v>31</v>
      </c>
      <c r="B5" s="44" t="s">
        <v>32</v>
      </c>
      <c r="C5" s="44" t="s">
        <v>33</v>
      </c>
      <c r="D5" s="45"/>
      <c r="E5" s="45"/>
      <c r="F5" s="45"/>
      <c r="G5" s="45"/>
      <c r="H5" s="43" t="s">
        <v>46</v>
      </c>
    </row>
    <row r="6" spans="1:16" x14ac:dyDescent="0.2">
      <c r="A6" s="37" t="s">
        <v>14</v>
      </c>
      <c r="B6" s="37" t="s">
        <v>15</v>
      </c>
      <c r="C6" s="37" t="s">
        <v>16</v>
      </c>
      <c r="D6" s="5"/>
      <c r="E6" s="5"/>
      <c r="F6" s="5"/>
      <c r="G6" s="5"/>
      <c r="H6" s="37" t="s">
        <v>17</v>
      </c>
      <c r="K6" s="54"/>
      <c r="L6" s="54"/>
      <c r="M6" s="54"/>
    </row>
    <row r="7" spans="1:16" x14ac:dyDescent="0.2">
      <c r="H7" s="14"/>
      <c r="K7" s="54"/>
      <c r="L7" s="54"/>
      <c r="M7" s="54"/>
    </row>
    <row r="8" spans="1:16" x14ac:dyDescent="0.2">
      <c r="A8" s="2">
        <v>1</v>
      </c>
      <c r="B8" s="28" t="s">
        <v>44</v>
      </c>
      <c r="C8" s="50">
        <v>2016</v>
      </c>
      <c r="D8" s="48"/>
      <c r="E8" s="48"/>
      <c r="F8" s="48"/>
      <c r="G8" s="48"/>
      <c r="H8" s="14">
        <v>15789997.48</v>
      </c>
      <c r="K8" s="14"/>
      <c r="L8" s="54"/>
      <c r="M8" s="49"/>
    </row>
    <row r="9" spans="1:16" x14ac:dyDescent="0.2">
      <c r="C9" s="50"/>
      <c r="D9" s="48"/>
      <c r="E9" s="48"/>
      <c r="F9" s="48"/>
      <c r="G9" s="48"/>
      <c r="H9" s="14"/>
      <c r="K9" s="28"/>
      <c r="L9" s="54"/>
      <c r="M9" s="49"/>
    </row>
    <row r="10" spans="1:16" x14ac:dyDescent="0.2">
      <c r="A10" s="2">
        <f>+A8+1</f>
        <v>2</v>
      </c>
      <c r="B10" s="28" t="s">
        <v>45</v>
      </c>
      <c r="C10" s="65">
        <v>2016</v>
      </c>
      <c r="D10" s="48"/>
      <c r="E10" s="48"/>
      <c r="F10" s="48"/>
      <c r="G10" s="48"/>
      <c r="H10" s="14">
        <v>6327114.1900000004</v>
      </c>
      <c r="K10" s="14"/>
      <c r="L10" s="54"/>
      <c r="M10" s="49"/>
      <c r="P10" s="28"/>
    </row>
    <row r="11" spans="1:16" x14ac:dyDescent="0.2">
      <c r="C11" s="50"/>
      <c r="D11" s="48"/>
      <c r="E11" s="48"/>
      <c r="F11" s="48"/>
      <c r="G11" s="48"/>
      <c r="H11" s="14"/>
      <c r="K11" s="28"/>
      <c r="L11" s="54"/>
      <c r="M11" s="49"/>
      <c r="P11" s="28"/>
    </row>
    <row r="12" spans="1:16" x14ac:dyDescent="0.2">
      <c r="A12" s="2">
        <f>+A10+1</f>
        <v>3</v>
      </c>
      <c r="B12" s="28" t="s">
        <v>34</v>
      </c>
      <c r="C12" s="65">
        <v>2016</v>
      </c>
      <c r="D12" s="48"/>
      <c r="E12" s="48"/>
      <c r="F12" s="48"/>
      <c r="G12" s="48"/>
      <c r="H12" s="14">
        <v>15971610.119999999</v>
      </c>
      <c r="K12" s="49"/>
      <c r="L12" s="54"/>
      <c r="M12" s="49"/>
      <c r="P12" s="40"/>
    </row>
    <row r="13" spans="1:16" x14ac:dyDescent="0.2">
      <c r="C13" s="50"/>
      <c r="D13" s="48"/>
      <c r="E13" s="48"/>
      <c r="F13" s="48"/>
      <c r="G13" s="48"/>
      <c r="H13" s="14"/>
      <c r="K13" s="28"/>
      <c r="L13" s="54"/>
      <c r="M13" s="49"/>
      <c r="P13" s="28"/>
    </row>
    <row r="14" spans="1:16" x14ac:dyDescent="0.2">
      <c r="A14" s="2">
        <f>+A12+1</f>
        <v>4</v>
      </c>
      <c r="B14" s="28" t="s">
        <v>35</v>
      </c>
      <c r="C14" s="65">
        <v>2016</v>
      </c>
      <c r="D14" s="48"/>
      <c r="E14" s="48"/>
      <c r="F14" s="48"/>
      <c r="G14" s="48"/>
      <c r="H14" s="14">
        <v>16274466.119999999</v>
      </c>
      <c r="K14" s="14"/>
      <c r="L14" s="54"/>
      <c r="M14" s="49"/>
      <c r="P14" s="28"/>
    </row>
    <row r="15" spans="1:16" x14ac:dyDescent="0.2">
      <c r="C15" s="50"/>
      <c r="D15" s="48"/>
      <c r="E15" s="48"/>
      <c r="F15" s="48"/>
      <c r="G15" s="48"/>
      <c r="H15" s="14"/>
      <c r="K15" s="48"/>
      <c r="L15" s="54"/>
      <c r="M15" s="49"/>
      <c r="P15" s="28"/>
    </row>
    <row r="16" spans="1:16" x14ac:dyDescent="0.2">
      <c r="A16" s="2">
        <f>+A14+1</f>
        <v>5</v>
      </c>
      <c r="B16" s="28" t="s">
        <v>36</v>
      </c>
      <c r="C16" s="65">
        <v>2016</v>
      </c>
      <c r="D16" s="48"/>
      <c r="E16" s="48"/>
      <c r="F16" s="48"/>
      <c r="G16" s="48"/>
      <c r="H16" s="14">
        <v>1318074.1299999999</v>
      </c>
      <c r="K16" s="14"/>
      <c r="L16" s="54"/>
      <c r="M16" s="49"/>
      <c r="P16" s="28"/>
    </row>
    <row r="17" spans="1:16" x14ac:dyDescent="0.2">
      <c r="C17" s="50"/>
      <c r="D17" s="48"/>
      <c r="E17" s="48"/>
      <c r="F17" s="48"/>
      <c r="G17" s="48"/>
      <c r="H17" s="14"/>
      <c r="K17" s="48"/>
      <c r="L17" s="54"/>
      <c r="M17" s="49"/>
      <c r="P17" s="28"/>
    </row>
    <row r="18" spans="1:16" x14ac:dyDescent="0.2">
      <c r="A18" s="2">
        <f>+A16+1</f>
        <v>6</v>
      </c>
      <c r="B18" s="28" t="s">
        <v>37</v>
      </c>
      <c r="C18" s="65">
        <v>2016</v>
      </c>
      <c r="D18" s="48"/>
      <c r="E18" s="48"/>
      <c r="F18" s="48"/>
      <c r="G18" s="48"/>
      <c r="H18" s="14">
        <v>1720423.49</v>
      </c>
      <c r="K18" s="14"/>
      <c r="L18" s="54"/>
      <c r="M18" s="49"/>
      <c r="P18" s="28"/>
    </row>
    <row r="19" spans="1:16" x14ac:dyDescent="0.2">
      <c r="C19" s="50"/>
      <c r="D19" s="48"/>
      <c r="E19" s="48"/>
      <c r="F19" s="48"/>
      <c r="G19" s="48"/>
      <c r="H19" s="14"/>
      <c r="K19" s="28"/>
      <c r="L19" s="54"/>
      <c r="M19" s="49"/>
      <c r="P19" s="28"/>
    </row>
    <row r="20" spans="1:16" x14ac:dyDescent="0.2">
      <c r="A20" s="2">
        <f>+A18+1</f>
        <v>7</v>
      </c>
      <c r="B20" s="28" t="s">
        <v>38</v>
      </c>
      <c r="C20" s="65">
        <v>2016</v>
      </c>
      <c r="D20" s="48"/>
      <c r="E20" s="48"/>
      <c r="F20" s="48"/>
      <c r="G20" s="48"/>
      <c r="H20" s="14">
        <v>11383796.130000001</v>
      </c>
      <c r="K20" s="14"/>
      <c r="L20" s="54"/>
      <c r="M20" s="49"/>
      <c r="P20" s="28"/>
    </row>
    <row r="21" spans="1:16" x14ac:dyDescent="0.2">
      <c r="H21" s="14"/>
      <c r="K21" s="28"/>
      <c r="L21" s="54"/>
      <c r="M21" s="49"/>
      <c r="P21" s="28"/>
    </row>
    <row r="22" spans="1:16" x14ac:dyDescent="0.2">
      <c r="A22" s="2">
        <f>+A20+1</f>
        <v>8</v>
      </c>
      <c r="B22" s="28" t="s">
        <v>39</v>
      </c>
      <c r="C22" s="65">
        <v>2016</v>
      </c>
      <c r="H22" s="14">
        <v>17177767.739999998</v>
      </c>
      <c r="K22" s="49"/>
      <c r="L22" s="54"/>
      <c r="M22" s="49"/>
      <c r="P22" s="28"/>
    </row>
    <row r="23" spans="1:16" x14ac:dyDescent="0.2">
      <c r="H23" s="14"/>
      <c r="K23" s="28"/>
      <c r="L23" s="54"/>
      <c r="M23" s="49"/>
      <c r="P23" s="28"/>
    </row>
    <row r="24" spans="1:16" x14ac:dyDescent="0.2">
      <c r="A24" s="2">
        <f>A22+1</f>
        <v>9</v>
      </c>
      <c r="B24" s="40" t="s">
        <v>40</v>
      </c>
      <c r="C24" s="65">
        <v>2016</v>
      </c>
      <c r="H24" s="14">
        <v>13878008.48</v>
      </c>
      <c r="K24" s="14"/>
      <c r="L24" s="54"/>
      <c r="M24" s="49"/>
      <c r="P24" s="28"/>
    </row>
    <row r="25" spans="1:16" x14ac:dyDescent="0.2">
      <c r="H25" s="14"/>
      <c r="K25" s="48"/>
      <c r="L25" s="54"/>
      <c r="M25" s="49"/>
      <c r="P25" s="28"/>
    </row>
    <row r="26" spans="1:16" x14ac:dyDescent="0.2">
      <c r="A26" s="2">
        <f>+A24+1</f>
        <v>10</v>
      </c>
      <c r="B26" s="28" t="s">
        <v>41</v>
      </c>
      <c r="C26" s="65">
        <v>2016</v>
      </c>
      <c r="H26" s="14">
        <v>1807118.3599999999</v>
      </c>
      <c r="K26" s="14"/>
      <c r="L26" s="54"/>
      <c r="M26" s="49"/>
      <c r="P26" s="28"/>
    </row>
    <row r="27" spans="1:16" x14ac:dyDescent="0.2">
      <c r="H27" s="14"/>
      <c r="K27" s="28"/>
      <c r="L27" s="54"/>
      <c r="M27" s="49"/>
      <c r="P27" s="28"/>
    </row>
    <row r="28" spans="1:16" x14ac:dyDescent="0.2">
      <c r="A28" s="2">
        <f>+A26+1</f>
        <v>11</v>
      </c>
      <c r="B28" s="28" t="s">
        <v>42</v>
      </c>
      <c r="C28" s="65">
        <v>2017</v>
      </c>
      <c r="H28" s="14">
        <v>0</v>
      </c>
      <c r="K28" s="40"/>
      <c r="L28" s="54"/>
      <c r="M28" s="49"/>
      <c r="P28" s="28"/>
    </row>
    <row r="29" spans="1:16" x14ac:dyDescent="0.2">
      <c r="H29" s="14"/>
      <c r="K29" s="28"/>
      <c r="L29" s="54"/>
      <c r="M29" s="49"/>
      <c r="P29" s="28"/>
    </row>
    <row r="30" spans="1:16" x14ac:dyDescent="0.2">
      <c r="A30" s="2">
        <f>+A28+1</f>
        <v>12</v>
      </c>
      <c r="B30" s="28" t="s">
        <v>43</v>
      </c>
      <c r="C30" s="65">
        <v>2017</v>
      </c>
      <c r="H30" s="14">
        <f>+-'ST Debt Cost'!G368</f>
        <v>1022871.6200000054</v>
      </c>
      <c r="K30" s="28"/>
      <c r="L30" s="54"/>
      <c r="M30" s="49"/>
      <c r="P30" s="28"/>
    </row>
    <row r="31" spans="1:16" x14ac:dyDescent="0.2">
      <c r="E31" s="41"/>
      <c r="K31" s="54"/>
      <c r="L31" s="54"/>
      <c r="M31" s="54"/>
      <c r="P31" s="28"/>
    </row>
    <row r="32" spans="1:16" s="48" customFormat="1" x14ac:dyDescent="0.2">
      <c r="A32" s="29">
        <f>+A30+1</f>
        <v>13</v>
      </c>
      <c r="B32" s="41" t="s">
        <v>7</v>
      </c>
      <c r="C32" s="41"/>
      <c r="E32" s="41"/>
      <c r="F32" s="31"/>
      <c r="H32" s="14">
        <f>SUM(H8:H30)</f>
        <v>102671247.86</v>
      </c>
      <c r="K32" s="54"/>
      <c r="L32" s="54"/>
      <c r="M32" s="54"/>
      <c r="P32" s="28"/>
    </row>
    <row r="33" spans="1:13" s="48" customFormat="1" x14ac:dyDescent="0.2">
      <c r="A33" s="29"/>
      <c r="B33" s="41"/>
      <c r="C33" s="41"/>
      <c r="E33" s="41"/>
      <c r="F33" s="51"/>
      <c r="K33" s="54"/>
      <c r="L33" s="54"/>
      <c r="M33" s="54"/>
    </row>
    <row r="34" spans="1:13" s="48" customFormat="1" x14ac:dyDescent="0.2">
      <c r="A34" s="29">
        <f>+A32+1</f>
        <v>14</v>
      </c>
      <c r="B34" s="41" t="s">
        <v>91</v>
      </c>
      <c r="C34" s="41"/>
      <c r="E34" s="41"/>
      <c r="F34" s="31"/>
      <c r="G34" s="52"/>
      <c r="H34" s="14">
        <f>+H32/12</f>
        <v>8555937.3216666672</v>
      </c>
      <c r="K34" s="54"/>
      <c r="L34" s="54"/>
      <c r="M34" s="54"/>
    </row>
    <row r="35" spans="1:13" s="48" customFormat="1" x14ac:dyDescent="0.2">
      <c r="A35" s="29"/>
      <c r="B35" s="41"/>
      <c r="C35" s="41"/>
      <c r="E35" s="41"/>
      <c r="F35" s="51"/>
      <c r="K35" s="54"/>
      <c r="L35" s="54"/>
      <c r="M35" s="54"/>
    </row>
    <row r="36" spans="1:13" s="48" customFormat="1" x14ac:dyDescent="0.2">
      <c r="A36" s="29">
        <f>+A34+1</f>
        <v>15</v>
      </c>
      <c r="B36" s="120" t="s">
        <v>118</v>
      </c>
      <c r="C36" s="41"/>
      <c r="E36" s="41"/>
      <c r="F36" s="14"/>
      <c r="H36" s="49">
        <v>68215.899999999994</v>
      </c>
      <c r="K36" s="54"/>
      <c r="L36" s="54"/>
      <c r="M36" s="54"/>
    </row>
    <row r="37" spans="1:13" s="48" customFormat="1" x14ac:dyDescent="0.2">
      <c r="A37" s="29"/>
      <c r="B37" s="41"/>
      <c r="C37" s="41"/>
      <c r="F37" s="4"/>
      <c r="K37" s="54"/>
      <c r="L37" s="54"/>
      <c r="M37" s="54"/>
    </row>
    <row r="38" spans="1:13" x14ac:dyDescent="0.2">
      <c r="A38" s="29">
        <f>+A36+1</f>
        <v>16</v>
      </c>
      <c r="B38" s="41" t="s">
        <v>92</v>
      </c>
      <c r="H38" s="1">
        <f>ROUND(H36/H34,4)</f>
        <v>8.0000000000000002E-3</v>
      </c>
    </row>
    <row r="39" spans="1:13" x14ac:dyDescent="0.2">
      <c r="B39" s="41" t="s">
        <v>93</v>
      </c>
    </row>
  </sheetData>
  <mergeCells count="3">
    <mergeCell ref="A1:H1"/>
    <mergeCell ref="A2:H2"/>
    <mergeCell ref="A3:H3"/>
  </mergeCells>
  <phoneticPr fontId="5" type="noConversion"/>
  <printOptions horizontalCentered="1"/>
  <pageMargins left="0" right="0" top="1.55" bottom="0.5" header="0.25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N375"/>
  <sheetViews>
    <sheetView topLeftCell="A19" workbookViewId="0">
      <selection activeCell="H34" sqref="H34"/>
    </sheetView>
  </sheetViews>
  <sheetFormatPr defaultRowHeight="12.75" x14ac:dyDescent="0.2"/>
  <cols>
    <col min="1" max="1" width="0.42578125" style="48" customWidth="1"/>
    <col min="2" max="2" width="20.140625" style="48" customWidth="1"/>
    <col min="3" max="3" width="13.42578125" style="48" customWidth="1"/>
    <col min="4" max="4" width="0.28515625" style="48" customWidth="1"/>
    <col min="5" max="6" width="12.5703125" style="48" customWidth="1"/>
    <col min="7" max="7" width="20.140625" style="48" customWidth="1"/>
    <col min="8" max="8" width="19" style="48" customWidth="1"/>
    <col min="9" max="9" width="15.5703125" style="48" customWidth="1"/>
    <col min="10" max="11" width="0.28515625" style="48" customWidth="1"/>
    <col min="12" max="12" width="4.7109375" style="48" customWidth="1"/>
    <col min="13" max="256" width="9.140625" style="48"/>
    <col min="257" max="257" width="0.42578125" style="48" customWidth="1"/>
    <col min="258" max="258" width="39.85546875" style="48" customWidth="1"/>
    <col min="259" max="259" width="13.42578125" style="48" customWidth="1"/>
    <col min="260" max="260" width="0.28515625" style="48" customWidth="1"/>
    <col min="261" max="262" width="12.5703125" style="48" customWidth="1"/>
    <col min="263" max="263" width="20.140625" style="48" customWidth="1"/>
    <col min="264" max="264" width="19" style="48" customWidth="1"/>
    <col min="265" max="265" width="15.5703125" style="48" customWidth="1"/>
    <col min="266" max="267" width="0.28515625" style="48" customWidth="1"/>
    <col min="268" max="268" width="4.7109375" style="48" customWidth="1"/>
    <col min="269" max="512" width="9.140625" style="48"/>
    <col min="513" max="513" width="0.42578125" style="48" customWidth="1"/>
    <col min="514" max="514" width="39.85546875" style="48" customWidth="1"/>
    <col min="515" max="515" width="13.42578125" style="48" customWidth="1"/>
    <col min="516" max="516" width="0.28515625" style="48" customWidth="1"/>
    <col min="517" max="518" width="12.5703125" style="48" customWidth="1"/>
    <col min="519" max="519" width="20.140625" style="48" customWidth="1"/>
    <col min="520" max="520" width="19" style="48" customWidth="1"/>
    <col min="521" max="521" width="15.5703125" style="48" customWidth="1"/>
    <col min="522" max="523" width="0.28515625" style="48" customWidth="1"/>
    <col min="524" max="524" width="4.7109375" style="48" customWidth="1"/>
    <col min="525" max="768" width="9.140625" style="48"/>
    <col min="769" max="769" width="0.42578125" style="48" customWidth="1"/>
    <col min="770" max="770" width="39.85546875" style="48" customWidth="1"/>
    <col min="771" max="771" width="13.42578125" style="48" customWidth="1"/>
    <col min="772" max="772" width="0.28515625" style="48" customWidth="1"/>
    <col min="773" max="774" width="12.5703125" style="48" customWidth="1"/>
    <col min="775" max="775" width="20.140625" style="48" customWidth="1"/>
    <col min="776" max="776" width="19" style="48" customWidth="1"/>
    <col min="777" max="777" width="15.5703125" style="48" customWidth="1"/>
    <col min="778" max="779" width="0.28515625" style="48" customWidth="1"/>
    <col min="780" max="780" width="4.7109375" style="48" customWidth="1"/>
    <col min="781" max="1024" width="9.140625" style="48"/>
    <col min="1025" max="1025" width="0.42578125" style="48" customWidth="1"/>
    <col min="1026" max="1026" width="39.85546875" style="48" customWidth="1"/>
    <col min="1027" max="1027" width="13.42578125" style="48" customWidth="1"/>
    <col min="1028" max="1028" width="0.28515625" style="48" customWidth="1"/>
    <col min="1029" max="1030" width="12.5703125" style="48" customWidth="1"/>
    <col min="1031" max="1031" width="20.140625" style="48" customWidth="1"/>
    <col min="1032" max="1032" width="19" style="48" customWidth="1"/>
    <col min="1033" max="1033" width="15.5703125" style="48" customWidth="1"/>
    <col min="1034" max="1035" width="0.28515625" style="48" customWidth="1"/>
    <col min="1036" max="1036" width="4.7109375" style="48" customWidth="1"/>
    <col min="1037" max="1280" width="9.140625" style="48"/>
    <col min="1281" max="1281" width="0.42578125" style="48" customWidth="1"/>
    <col min="1282" max="1282" width="39.85546875" style="48" customWidth="1"/>
    <col min="1283" max="1283" width="13.42578125" style="48" customWidth="1"/>
    <col min="1284" max="1284" width="0.28515625" style="48" customWidth="1"/>
    <col min="1285" max="1286" width="12.5703125" style="48" customWidth="1"/>
    <col min="1287" max="1287" width="20.140625" style="48" customWidth="1"/>
    <col min="1288" max="1288" width="19" style="48" customWidth="1"/>
    <col min="1289" max="1289" width="15.5703125" style="48" customWidth="1"/>
    <col min="1290" max="1291" width="0.28515625" style="48" customWidth="1"/>
    <col min="1292" max="1292" width="4.7109375" style="48" customWidth="1"/>
    <col min="1293" max="1536" width="9.140625" style="48"/>
    <col min="1537" max="1537" width="0.42578125" style="48" customWidth="1"/>
    <col min="1538" max="1538" width="39.85546875" style="48" customWidth="1"/>
    <col min="1539" max="1539" width="13.42578125" style="48" customWidth="1"/>
    <col min="1540" max="1540" width="0.28515625" style="48" customWidth="1"/>
    <col min="1541" max="1542" width="12.5703125" style="48" customWidth="1"/>
    <col min="1543" max="1543" width="20.140625" style="48" customWidth="1"/>
    <col min="1544" max="1544" width="19" style="48" customWidth="1"/>
    <col min="1545" max="1545" width="15.5703125" style="48" customWidth="1"/>
    <col min="1546" max="1547" width="0.28515625" style="48" customWidth="1"/>
    <col min="1548" max="1548" width="4.7109375" style="48" customWidth="1"/>
    <col min="1549" max="1792" width="9.140625" style="48"/>
    <col min="1793" max="1793" width="0.42578125" style="48" customWidth="1"/>
    <col min="1794" max="1794" width="39.85546875" style="48" customWidth="1"/>
    <col min="1795" max="1795" width="13.42578125" style="48" customWidth="1"/>
    <col min="1796" max="1796" width="0.28515625" style="48" customWidth="1"/>
    <col min="1797" max="1798" width="12.5703125" style="48" customWidth="1"/>
    <col min="1799" max="1799" width="20.140625" style="48" customWidth="1"/>
    <col min="1800" max="1800" width="19" style="48" customWidth="1"/>
    <col min="1801" max="1801" width="15.5703125" style="48" customWidth="1"/>
    <col min="1802" max="1803" width="0.28515625" style="48" customWidth="1"/>
    <col min="1804" max="1804" width="4.7109375" style="48" customWidth="1"/>
    <col min="1805" max="2048" width="9.140625" style="48"/>
    <col min="2049" max="2049" width="0.42578125" style="48" customWidth="1"/>
    <col min="2050" max="2050" width="39.85546875" style="48" customWidth="1"/>
    <col min="2051" max="2051" width="13.42578125" style="48" customWidth="1"/>
    <col min="2052" max="2052" width="0.28515625" style="48" customWidth="1"/>
    <col min="2053" max="2054" width="12.5703125" style="48" customWidth="1"/>
    <col min="2055" max="2055" width="20.140625" style="48" customWidth="1"/>
    <col min="2056" max="2056" width="19" style="48" customWidth="1"/>
    <col min="2057" max="2057" width="15.5703125" style="48" customWidth="1"/>
    <col min="2058" max="2059" width="0.28515625" style="48" customWidth="1"/>
    <col min="2060" max="2060" width="4.7109375" style="48" customWidth="1"/>
    <col min="2061" max="2304" width="9.140625" style="48"/>
    <col min="2305" max="2305" width="0.42578125" style="48" customWidth="1"/>
    <col min="2306" max="2306" width="39.85546875" style="48" customWidth="1"/>
    <col min="2307" max="2307" width="13.42578125" style="48" customWidth="1"/>
    <col min="2308" max="2308" width="0.28515625" style="48" customWidth="1"/>
    <col min="2309" max="2310" width="12.5703125" style="48" customWidth="1"/>
    <col min="2311" max="2311" width="20.140625" style="48" customWidth="1"/>
    <col min="2312" max="2312" width="19" style="48" customWidth="1"/>
    <col min="2313" max="2313" width="15.5703125" style="48" customWidth="1"/>
    <col min="2314" max="2315" width="0.28515625" style="48" customWidth="1"/>
    <col min="2316" max="2316" width="4.7109375" style="48" customWidth="1"/>
    <col min="2317" max="2560" width="9.140625" style="48"/>
    <col min="2561" max="2561" width="0.42578125" style="48" customWidth="1"/>
    <col min="2562" max="2562" width="39.85546875" style="48" customWidth="1"/>
    <col min="2563" max="2563" width="13.42578125" style="48" customWidth="1"/>
    <col min="2564" max="2564" width="0.28515625" style="48" customWidth="1"/>
    <col min="2565" max="2566" width="12.5703125" style="48" customWidth="1"/>
    <col min="2567" max="2567" width="20.140625" style="48" customWidth="1"/>
    <col min="2568" max="2568" width="19" style="48" customWidth="1"/>
    <col min="2569" max="2569" width="15.5703125" style="48" customWidth="1"/>
    <col min="2570" max="2571" width="0.28515625" style="48" customWidth="1"/>
    <col min="2572" max="2572" width="4.7109375" style="48" customWidth="1"/>
    <col min="2573" max="2816" width="9.140625" style="48"/>
    <col min="2817" max="2817" width="0.42578125" style="48" customWidth="1"/>
    <col min="2818" max="2818" width="39.85546875" style="48" customWidth="1"/>
    <col min="2819" max="2819" width="13.42578125" style="48" customWidth="1"/>
    <col min="2820" max="2820" width="0.28515625" style="48" customWidth="1"/>
    <col min="2821" max="2822" width="12.5703125" style="48" customWidth="1"/>
    <col min="2823" max="2823" width="20.140625" style="48" customWidth="1"/>
    <col min="2824" max="2824" width="19" style="48" customWidth="1"/>
    <col min="2825" max="2825" width="15.5703125" style="48" customWidth="1"/>
    <col min="2826" max="2827" width="0.28515625" style="48" customWidth="1"/>
    <col min="2828" max="2828" width="4.7109375" style="48" customWidth="1"/>
    <col min="2829" max="3072" width="9.140625" style="48"/>
    <col min="3073" max="3073" width="0.42578125" style="48" customWidth="1"/>
    <col min="3074" max="3074" width="39.85546875" style="48" customWidth="1"/>
    <col min="3075" max="3075" width="13.42578125" style="48" customWidth="1"/>
    <col min="3076" max="3076" width="0.28515625" style="48" customWidth="1"/>
    <col min="3077" max="3078" width="12.5703125" style="48" customWidth="1"/>
    <col min="3079" max="3079" width="20.140625" style="48" customWidth="1"/>
    <col min="3080" max="3080" width="19" style="48" customWidth="1"/>
    <col min="3081" max="3081" width="15.5703125" style="48" customWidth="1"/>
    <col min="3082" max="3083" width="0.28515625" style="48" customWidth="1"/>
    <col min="3084" max="3084" width="4.7109375" style="48" customWidth="1"/>
    <col min="3085" max="3328" width="9.140625" style="48"/>
    <col min="3329" max="3329" width="0.42578125" style="48" customWidth="1"/>
    <col min="3330" max="3330" width="39.85546875" style="48" customWidth="1"/>
    <col min="3331" max="3331" width="13.42578125" style="48" customWidth="1"/>
    <col min="3332" max="3332" width="0.28515625" style="48" customWidth="1"/>
    <col min="3333" max="3334" width="12.5703125" style="48" customWidth="1"/>
    <col min="3335" max="3335" width="20.140625" style="48" customWidth="1"/>
    <col min="3336" max="3336" width="19" style="48" customWidth="1"/>
    <col min="3337" max="3337" width="15.5703125" style="48" customWidth="1"/>
    <col min="3338" max="3339" width="0.28515625" style="48" customWidth="1"/>
    <col min="3340" max="3340" width="4.7109375" style="48" customWidth="1"/>
    <col min="3341" max="3584" width="9.140625" style="48"/>
    <col min="3585" max="3585" width="0.42578125" style="48" customWidth="1"/>
    <col min="3586" max="3586" width="39.85546875" style="48" customWidth="1"/>
    <col min="3587" max="3587" width="13.42578125" style="48" customWidth="1"/>
    <col min="3588" max="3588" width="0.28515625" style="48" customWidth="1"/>
    <col min="3589" max="3590" width="12.5703125" style="48" customWidth="1"/>
    <col min="3591" max="3591" width="20.140625" style="48" customWidth="1"/>
    <col min="3592" max="3592" width="19" style="48" customWidth="1"/>
    <col min="3593" max="3593" width="15.5703125" style="48" customWidth="1"/>
    <col min="3594" max="3595" width="0.28515625" style="48" customWidth="1"/>
    <col min="3596" max="3596" width="4.7109375" style="48" customWidth="1"/>
    <col min="3597" max="3840" width="9.140625" style="48"/>
    <col min="3841" max="3841" width="0.42578125" style="48" customWidth="1"/>
    <col min="3842" max="3842" width="39.85546875" style="48" customWidth="1"/>
    <col min="3843" max="3843" width="13.42578125" style="48" customWidth="1"/>
    <col min="3844" max="3844" width="0.28515625" style="48" customWidth="1"/>
    <col min="3845" max="3846" width="12.5703125" style="48" customWidth="1"/>
    <col min="3847" max="3847" width="20.140625" style="48" customWidth="1"/>
    <col min="3848" max="3848" width="19" style="48" customWidth="1"/>
    <col min="3849" max="3849" width="15.5703125" style="48" customWidth="1"/>
    <col min="3850" max="3851" width="0.28515625" style="48" customWidth="1"/>
    <col min="3852" max="3852" width="4.7109375" style="48" customWidth="1"/>
    <col min="3853" max="4096" width="9.140625" style="48"/>
    <col min="4097" max="4097" width="0.42578125" style="48" customWidth="1"/>
    <col min="4098" max="4098" width="39.85546875" style="48" customWidth="1"/>
    <col min="4099" max="4099" width="13.42578125" style="48" customWidth="1"/>
    <col min="4100" max="4100" width="0.28515625" style="48" customWidth="1"/>
    <col min="4101" max="4102" width="12.5703125" style="48" customWidth="1"/>
    <col min="4103" max="4103" width="20.140625" style="48" customWidth="1"/>
    <col min="4104" max="4104" width="19" style="48" customWidth="1"/>
    <col min="4105" max="4105" width="15.5703125" style="48" customWidth="1"/>
    <col min="4106" max="4107" width="0.28515625" style="48" customWidth="1"/>
    <col min="4108" max="4108" width="4.7109375" style="48" customWidth="1"/>
    <col min="4109" max="4352" width="9.140625" style="48"/>
    <col min="4353" max="4353" width="0.42578125" style="48" customWidth="1"/>
    <col min="4354" max="4354" width="39.85546875" style="48" customWidth="1"/>
    <col min="4355" max="4355" width="13.42578125" style="48" customWidth="1"/>
    <col min="4356" max="4356" width="0.28515625" style="48" customWidth="1"/>
    <col min="4357" max="4358" width="12.5703125" style="48" customWidth="1"/>
    <col min="4359" max="4359" width="20.140625" style="48" customWidth="1"/>
    <col min="4360" max="4360" width="19" style="48" customWidth="1"/>
    <col min="4361" max="4361" width="15.5703125" style="48" customWidth="1"/>
    <col min="4362" max="4363" width="0.28515625" style="48" customWidth="1"/>
    <col min="4364" max="4364" width="4.7109375" style="48" customWidth="1"/>
    <col min="4365" max="4608" width="9.140625" style="48"/>
    <col min="4609" max="4609" width="0.42578125" style="48" customWidth="1"/>
    <col min="4610" max="4610" width="39.85546875" style="48" customWidth="1"/>
    <col min="4611" max="4611" width="13.42578125" style="48" customWidth="1"/>
    <col min="4612" max="4612" width="0.28515625" style="48" customWidth="1"/>
    <col min="4613" max="4614" width="12.5703125" style="48" customWidth="1"/>
    <col min="4615" max="4615" width="20.140625" style="48" customWidth="1"/>
    <col min="4616" max="4616" width="19" style="48" customWidth="1"/>
    <col min="4617" max="4617" width="15.5703125" style="48" customWidth="1"/>
    <col min="4618" max="4619" width="0.28515625" style="48" customWidth="1"/>
    <col min="4620" max="4620" width="4.7109375" style="48" customWidth="1"/>
    <col min="4621" max="4864" width="9.140625" style="48"/>
    <col min="4865" max="4865" width="0.42578125" style="48" customWidth="1"/>
    <col min="4866" max="4866" width="39.85546875" style="48" customWidth="1"/>
    <col min="4867" max="4867" width="13.42578125" style="48" customWidth="1"/>
    <col min="4868" max="4868" width="0.28515625" style="48" customWidth="1"/>
    <col min="4869" max="4870" width="12.5703125" style="48" customWidth="1"/>
    <col min="4871" max="4871" width="20.140625" style="48" customWidth="1"/>
    <col min="4872" max="4872" width="19" style="48" customWidth="1"/>
    <col min="4873" max="4873" width="15.5703125" style="48" customWidth="1"/>
    <col min="4874" max="4875" width="0.28515625" style="48" customWidth="1"/>
    <col min="4876" max="4876" width="4.7109375" style="48" customWidth="1"/>
    <col min="4877" max="5120" width="9.140625" style="48"/>
    <col min="5121" max="5121" width="0.42578125" style="48" customWidth="1"/>
    <col min="5122" max="5122" width="39.85546875" style="48" customWidth="1"/>
    <col min="5123" max="5123" width="13.42578125" style="48" customWidth="1"/>
    <col min="5124" max="5124" width="0.28515625" style="48" customWidth="1"/>
    <col min="5125" max="5126" width="12.5703125" style="48" customWidth="1"/>
    <col min="5127" max="5127" width="20.140625" style="48" customWidth="1"/>
    <col min="5128" max="5128" width="19" style="48" customWidth="1"/>
    <col min="5129" max="5129" width="15.5703125" style="48" customWidth="1"/>
    <col min="5130" max="5131" width="0.28515625" style="48" customWidth="1"/>
    <col min="5132" max="5132" width="4.7109375" style="48" customWidth="1"/>
    <col min="5133" max="5376" width="9.140625" style="48"/>
    <col min="5377" max="5377" width="0.42578125" style="48" customWidth="1"/>
    <col min="5378" max="5378" width="39.85546875" style="48" customWidth="1"/>
    <col min="5379" max="5379" width="13.42578125" style="48" customWidth="1"/>
    <col min="5380" max="5380" width="0.28515625" style="48" customWidth="1"/>
    <col min="5381" max="5382" width="12.5703125" style="48" customWidth="1"/>
    <col min="5383" max="5383" width="20.140625" style="48" customWidth="1"/>
    <col min="5384" max="5384" width="19" style="48" customWidth="1"/>
    <col min="5385" max="5385" width="15.5703125" style="48" customWidth="1"/>
    <col min="5386" max="5387" width="0.28515625" style="48" customWidth="1"/>
    <col min="5388" max="5388" width="4.7109375" style="48" customWidth="1"/>
    <col min="5389" max="5632" width="9.140625" style="48"/>
    <col min="5633" max="5633" width="0.42578125" style="48" customWidth="1"/>
    <col min="5634" max="5634" width="39.85546875" style="48" customWidth="1"/>
    <col min="5635" max="5635" width="13.42578125" style="48" customWidth="1"/>
    <col min="5636" max="5636" width="0.28515625" style="48" customWidth="1"/>
    <col min="5637" max="5638" width="12.5703125" style="48" customWidth="1"/>
    <col min="5639" max="5639" width="20.140625" style="48" customWidth="1"/>
    <col min="5640" max="5640" width="19" style="48" customWidth="1"/>
    <col min="5641" max="5641" width="15.5703125" style="48" customWidth="1"/>
    <col min="5642" max="5643" width="0.28515625" style="48" customWidth="1"/>
    <col min="5644" max="5644" width="4.7109375" style="48" customWidth="1"/>
    <col min="5645" max="5888" width="9.140625" style="48"/>
    <col min="5889" max="5889" width="0.42578125" style="48" customWidth="1"/>
    <col min="5890" max="5890" width="39.85546875" style="48" customWidth="1"/>
    <col min="5891" max="5891" width="13.42578125" style="48" customWidth="1"/>
    <col min="5892" max="5892" width="0.28515625" style="48" customWidth="1"/>
    <col min="5893" max="5894" width="12.5703125" style="48" customWidth="1"/>
    <col min="5895" max="5895" width="20.140625" style="48" customWidth="1"/>
    <col min="5896" max="5896" width="19" style="48" customWidth="1"/>
    <col min="5897" max="5897" width="15.5703125" style="48" customWidth="1"/>
    <col min="5898" max="5899" width="0.28515625" style="48" customWidth="1"/>
    <col min="5900" max="5900" width="4.7109375" style="48" customWidth="1"/>
    <col min="5901" max="6144" width="9.140625" style="48"/>
    <col min="6145" max="6145" width="0.42578125" style="48" customWidth="1"/>
    <col min="6146" max="6146" width="39.85546875" style="48" customWidth="1"/>
    <col min="6147" max="6147" width="13.42578125" style="48" customWidth="1"/>
    <col min="6148" max="6148" width="0.28515625" style="48" customWidth="1"/>
    <col min="6149" max="6150" width="12.5703125" style="48" customWidth="1"/>
    <col min="6151" max="6151" width="20.140625" style="48" customWidth="1"/>
    <col min="6152" max="6152" width="19" style="48" customWidth="1"/>
    <col min="6153" max="6153" width="15.5703125" style="48" customWidth="1"/>
    <col min="6154" max="6155" width="0.28515625" style="48" customWidth="1"/>
    <col min="6156" max="6156" width="4.7109375" style="48" customWidth="1"/>
    <col min="6157" max="6400" width="9.140625" style="48"/>
    <col min="6401" max="6401" width="0.42578125" style="48" customWidth="1"/>
    <col min="6402" max="6402" width="39.85546875" style="48" customWidth="1"/>
    <col min="6403" max="6403" width="13.42578125" style="48" customWidth="1"/>
    <col min="6404" max="6404" width="0.28515625" style="48" customWidth="1"/>
    <col min="6405" max="6406" width="12.5703125" style="48" customWidth="1"/>
    <col min="6407" max="6407" width="20.140625" style="48" customWidth="1"/>
    <col min="6408" max="6408" width="19" style="48" customWidth="1"/>
    <col min="6409" max="6409" width="15.5703125" style="48" customWidth="1"/>
    <col min="6410" max="6411" width="0.28515625" style="48" customWidth="1"/>
    <col min="6412" max="6412" width="4.7109375" style="48" customWidth="1"/>
    <col min="6413" max="6656" width="9.140625" style="48"/>
    <col min="6657" max="6657" width="0.42578125" style="48" customWidth="1"/>
    <col min="6658" max="6658" width="39.85546875" style="48" customWidth="1"/>
    <col min="6659" max="6659" width="13.42578125" style="48" customWidth="1"/>
    <col min="6660" max="6660" width="0.28515625" style="48" customWidth="1"/>
    <col min="6661" max="6662" width="12.5703125" style="48" customWidth="1"/>
    <col min="6663" max="6663" width="20.140625" style="48" customWidth="1"/>
    <col min="6664" max="6664" width="19" style="48" customWidth="1"/>
    <col min="6665" max="6665" width="15.5703125" style="48" customWidth="1"/>
    <col min="6666" max="6667" width="0.28515625" style="48" customWidth="1"/>
    <col min="6668" max="6668" width="4.7109375" style="48" customWidth="1"/>
    <col min="6669" max="6912" width="9.140625" style="48"/>
    <col min="6913" max="6913" width="0.42578125" style="48" customWidth="1"/>
    <col min="6914" max="6914" width="39.85546875" style="48" customWidth="1"/>
    <col min="6915" max="6915" width="13.42578125" style="48" customWidth="1"/>
    <col min="6916" max="6916" width="0.28515625" style="48" customWidth="1"/>
    <col min="6917" max="6918" width="12.5703125" style="48" customWidth="1"/>
    <col min="6919" max="6919" width="20.140625" style="48" customWidth="1"/>
    <col min="6920" max="6920" width="19" style="48" customWidth="1"/>
    <col min="6921" max="6921" width="15.5703125" style="48" customWidth="1"/>
    <col min="6922" max="6923" width="0.28515625" style="48" customWidth="1"/>
    <col min="6924" max="6924" width="4.7109375" style="48" customWidth="1"/>
    <col min="6925" max="7168" width="9.140625" style="48"/>
    <col min="7169" max="7169" width="0.42578125" style="48" customWidth="1"/>
    <col min="7170" max="7170" width="39.85546875" style="48" customWidth="1"/>
    <col min="7171" max="7171" width="13.42578125" style="48" customWidth="1"/>
    <col min="7172" max="7172" width="0.28515625" style="48" customWidth="1"/>
    <col min="7173" max="7174" width="12.5703125" style="48" customWidth="1"/>
    <col min="7175" max="7175" width="20.140625" style="48" customWidth="1"/>
    <col min="7176" max="7176" width="19" style="48" customWidth="1"/>
    <col min="7177" max="7177" width="15.5703125" style="48" customWidth="1"/>
    <col min="7178" max="7179" width="0.28515625" style="48" customWidth="1"/>
    <col min="7180" max="7180" width="4.7109375" style="48" customWidth="1"/>
    <col min="7181" max="7424" width="9.140625" style="48"/>
    <col min="7425" max="7425" width="0.42578125" style="48" customWidth="1"/>
    <col min="7426" max="7426" width="39.85546875" style="48" customWidth="1"/>
    <col min="7427" max="7427" width="13.42578125" style="48" customWidth="1"/>
    <col min="7428" max="7428" width="0.28515625" style="48" customWidth="1"/>
    <col min="7429" max="7430" width="12.5703125" style="48" customWidth="1"/>
    <col min="7431" max="7431" width="20.140625" style="48" customWidth="1"/>
    <col min="7432" max="7432" width="19" style="48" customWidth="1"/>
    <col min="7433" max="7433" width="15.5703125" style="48" customWidth="1"/>
    <col min="7434" max="7435" width="0.28515625" style="48" customWidth="1"/>
    <col min="7436" max="7436" width="4.7109375" style="48" customWidth="1"/>
    <col min="7437" max="7680" width="9.140625" style="48"/>
    <col min="7681" max="7681" width="0.42578125" style="48" customWidth="1"/>
    <col min="7682" max="7682" width="39.85546875" style="48" customWidth="1"/>
    <col min="7683" max="7683" width="13.42578125" style="48" customWidth="1"/>
    <col min="7684" max="7684" width="0.28515625" style="48" customWidth="1"/>
    <col min="7685" max="7686" width="12.5703125" style="48" customWidth="1"/>
    <col min="7687" max="7687" width="20.140625" style="48" customWidth="1"/>
    <col min="7688" max="7688" width="19" style="48" customWidth="1"/>
    <col min="7689" max="7689" width="15.5703125" style="48" customWidth="1"/>
    <col min="7690" max="7691" width="0.28515625" style="48" customWidth="1"/>
    <col min="7692" max="7692" width="4.7109375" style="48" customWidth="1"/>
    <col min="7693" max="7936" width="9.140625" style="48"/>
    <col min="7937" max="7937" width="0.42578125" style="48" customWidth="1"/>
    <col min="7938" max="7938" width="39.85546875" style="48" customWidth="1"/>
    <col min="7939" max="7939" width="13.42578125" style="48" customWidth="1"/>
    <col min="7940" max="7940" width="0.28515625" style="48" customWidth="1"/>
    <col min="7941" max="7942" width="12.5703125" style="48" customWidth="1"/>
    <col min="7943" max="7943" width="20.140625" style="48" customWidth="1"/>
    <col min="7944" max="7944" width="19" style="48" customWidth="1"/>
    <col min="7945" max="7945" width="15.5703125" style="48" customWidth="1"/>
    <col min="7946" max="7947" width="0.28515625" style="48" customWidth="1"/>
    <col min="7948" max="7948" width="4.7109375" style="48" customWidth="1"/>
    <col min="7949" max="8192" width="9.140625" style="48"/>
    <col min="8193" max="8193" width="0.42578125" style="48" customWidth="1"/>
    <col min="8194" max="8194" width="39.85546875" style="48" customWidth="1"/>
    <col min="8195" max="8195" width="13.42578125" style="48" customWidth="1"/>
    <col min="8196" max="8196" width="0.28515625" style="48" customWidth="1"/>
    <col min="8197" max="8198" width="12.5703125" style="48" customWidth="1"/>
    <col min="8199" max="8199" width="20.140625" style="48" customWidth="1"/>
    <col min="8200" max="8200" width="19" style="48" customWidth="1"/>
    <col min="8201" max="8201" width="15.5703125" style="48" customWidth="1"/>
    <col min="8202" max="8203" width="0.28515625" style="48" customWidth="1"/>
    <col min="8204" max="8204" width="4.7109375" style="48" customWidth="1"/>
    <col min="8205" max="8448" width="9.140625" style="48"/>
    <col min="8449" max="8449" width="0.42578125" style="48" customWidth="1"/>
    <col min="8450" max="8450" width="39.85546875" style="48" customWidth="1"/>
    <col min="8451" max="8451" width="13.42578125" style="48" customWidth="1"/>
    <col min="8452" max="8452" width="0.28515625" style="48" customWidth="1"/>
    <col min="8453" max="8454" width="12.5703125" style="48" customWidth="1"/>
    <col min="8455" max="8455" width="20.140625" style="48" customWidth="1"/>
    <col min="8456" max="8456" width="19" style="48" customWidth="1"/>
    <col min="8457" max="8457" width="15.5703125" style="48" customWidth="1"/>
    <col min="8458" max="8459" width="0.28515625" style="48" customWidth="1"/>
    <col min="8460" max="8460" width="4.7109375" style="48" customWidth="1"/>
    <col min="8461" max="8704" width="9.140625" style="48"/>
    <col min="8705" max="8705" width="0.42578125" style="48" customWidth="1"/>
    <col min="8706" max="8706" width="39.85546875" style="48" customWidth="1"/>
    <col min="8707" max="8707" width="13.42578125" style="48" customWidth="1"/>
    <col min="8708" max="8708" width="0.28515625" style="48" customWidth="1"/>
    <col min="8709" max="8710" width="12.5703125" style="48" customWidth="1"/>
    <col min="8711" max="8711" width="20.140625" style="48" customWidth="1"/>
    <col min="8712" max="8712" width="19" style="48" customWidth="1"/>
    <col min="8713" max="8713" width="15.5703125" style="48" customWidth="1"/>
    <col min="8714" max="8715" width="0.28515625" style="48" customWidth="1"/>
    <col min="8716" max="8716" width="4.7109375" style="48" customWidth="1"/>
    <col min="8717" max="8960" width="9.140625" style="48"/>
    <col min="8961" max="8961" width="0.42578125" style="48" customWidth="1"/>
    <col min="8962" max="8962" width="39.85546875" style="48" customWidth="1"/>
    <col min="8963" max="8963" width="13.42578125" style="48" customWidth="1"/>
    <col min="8964" max="8964" width="0.28515625" style="48" customWidth="1"/>
    <col min="8965" max="8966" width="12.5703125" style="48" customWidth="1"/>
    <col min="8967" max="8967" width="20.140625" style="48" customWidth="1"/>
    <col min="8968" max="8968" width="19" style="48" customWidth="1"/>
    <col min="8969" max="8969" width="15.5703125" style="48" customWidth="1"/>
    <col min="8970" max="8971" width="0.28515625" style="48" customWidth="1"/>
    <col min="8972" max="8972" width="4.7109375" style="48" customWidth="1"/>
    <col min="8973" max="9216" width="9.140625" style="48"/>
    <col min="9217" max="9217" width="0.42578125" style="48" customWidth="1"/>
    <col min="9218" max="9218" width="39.85546875" style="48" customWidth="1"/>
    <col min="9219" max="9219" width="13.42578125" style="48" customWidth="1"/>
    <col min="9220" max="9220" width="0.28515625" style="48" customWidth="1"/>
    <col min="9221" max="9222" width="12.5703125" style="48" customWidth="1"/>
    <col min="9223" max="9223" width="20.140625" style="48" customWidth="1"/>
    <col min="9224" max="9224" width="19" style="48" customWidth="1"/>
    <col min="9225" max="9225" width="15.5703125" style="48" customWidth="1"/>
    <col min="9226" max="9227" width="0.28515625" style="48" customWidth="1"/>
    <col min="9228" max="9228" width="4.7109375" style="48" customWidth="1"/>
    <col min="9229" max="9472" width="9.140625" style="48"/>
    <col min="9473" max="9473" width="0.42578125" style="48" customWidth="1"/>
    <col min="9474" max="9474" width="39.85546875" style="48" customWidth="1"/>
    <col min="9475" max="9475" width="13.42578125" style="48" customWidth="1"/>
    <col min="9476" max="9476" width="0.28515625" style="48" customWidth="1"/>
    <col min="9477" max="9478" width="12.5703125" style="48" customWidth="1"/>
    <col min="9479" max="9479" width="20.140625" style="48" customWidth="1"/>
    <col min="9480" max="9480" width="19" style="48" customWidth="1"/>
    <col min="9481" max="9481" width="15.5703125" style="48" customWidth="1"/>
    <col min="9482" max="9483" width="0.28515625" style="48" customWidth="1"/>
    <col min="9484" max="9484" width="4.7109375" style="48" customWidth="1"/>
    <col min="9485" max="9728" width="9.140625" style="48"/>
    <col min="9729" max="9729" width="0.42578125" style="48" customWidth="1"/>
    <col min="9730" max="9730" width="39.85546875" style="48" customWidth="1"/>
    <col min="9731" max="9731" width="13.42578125" style="48" customWidth="1"/>
    <col min="9732" max="9732" width="0.28515625" style="48" customWidth="1"/>
    <col min="9733" max="9734" width="12.5703125" style="48" customWidth="1"/>
    <col min="9735" max="9735" width="20.140625" style="48" customWidth="1"/>
    <col min="9736" max="9736" width="19" style="48" customWidth="1"/>
    <col min="9737" max="9737" width="15.5703125" style="48" customWidth="1"/>
    <col min="9738" max="9739" width="0.28515625" style="48" customWidth="1"/>
    <col min="9740" max="9740" width="4.7109375" style="48" customWidth="1"/>
    <col min="9741" max="9984" width="9.140625" style="48"/>
    <col min="9985" max="9985" width="0.42578125" style="48" customWidth="1"/>
    <col min="9986" max="9986" width="39.85546875" style="48" customWidth="1"/>
    <col min="9987" max="9987" width="13.42578125" style="48" customWidth="1"/>
    <col min="9988" max="9988" width="0.28515625" style="48" customWidth="1"/>
    <col min="9989" max="9990" width="12.5703125" style="48" customWidth="1"/>
    <col min="9991" max="9991" width="20.140625" style="48" customWidth="1"/>
    <col min="9992" max="9992" width="19" style="48" customWidth="1"/>
    <col min="9993" max="9993" width="15.5703125" style="48" customWidth="1"/>
    <col min="9994" max="9995" width="0.28515625" style="48" customWidth="1"/>
    <col min="9996" max="9996" width="4.7109375" style="48" customWidth="1"/>
    <col min="9997" max="10240" width="9.140625" style="48"/>
    <col min="10241" max="10241" width="0.42578125" style="48" customWidth="1"/>
    <col min="10242" max="10242" width="39.85546875" style="48" customWidth="1"/>
    <col min="10243" max="10243" width="13.42578125" style="48" customWidth="1"/>
    <col min="10244" max="10244" width="0.28515625" style="48" customWidth="1"/>
    <col min="10245" max="10246" width="12.5703125" style="48" customWidth="1"/>
    <col min="10247" max="10247" width="20.140625" style="48" customWidth="1"/>
    <col min="10248" max="10248" width="19" style="48" customWidth="1"/>
    <col min="10249" max="10249" width="15.5703125" style="48" customWidth="1"/>
    <col min="10250" max="10251" width="0.28515625" style="48" customWidth="1"/>
    <col min="10252" max="10252" width="4.7109375" style="48" customWidth="1"/>
    <col min="10253" max="10496" width="9.140625" style="48"/>
    <col min="10497" max="10497" width="0.42578125" style="48" customWidth="1"/>
    <col min="10498" max="10498" width="39.85546875" style="48" customWidth="1"/>
    <col min="10499" max="10499" width="13.42578125" style="48" customWidth="1"/>
    <col min="10500" max="10500" width="0.28515625" style="48" customWidth="1"/>
    <col min="10501" max="10502" width="12.5703125" style="48" customWidth="1"/>
    <col min="10503" max="10503" width="20.140625" style="48" customWidth="1"/>
    <col min="10504" max="10504" width="19" style="48" customWidth="1"/>
    <col min="10505" max="10505" width="15.5703125" style="48" customWidth="1"/>
    <col min="10506" max="10507" width="0.28515625" style="48" customWidth="1"/>
    <col min="10508" max="10508" width="4.7109375" style="48" customWidth="1"/>
    <col min="10509" max="10752" width="9.140625" style="48"/>
    <col min="10753" max="10753" width="0.42578125" style="48" customWidth="1"/>
    <col min="10754" max="10754" width="39.85546875" style="48" customWidth="1"/>
    <col min="10755" max="10755" width="13.42578125" style="48" customWidth="1"/>
    <col min="10756" max="10756" width="0.28515625" style="48" customWidth="1"/>
    <col min="10757" max="10758" width="12.5703125" style="48" customWidth="1"/>
    <col min="10759" max="10759" width="20.140625" style="48" customWidth="1"/>
    <col min="10760" max="10760" width="19" style="48" customWidth="1"/>
    <col min="10761" max="10761" width="15.5703125" style="48" customWidth="1"/>
    <col min="10762" max="10763" width="0.28515625" style="48" customWidth="1"/>
    <col min="10764" max="10764" width="4.7109375" style="48" customWidth="1"/>
    <col min="10765" max="11008" width="9.140625" style="48"/>
    <col min="11009" max="11009" width="0.42578125" style="48" customWidth="1"/>
    <col min="11010" max="11010" width="39.85546875" style="48" customWidth="1"/>
    <col min="11011" max="11011" width="13.42578125" style="48" customWidth="1"/>
    <col min="11012" max="11012" width="0.28515625" style="48" customWidth="1"/>
    <col min="11013" max="11014" width="12.5703125" style="48" customWidth="1"/>
    <col min="11015" max="11015" width="20.140625" style="48" customWidth="1"/>
    <col min="11016" max="11016" width="19" style="48" customWidth="1"/>
    <col min="11017" max="11017" width="15.5703125" style="48" customWidth="1"/>
    <col min="11018" max="11019" width="0.28515625" style="48" customWidth="1"/>
    <col min="11020" max="11020" width="4.7109375" style="48" customWidth="1"/>
    <col min="11021" max="11264" width="9.140625" style="48"/>
    <col min="11265" max="11265" width="0.42578125" style="48" customWidth="1"/>
    <col min="11266" max="11266" width="39.85546875" style="48" customWidth="1"/>
    <col min="11267" max="11267" width="13.42578125" style="48" customWidth="1"/>
    <col min="11268" max="11268" width="0.28515625" style="48" customWidth="1"/>
    <col min="11269" max="11270" width="12.5703125" style="48" customWidth="1"/>
    <col min="11271" max="11271" width="20.140625" style="48" customWidth="1"/>
    <col min="11272" max="11272" width="19" style="48" customWidth="1"/>
    <col min="11273" max="11273" width="15.5703125" style="48" customWidth="1"/>
    <col min="11274" max="11275" width="0.28515625" style="48" customWidth="1"/>
    <col min="11276" max="11276" width="4.7109375" style="48" customWidth="1"/>
    <col min="11277" max="11520" width="9.140625" style="48"/>
    <col min="11521" max="11521" width="0.42578125" style="48" customWidth="1"/>
    <col min="11522" max="11522" width="39.85546875" style="48" customWidth="1"/>
    <col min="11523" max="11523" width="13.42578125" style="48" customWidth="1"/>
    <col min="11524" max="11524" width="0.28515625" style="48" customWidth="1"/>
    <col min="11525" max="11526" width="12.5703125" style="48" customWidth="1"/>
    <col min="11527" max="11527" width="20.140625" style="48" customWidth="1"/>
    <col min="11528" max="11528" width="19" style="48" customWidth="1"/>
    <col min="11529" max="11529" width="15.5703125" style="48" customWidth="1"/>
    <col min="11530" max="11531" width="0.28515625" style="48" customWidth="1"/>
    <col min="11532" max="11532" width="4.7109375" style="48" customWidth="1"/>
    <col min="11533" max="11776" width="9.140625" style="48"/>
    <col min="11777" max="11777" width="0.42578125" style="48" customWidth="1"/>
    <col min="11778" max="11778" width="39.85546875" style="48" customWidth="1"/>
    <col min="11779" max="11779" width="13.42578125" style="48" customWidth="1"/>
    <col min="11780" max="11780" width="0.28515625" style="48" customWidth="1"/>
    <col min="11781" max="11782" width="12.5703125" style="48" customWidth="1"/>
    <col min="11783" max="11783" width="20.140625" style="48" customWidth="1"/>
    <col min="11784" max="11784" width="19" style="48" customWidth="1"/>
    <col min="11785" max="11785" width="15.5703125" style="48" customWidth="1"/>
    <col min="11786" max="11787" width="0.28515625" style="48" customWidth="1"/>
    <col min="11788" max="11788" width="4.7109375" style="48" customWidth="1"/>
    <col min="11789" max="12032" width="9.140625" style="48"/>
    <col min="12033" max="12033" width="0.42578125" style="48" customWidth="1"/>
    <col min="12034" max="12034" width="39.85546875" style="48" customWidth="1"/>
    <col min="12035" max="12035" width="13.42578125" style="48" customWidth="1"/>
    <col min="12036" max="12036" width="0.28515625" style="48" customWidth="1"/>
    <col min="12037" max="12038" width="12.5703125" style="48" customWidth="1"/>
    <col min="12039" max="12039" width="20.140625" style="48" customWidth="1"/>
    <col min="12040" max="12040" width="19" style="48" customWidth="1"/>
    <col min="12041" max="12041" width="15.5703125" style="48" customWidth="1"/>
    <col min="12042" max="12043" width="0.28515625" style="48" customWidth="1"/>
    <col min="12044" max="12044" width="4.7109375" style="48" customWidth="1"/>
    <col min="12045" max="12288" width="9.140625" style="48"/>
    <col min="12289" max="12289" width="0.42578125" style="48" customWidth="1"/>
    <col min="12290" max="12290" width="39.85546875" style="48" customWidth="1"/>
    <col min="12291" max="12291" width="13.42578125" style="48" customWidth="1"/>
    <col min="12292" max="12292" width="0.28515625" style="48" customWidth="1"/>
    <col min="12293" max="12294" width="12.5703125" style="48" customWidth="1"/>
    <col min="12295" max="12295" width="20.140625" style="48" customWidth="1"/>
    <col min="12296" max="12296" width="19" style="48" customWidth="1"/>
    <col min="12297" max="12297" width="15.5703125" style="48" customWidth="1"/>
    <col min="12298" max="12299" width="0.28515625" style="48" customWidth="1"/>
    <col min="12300" max="12300" width="4.7109375" style="48" customWidth="1"/>
    <col min="12301" max="12544" width="9.140625" style="48"/>
    <col min="12545" max="12545" width="0.42578125" style="48" customWidth="1"/>
    <col min="12546" max="12546" width="39.85546875" style="48" customWidth="1"/>
    <col min="12547" max="12547" width="13.42578125" style="48" customWidth="1"/>
    <col min="12548" max="12548" width="0.28515625" style="48" customWidth="1"/>
    <col min="12549" max="12550" width="12.5703125" style="48" customWidth="1"/>
    <col min="12551" max="12551" width="20.140625" style="48" customWidth="1"/>
    <col min="12552" max="12552" width="19" style="48" customWidth="1"/>
    <col min="12553" max="12553" width="15.5703125" style="48" customWidth="1"/>
    <col min="12554" max="12555" width="0.28515625" style="48" customWidth="1"/>
    <col min="12556" max="12556" width="4.7109375" style="48" customWidth="1"/>
    <col min="12557" max="12800" width="9.140625" style="48"/>
    <col min="12801" max="12801" width="0.42578125" style="48" customWidth="1"/>
    <col min="12802" max="12802" width="39.85546875" style="48" customWidth="1"/>
    <col min="12803" max="12803" width="13.42578125" style="48" customWidth="1"/>
    <col min="12804" max="12804" width="0.28515625" style="48" customWidth="1"/>
    <col min="12805" max="12806" width="12.5703125" style="48" customWidth="1"/>
    <col min="12807" max="12807" width="20.140625" style="48" customWidth="1"/>
    <col min="12808" max="12808" width="19" style="48" customWidth="1"/>
    <col min="12809" max="12809" width="15.5703125" style="48" customWidth="1"/>
    <col min="12810" max="12811" width="0.28515625" style="48" customWidth="1"/>
    <col min="12812" max="12812" width="4.7109375" style="48" customWidth="1"/>
    <col min="12813" max="13056" width="9.140625" style="48"/>
    <col min="13057" max="13057" width="0.42578125" style="48" customWidth="1"/>
    <col min="13058" max="13058" width="39.85546875" style="48" customWidth="1"/>
    <col min="13059" max="13059" width="13.42578125" style="48" customWidth="1"/>
    <col min="13060" max="13060" width="0.28515625" style="48" customWidth="1"/>
    <col min="13061" max="13062" width="12.5703125" style="48" customWidth="1"/>
    <col min="13063" max="13063" width="20.140625" style="48" customWidth="1"/>
    <col min="13064" max="13064" width="19" style="48" customWidth="1"/>
    <col min="13065" max="13065" width="15.5703125" style="48" customWidth="1"/>
    <col min="13066" max="13067" width="0.28515625" style="48" customWidth="1"/>
    <col min="13068" max="13068" width="4.7109375" style="48" customWidth="1"/>
    <col min="13069" max="13312" width="9.140625" style="48"/>
    <col min="13313" max="13313" width="0.42578125" style="48" customWidth="1"/>
    <col min="13314" max="13314" width="39.85546875" style="48" customWidth="1"/>
    <col min="13315" max="13315" width="13.42578125" style="48" customWidth="1"/>
    <col min="13316" max="13316" width="0.28515625" style="48" customWidth="1"/>
    <col min="13317" max="13318" width="12.5703125" style="48" customWidth="1"/>
    <col min="13319" max="13319" width="20.140625" style="48" customWidth="1"/>
    <col min="13320" max="13320" width="19" style="48" customWidth="1"/>
    <col min="13321" max="13321" width="15.5703125" style="48" customWidth="1"/>
    <col min="13322" max="13323" width="0.28515625" style="48" customWidth="1"/>
    <col min="13324" max="13324" width="4.7109375" style="48" customWidth="1"/>
    <col min="13325" max="13568" width="9.140625" style="48"/>
    <col min="13569" max="13569" width="0.42578125" style="48" customWidth="1"/>
    <col min="13570" max="13570" width="39.85546875" style="48" customWidth="1"/>
    <col min="13571" max="13571" width="13.42578125" style="48" customWidth="1"/>
    <col min="13572" max="13572" width="0.28515625" style="48" customWidth="1"/>
    <col min="13573" max="13574" width="12.5703125" style="48" customWidth="1"/>
    <col min="13575" max="13575" width="20.140625" style="48" customWidth="1"/>
    <col min="13576" max="13576" width="19" style="48" customWidth="1"/>
    <col min="13577" max="13577" width="15.5703125" style="48" customWidth="1"/>
    <col min="13578" max="13579" width="0.28515625" style="48" customWidth="1"/>
    <col min="13580" max="13580" width="4.7109375" style="48" customWidth="1"/>
    <col min="13581" max="13824" width="9.140625" style="48"/>
    <col min="13825" max="13825" width="0.42578125" style="48" customWidth="1"/>
    <col min="13826" max="13826" width="39.85546875" style="48" customWidth="1"/>
    <col min="13827" max="13827" width="13.42578125" style="48" customWidth="1"/>
    <col min="13828" max="13828" width="0.28515625" style="48" customWidth="1"/>
    <col min="13829" max="13830" width="12.5703125" style="48" customWidth="1"/>
    <col min="13831" max="13831" width="20.140625" style="48" customWidth="1"/>
    <col min="13832" max="13832" width="19" style="48" customWidth="1"/>
    <col min="13833" max="13833" width="15.5703125" style="48" customWidth="1"/>
    <col min="13834" max="13835" width="0.28515625" style="48" customWidth="1"/>
    <col min="13836" max="13836" width="4.7109375" style="48" customWidth="1"/>
    <col min="13837" max="14080" width="9.140625" style="48"/>
    <col min="14081" max="14081" width="0.42578125" style="48" customWidth="1"/>
    <col min="14082" max="14082" width="39.85546875" style="48" customWidth="1"/>
    <col min="14083" max="14083" width="13.42578125" style="48" customWidth="1"/>
    <col min="14084" max="14084" width="0.28515625" style="48" customWidth="1"/>
    <col min="14085" max="14086" width="12.5703125" style="48" customWidth="1"/>
    <col min="14087" max="14087" width="20.140625" style="48" customWidth="1"/>
    <col min="14088" max="14088" width="19" style="48" customWidth="1"/>
    <col min="14089" max="14089" width="15.5703125" style="48" customWidth="1"/>
    <col min="14090" max="14091" width="0.28515625" style="48" customWidth="1"/>
    <col min="14092" max="14092" width="4.7109375" style="48" customWidth="1"/>
    <col min="14093" max="14336" width="9.140625" style="48"/>
    <col min="14337" max="14337" width="0.42578125" style="48" customWidth="1"/>
    <col min="14338" max="14338" width="39.85546875" style="48" customWidth="1"/>
    <col min="14339" max="14339" width="13.42578125" style="48" customWidth="1"/>
    <col min="14340" max="14340" width="0.28515625" style="48" customWidth="1"/>
    <col min="14341" max="14342" width="12.5703125" style="48" customWidth="1"/>
    <col min="14343" max="14343" width="20.140625" style="48" customWidth="1"/>
    <col min="14344" max="14344" width="19" style="48" customWidth="1"/>
    <col min="14345" max="14345" width="15.5703125" style="48" customWidth="1"/>
    <col min="14346" max="14347" width="0.28515625" style="48" customWidth="1"/>
    <col min="14348" max="14348" width="4.7109375" style="48" customWidth="1"/>
    <col min="14349" max="14592" width="9.140625" style="48"/>
    <col min="14593" max="14593" width="0.42578125" style="48" customWidth="1"/>
    <col min="14594" max="14594" width="39.85546875" style="48" customWidth="1"/>
    <col min="14595" max="14595" width="13.42578125" style="48" customWidth="1"/>
    <col min="14596" max="14596" width="0.28515625" style="48" customWidth="1"/>
    <col min="14597" max="14598" width="12.5703125" style="48" customWidth="1"/>
    <col min="14599" max="14599" width="20.140625" style="48" customWidth="1"/>
    <col min="14600" max="14600" width="19" style="48" customWidth="1"/>
    <col min="14601" max="14601" width="15.5703125" style="48" customWidth="1"/>
    <col min="14602" max="14603" width="0.28515625" style="48" customWidth="1"/>
    <col min="14604" max="14604" width="4.7109375" style="48" customWidth="1"/>
    <col min="14605" max="14848" width="9.140625" style="48"/>
    <col min="14849" max="14849" width="0.42578125" style="48" customWidth="1"/>
    <col min="14850" max="14850" width="39.85546875" style="48" customWidth="1"/>
    <col min="14851" max="14851" width="13.42578125" style="48" customWidth="1"/>
    <col min="14852" max="14852" width="0.28515625" style="48" customWidth="1"/>
    <col min="14853" max="14854" width="12.5703125" style="48" customWidth="1"/>
    <col min="14855" max="14855" width="20.140625" style="48" customWidth="1"/>
    <col min="14856" max="14856" width="19" style="48" customWidth="1"/>
    <col min="14857" max="14857" width="15.5703125" style="48" customWidth="1"/>
    <col min="14858" max="14859" width="0.28515625" style="48" customWidth="1"/>
    <col min="14860" max="14860" width="4.7109375" style="48" customWidth="1"/>
    <col min="14861" max="15104" width="9.140625" style="48"/>
    <col min="15105" max="15105" width="0.42578125" style="48" customWidth="1"/>
    <col min="15106" max="15106" width="39.85546875" style="48" customWidth="1"/>
    <col min="15107" max="15107" width="13.42578125" style="48" customWidth="1"/>
    <col min="15108" max="15108" width="0.28515625" style="48" customWidth="1"/>
    <col min="15109" max="15110" width="12.5703125" style="48" customWidth="1"/>
    <col min="15111" max="15111" width="20.140625" style="48" customWidth="1"/>
    <col min="15112" max="15112" width="19" style="48" customWidth="1"/>
    <col min="15113" max="15113" width="15.5703125" style="48" customWidth="1"/>
    <col min="15114" max="15115" width="0.28515625" style="48" customWidth="1"/>
    <col min="15116" max="15116" width="4.7109375" style="48" customWidth="1"/>
    <col min="15117" max="15360" width="9.140625" style="48"/>
    <col min="15361" max="15361" width="0.42578125" style="48" customWidth="1"/>
    <col min="15362" max="15362" width="39.85546875" style="48" customWidth="1"/>
    <col min="15363" max="15363" width="13.42578125" style="48" customWidth="1"/>
    <col min="15364" max="15364" width="0.28515625" style="48" customWidth="1"/>
    <col min="15365" max="15366" width="12.5703125" style="48" customWidth="1"/>
    <col min="15367" max="15367" width="20.140625" style="48" customWidth="1"/>
    <col min="15368" max="15368" width="19" style="48" customWidth="1"/>
    <col min="15369" max="15369" width="15.5703125" style="48" customWidth="1"/>
    <col min="15370" max="15371" width="0.28515625" style="48" customWidth="1"/>
    <col min="15372" max="15372" width="4.7109375" style="48" customWidth="1"/>
    <col min="15373" max="15616" width="9.140625" style="48"/>
    <col min="15617" max="15617" width="0.42578125" style="48" customWidth="1"/>
    <col min="15618" max="15618" width="39.85546875" style="48" customWidth="1"/>
    <col min="15619" max="15619" width="13.42578125" style="48" customWidth="1"/>
    <col min="15620" max="15620" width="0.28515625" style="48" customWidth="1"/>
    <col min="15621" max="15622" width="12.5703125" style="48" customWidth="1"/>
    <col min="15623" max="15623" width="20.140625" style="48" customWidth="1"/>
    <col min="15624" max="15624" width="19" style="48" customWidth="1"/>
    <col min="15625" max="15625" width="15.5703125" style="48" customWidth="1"/>
    <col min="15626" max="15627" width="0.28515625" style="48" customWidth="1"/>
    <col min="15628" max="15628" width="4.7109375" style="48" customWidth="1"/>
    <col min="15629" max="15872" width="9.140625" style="48"/>
    <col min="15873" max="15873" width="0.42578125" style="48" customWidth="1"/>
    <col min="15874" max="15874" width="39.85546875" style="48" customWidth="1"/>
    <col min="15875" max="15875" width="13.42578125" style="48" customWidth="1"/>
    <col min="15876" max="15876" width="0.28515625" style="48" customWidth="1"/>
    <col min="15877" max="15878" width="12.5703125" style="48" customWidth="1"/>
    <col min="15879" max="15879" width="20.140625" style="48" customWidth="1"/>
    <col min="15880" max="15880" width="19" style="48" customWidth="1"/>
    <col min="15881" max="15881" width="15.5703125" style="48" customWidth="1"/>
    <col min="15882" max="15883" width="0.28515625" style="48" customWidth="1"/>
    <col min="15884" max="15884" width="4.7109375" style="48" customWidth="1"/>
    <col min="15885" max="16128" width="9.140625" style="48"/>
    <col min="16129" max="16129" width="0.42578125" style="48" customWidth="1"/>
    <col min="16130" max="16130" width="39.85546875" style="48" customWidth="1"/>
    <col min="16131" max="16131" width="13.42578125" style="48" customWidth="1"/>
    <col min="16132" max="16132" width="0.28515625" style="48" customWidth="1"/>
    <col min="16133" max="16134" width="12.5703125" style="48" customWidth="1"/>
    <col min="16135" max="16135" width="20.140625" style="48" customWidth="1"/>
    <col min="16136" max="16136" width="19" style="48" customWidth="1"/>
    <col min="16137" max="16137" width="15.5703125" style="48" customWidth="1"/>
    <col min="16138" max="16139" width="0.28515625" style="48" customWidth="1"/>
    <col min="16140" max="16140" width="4.7109375" style="48" customWidth="1"/>
    <col min="16141" max="16384" width="9.140625" style="48"/>
  </cols>
  <sheetData>
    <row r="1" spans="2:14" s="102" customFormat="1" ht="35.25" customHeight="1" x14ac:dyDescent="0.2">
      <c r="B1" s="101" t="s">
        <v>100</v>
      </c>
      <c r="C1" s="130" t="s">
        <v>48</v>
      </c>
      <c r="D1" s="130"/>
      <c r="E1" s="101" t="s">
        <v>101</v>
      </c>
      <c r="F1" s="101" t="s">
        <v>115</v>
      </c>
      <c r="G1" s="101" t="s">
        <v>102</v>
      </c>
      <c r="H1" s="101" t="s">
        <v>103</v>
      </c>
      <c r="I1" s="101" t="s">
        <v>104</v>
      </c>
      <c r="M1" s="66" t="s">
        <v>116</v>
      </c>
    </row>
    <row r="2" spans="2:14" s="102" customFormat="1" ht="3" customHeight="1" x14ac:dyDescent="0.2">
      <c r="B2" s="103"/>
      <c r="C2" s="131"/>
      <c r="D2" s="131"/>
      <c r="E2" s="104"/>
      <c r="F2" s="104"/>
      <c r="G2" s="104"/>
      <c r="H2" s="104"/>
      <c r="I2" s="104"/>
    </row>
    <row r="3" spans="2:14" s="102" customFormat="1" ht="3.75" customHeight="1" x14ac:dyDescent="0.2"/>
    <row r="4" spans="2:14" s="102" customFormat="1" ht="15" customHeight="1" x14ac:dyDescent="0.2">
      <c r="B4" s="105" t="s">
        <v>105</v>
      </c>
      <c r="C4" s="106">
        <v>42430</v>
      </c>
      <c r="D4" s="128">
        <v>7.0641666493493358E-3</v>
      </c>
      <c r="E4" s="128"/>
      <c r="F4" s="107" t="s">
        <v>106</v>
      </c>
      <c r="G4" s="108">
        <v>-23477928.570000004</v>
      </c>
      <c r="H4" s="108">
        <v>-23477928.570000004</v>
      </c>
      <c r="I4" s="129" t="s">
        <v>106</v>
      </c>
      <c r="J4" s="129"/>
      <c r="K4" s="109"/>
      <c r="M4" s="117">
        <f>+H4*D4/$H$369</f>
        <v>5.6014821132865719E-5</v>
      </c>
      <c r="N4" s="117"/>
    </row>
    <row r="5" spans="2:14" s="102" customFormat="1" ht="15" customHeight="1" x14ac:dyDescent="0.2">
      <c r="B5" s="105" t="s">
        <v>105</v>
      </c>
      <c r="C5" s="106">
        <v>42431</v>
      </c>
      <c r="D5" s="128">
        <v>6.9038515592815672E-3</v>
      </c>
      <c r="E5" s="128"/>
      <c r="F5" s="107" t="s">
        <v>106</v>
      </c>
      <c r="G5" s="108">
        <v>-29578098.29000001</v>
      </c>
      <c r="H5" s="108">
        <v>-29578098.29000001</v>
      </c>
      <c r="I5" s="129" t="s">
        <v>106</v>
      </c>
      <c r="J5" s="129"/>
      <c r="K5" s="109"/>
      <c r="M5" s="117">
        <f t="shared" ref="M5:M68" si="0">+H5*D5/$H$369</f>
        <v>6.8967412613838569E-5</v>
      </c>
    </row>
    <row r="6" spans="2:14" s="102" customFormat="1" ht="15" customHeight="1" x14ac:dyDescent="0.2">
      <c r="B6" s="105" t="s">
        <v>105</v>
      </c>
      <c r="C6" s="106">
        <v>42432</v>
      </c>
      <c r="D6" s="128">
        <v>7.3529762234887967E-3</v>
      </c>
      <c r="E6" s="128"/>
      <c r="F6" s="107" t="s">
        <v>106</v>
      </c>
      <c r="G6" s="108">
        <v>-25438515.549999997</v>
      </c>
      <c r="H6" s="108">
        <v>-25438515.549999997</v>
      </c>
      <c r="I6" s="129" t="s">
        <v>106</v>
      </c>
      <c r="J6" s="129"/>
      <c r="K6" s="109"/>
      <c r="M6" s="117">
        <f t="shared" si="0"/>
        <v>6.3173824102918122E-5</v>
      </c>
    </row>
    <row r="7" spans="2:14" s="102" customFormat="1" ht="15" customHeight="1" x14ac:dyDescent="0.2">
      <c r="B7" s="105" t="s">
        <v>105</v>
      </c>
      <c r="C7" s="106">
        <v>42433</v>
      </c>
      <c r="D7" s="128">
        <v>7.4029411387326431E-3</v>
      </c>
      <c r="E7" s="128"/>
      <c r="F7" s="107" t="s">
        <v>106</v>
      </c>
      <c r="G7" s="108">
        <v>-21117768.880000003</v>
      </c>
      <c r="H7" s="108">
        <v>-21117768.880000003</v>
      </c>
      <c r="I7" s="129" t="s">
        <v>106</v>
      </c>
      <c r="J7" s="129"/>
      <c r="K7" s="109"/>
      <c r="M7" s="117">
        <f t="shared" si="0"/>
        <v>5.2800078630688674E-5</v>
      </c>
    </row>
    <row r="8" spans="2:14" s="102" customFormat="1" ht="15" customHeight="1" x14ac:dyDescent="0.2">
      <c r="B8" s="105" t="s">
        <v>105</v>
      </c>
      <c r="C8" s="106">
        <v>42434</v>
      </c>
      <c r="D8" s="128">
        <v>7.4031298479118671E-3</v>
      </c>
      <c r="E8" s="128"/>
      <c r="F8" s="107" t="s">
        <v>106</v>
      </c>
      <c r="G8" s="108">
        <v>-21118203.139999997</v>
      </c>
      <c r="H8" s="108">
        <v>-21118203.139999997</v>
      </c>
      <c r="I8" s="129" t="s">
        <v>106</v>
      </c>
      <c r="J8" s="129"/>
      <c r="K8" s="109"/>
      <c r="M8" s="117">
        <f t="shared" si="0"/>
        <v>5.2802510357241033E-5</v>
      </c>
    </row>
    <row r="9" spans="2:14" s="102" customFormat="1" ht="15" customHeight="1" x14ac:dyDescent="0.2">
      <c r="B9" s="105" t="s">
        <v>105</v>
      </c>
      <c r="C9" s="106">
        <v>42435</v>
      </c>
      <c r="D9" s="128">
        <v>7.4031480767758739E-3</v>
      </c>
      <c r="E9" s="128"/>
      <c r="F9" s="107" t="s">
        <v>106</v>
      </c>
      <c r="G9" s="108">
        <v>-21118637.419999998</v>
      </c>
      <c r="H9" s="108">
        <v>-21118637.419999998</v>
      </c>
      <c r="I9" s="129" t="s">
        <v>106</v>
      </c>
      <c r="J9" s="129"/>
      <c r="K9" s="109"/>
      <c r="M9" s="117">
        <f t="shared" si="0"/>
        <v>5.2803726220517162E-5</v>
      </c>
    </row>
    <row r="10" spans="2:14" s="102" customFormat="1" ht="15" customHeight="1" x14ac:dyDescent="0.2">
      <c r="B10" s="105" t="s">
        <v>105</v>
      </c>
      <c r="C10" s="106">
        <v>42436</v>
      </c>
      <c r="D10" s="128">
        <v>7.4031629133678774E-3</v>
      </c>
      <c r="E10" s="128"/>
      <c r="F10" s="107" t="s">
        <v>106</v>
      </c>
      <c r="G10" s="108">
        <v>-19174453.089999996</v>
      </c>
      <c r="H10" s="108">
        <v>-19174453.089999996</v>
      </c>
      <c r="I10" s="129" t="s">
        <v>106</v>
      </c>
      <c r="J10" s="129"/>
      <c r="K10" s="109"/>
      <c r="M10" s="117">
        <f t="shared" si="0"/>
        <v>4.7942704842414356E-5</v>
      </c>
    </row>
    <row r="11" spans="2:14" s="102" customFormat="1" ht="15" customHeight="1" x14ac:dyDescent="0.2">
      <c r="B11" s="105" t="s">
        <v>105</v>
      </c>
      <c r="C11" s="106">
        <v>42437</v>
      </c>
      <c r="D11" s="128">
        <v>8.2999843171750829E-3</v>
      </c>
      <c r="E11" s="128"/>
      <c r="F11" s="107" t="s">
        <v>106</v>
      </c>
      <c r="G11" s="108">
        <v>-22849199.800000001</v>
      </c>
      <c r="H11" s="108">
        <v>-22849199.800000001</v>
      </c>
      <c r="I11" s="129" t="s">
        <v>106</v>
      </c>
      <c r="J11" s="129"/>
      <c r="K11" s="109"/>
      <c r="M11" s="117">
        <f t="shared" si="0"/>
        <v>6.4051677388308383E-5</v>
      </c>
    </row>
    <row r="12" spans="2:14" s="102" customFormat="1" ht="15" customHeight="1" x14ac:dyDescent="0.2">
      <c r="B12" s="105" t="s">
        <v>105</v>
      </c>
      <c r="C12" s="106">
        <v>42438</v>
      </c>
      <c r="D12" s="128">
        <v>7.201730109210493E-3</v>
      </c>
      <c r="E12" s="128"/>
      <c r="F12" s="107" t="s">
        <v>106</v>
      </c>
      <c r="G12" s="108">
        <v>-25076974.179999989</v>
      </c>
      <c r="H12" s="108">
        <v>-25076974.179999989</v>
      </c>
      <c r="I12" s="129" t="s">
        <v>106</v>
      </c>
      <c r="J12" s="129"/>
      <c r="K12" s="109"/>
      <c r="M12" s="117">
        <f t="shared" si="0"/>
        <v>6.0994997112032616E-5</v>
      </c>
    </row>
    <row r="13" spans="2:14" s="102" customFormat="1" ht="15" customHeight="1" x14ac:dyDescent="0.2">
      <c r="B13" s="105" t="s">
        <v>105</v>
      </c>
      <c r="C13" s="106">
        <v>42439</v>
      </c>
      <c r="D13" s="128">
        <v>7.4571287907030217E-3</v>
      </c>
      <c r="E13" s="128"/>
      <c r="F13" s="107" t="s">
        <v>106</v>
      </c>
      <c r="G13" s="108">
        <v>-19127898.149999995</v>
      </c>
      <c r="H13" s="108">
        <v>-19127898.149999995</v>
      </c>
      <c r="I13" s="129" t="s">
        <v>106</v>
      </c>
      <c r="J13" s="129"/>
      <c r="K13" s="109"/>
      <c r="M13" s="117">
        <f t="shared" si="0"/>
        <v>4.8174934728161636E-5</v>
      </c>
    </row>
    <row r="14" spans="2:14" s="102" customFormat="1" ht="15" customHeight="1" x14ac:dyDescent="0.2">
      <c r="B14" s="105" t="s">
        <v>105</v>
      </c>
      <c r="C14" s="106">
        <v>42440</v>
      </c>
      <c r="D14" s="128">
        <v>7.4772664169139259E-3</v>
      </c>
      <c r="E14" s="128"/>
      <c r="F14" s="107" t="s">
        <v>106</v>
      </c>
      <c r="G14" s="108">
        <v>-22648330.359999992</v>
      </c>
      <c r="H14" s="108">
        <v>-22648330.359999992</v>
      </c>
      <c r="I14" s="129" t="s">
        <v>106</v>
      </c>
      <c r="J14" s="129"/>
      <c r="K14" s="109"/>
      <c r="M14" s="117">
        <f t="shared" si="0"/>
        <v>5.7195424374020778E-5</v>
      </c>
    </row>
    <row r="15" spans="2:14" s="102" customFormat="1" ht="15" customHeight="1" x14ac:dyDescent="0.2">
      <c r="B15" s="105" t="s">
        <v>105</v>
      </c>
      <c r="C15" s="106">
        <v>42441</v>
      </c>
      <c r="D15" s="128">
        <v>7.4771111159365822E-3</v>
      </c>
      <c r="E15" s="128"/>
      <c r="F15" s="107" t="s">
        <v>106</v>
      </c>
      <c r="G15" s="108">
        <v>-22648800.770000003</v>
      </c>
      <c r="H15" s="108">
        <v>-22648800.770000003</v>
      </c>
      <c r="I15" s="129" t="s">
        <v>106</v>
      </c>
      <c r="J15" s="129"/>
      <c r="K15" s="109"/>
      <c r="M15" s="117">
        <f t="shared" si="0"/>
        <v>5.7195424374020778E-5</v>
      </c>
    </row>
    <row r="16" spans="2:14" s="102" customFormat="1" ht="15" customHeight="1" x14ac:dyDescent="0.2">
      <c r="B16" s="105" t="s">
        <v>105</v>
      </c>
      <c r="C16" s="106">
        <v>42442</v>
      </c>
      <c r="D16" s="128">
        <v>7.4771147669220467E-3</v>
      </c>
      <c r="E16" s="128"/>
      <c r="F16" s="107" t="s">
        <v>106</v>
      </c>
      <c r="G16" s="108">
        <v>-22649271.180000011</v>
      </c>
      <c r="H16" s="108">
        <v>-22649271.180000011</v>
      </c>
      <c r="I16" s="129" t="s">
        <v>106</v>
      </c>
      <c r="J16" s="129"/>
      <c r="K16" s="109"/>
      <c r="M16" s="117">
        <f t="shared" si="0"/>
        <v>5.7196640237296934E-5</v>
      </c>
    </row>
    <row r="17" spans="2:13" s="102" customFormat="1" ht="15" customHeight="1" x14ac:dyDescent="0.2">
      <c r="B17" s="105" t="s">
        <v>105</v>
      </c>
      <c r="C17" s="106">
        <v>42443</v>
      </c>
      <c r="D17" s="128">
        <v>7.5222436320351244E-3</v>
      </c>
      <c r="E17" s="128"/>
      <c r="F17" s="107" t="s">
        <v>106</v>
      </c>
      <c r="G17" s="108">
        <v>-17672067.869999997</v>
      </c>
      <c r="H17" s="108">
        <v>-17672067.869999997</v>
      </c>
      <c r="I17" s="129" t="s">
        <v>106</v>
      </c>
      <c r="J17" s="129"/>
      <c r="K17" s="109"/>
      <c r="M17" s="117">
        <f t="shared" si="0"/>
        <v>4.4896967335624049E-5</v>
      </c>
    </row>
    <row r="18" spans="2:13" s="102" customFormat="1" ht="15" customHeight="1" x14ac:dyDescent="0.2">
      <c r="B18" s="105" t="s">
        <v>105</v>
      </c>
      <c r="C18" s="106">
        <v>42444</v>
      </c>
      <c r="D18" s="128">
        <v>7.5439170596217162E-3</v>
      </c>
      <c r="E18" s="128"/>
      <c r="F18" s="107" t="s">
        <v>106</v>
      </c>
      <c r="G18" s="108">
        <v>-24764588.280000012</v>
      </c>
      <c r="H18" s="108">
        <v>-24764588.280000012</v>
      </c>
      <c r="I18" s="129" t="s">
        <v>106</v>
      </c>
      <c r="J18" s="129"/>
      <c r="K18" s="109"/>
      <c r="M18" s="117">
        <f t="shared" si="0"/>
        <v>6.3097224716519829E-5</v>
      </c>
    </row>
    <row r="19" spans="2:13" s="102" customFormat="1" ht="15" customHeight="1" x14ac:dyDescent="0.2">
      <c r="B19" s="105" t="s">
        <v>105</v>
      </c>
      <c r="C19" s="106">
        <v>42445</v>
      </c>
      <c r="D19" s="128">
        <v>7.5440077851527789E-3</v>
      </c>
      <c r="E19" s="128"/>
      <c r="F19" s="107" t="s">
        <v>106</v>
      </c>
      <c r="G19" s="108">
        <v>-27397956.879999984</v>
      </c>
      <c r="H19" s="108">
        <v>-27397956.879999984</v>
      </c>
      <c r="I19" s="129" t="s">
        <v>106</v>
      </c>
      <c r="J19" s="129"/>
      <c r="K19" s="109"/>
      <c r="M19" s="117">
        <f t="shared" si="0"/>
        <v>6.9807574137667751E-5</v>
      </c>
    </row>
    <row r="20" spans="2:13" s="102" customFormat="1" ht="15" customHeight="1" x14ac:dyDescent="0.2">
      <c r="B20" s="105" t="s">
        <v>105</v>
      </c>
      <c r="C20" s="106">
        <v>42446</v>
      </c>
      <c r="D20" s="128">
        <v>7.5439374159536367E-3</v>
      </c>
      <c r="E20" s="128"/>
      <c r="F20" s="107" t="s">
        <v>106</v>
      </c>
      <c r="G20" s="108">
        <v>-29065564.559999999</v>
      </c>
      <c r="H20" s="108">
        <v>-29065564.559999999</v>
      </c>
      <c r="I20" s="129" t="s">
        <v>106</v>
      </c>
      <c r="J20" s="129"/>
      <c r="K20" s="109"/>
      <c r="M20" s="117">
        <f t="shared" si="0"/>
        <v>7.4055800424584016E-5</v>
      </c>
    </row>
    <row r="21" spans="2:13" s="102" customFormat="1" ht="15" customHeight="1" x14ac:dyDescent="0.2">
      <c r="B21" s="105" t="s">
        <v>105</v>
      </c>
      <c r="C21" s="106">
        <v>42447</v>
      </c>
      <c r="D21" s="128">
        <v>7.5458625453437116E-3</v>
      </c>
      <c r="E21" s="128"/>
      <c r="F21" s="107" t="s">
        <v>106</v>
      </c>
      <c r="G21" s="108">
        <v>-28372104.409999985</v>
      </c>
      <c r="H21" s="108">
        <v>-28372104.409999985</v>
      </c>
      <c r="I21" s="129" t="s">
        <v>106</v>
      </c>
      <c r="J21" s="129"/>
      <c r="K21" s="109"/>
      <c r="M21" s="117">
        <f t="shared" si="0"/>
        <v>7.23073890334605E-5</v>
      </c>
    </row>
    <row r="22" spans="2:13" s="102" customFormat="1" ht="15" customHeight="1" x14ac:dyDescent="0.2">
      <c r="B22" s="105" t="s">
        <v>105</v>
      </c>
      <c r="C22" s="106">
        <v>42448</v>
      </c>
      <c r="D22" s="128">
        <v>7.5459581469476912E-3</v>
      </c>
      <c r="E22" s="128"/>
      <c r="F22" s="107" t="s">
        <v>106</v>
      </c>
      <c r="G22" s="108">
        <v>-28372699.110000003</v>
      </c>
      <c r="H22" s="108">
        <v>-28372699.110000003</v>
      </c>
      <c r="I22" s="129" t="s">
        <v>106</v>
      </c>
      <c r="J22" s="129"/>
      <c r="K22" s="109"/>
      <c r="M22" s="117">
        <f t="shared" si="0"/>
        <v>7.2309820760012826E-5</v>
      </c>
    </row>
    <row r="23" spans="2:13" s="102" customFormat="1" ht="15" customHeight="1" x14ac:dyDescent="0.2">
      <c r="B23" s="105" t="s">
        <v>105</v>
      </c>
      <c r="C23" s="106">
        <v>42449</v>
      </c>
      <c r="D23" s="128">
        <v>7.545926859349069E-3</v>
      </c>
      <c r="E23" s="128"/>
      <c r="F23" s="107" t="s">
        <v>106</v>
      </c>
      <c r="G23" s="108">
        <v>-28373293.82999998</v>
      </c>
      <c r="H23" s="108">
        <v>-28373293.82999998</v>
      </c>
      <c r="I23" s="129" t="s">
        <v>106</v>
      </c>
      <c r="J23" s="129"/>
      <c r="K23" s="109"/>
      <c r="M23" s="117">
        <f t="shared" si="0"/>
        <v>7.2311036623289002E-5</v>
      </c>
    </row>
    <row r="24" spans="2:13" s="102" customFormat="1" ht="15" customHeight="1" x14ac:dyDescent="0.2">
      <c r="B24" s="105" t="s">
        <v>105</v>
      </c>
      <c r="C24" s="106">
        <v>42450</v>
      </c>
      <c r="D24" s="128">
        <v>7.605152504385284E-3</v>
      </c>
      <c r="E24" s="128"/>
      <c r="F24" s="107" t="s">
        <v>106</v>
      </c>
      <c r="G24" s="108">
        <v>-29048411.569999997</v>
      </c>
      <c r="H24" s="108">
        <v>-29048411.569999997</v>
      </c>
      <c r="I24" s="129" t="s">
        <v>106</v>
      </c>
      <c r="J24" s="129"/>
      <c r="K24" s="109"/>
      <c r="M24" s="117">
        <f t="shared" si="0"/>
        <v>7.4612665805067E-5</v>
      </c>
    </row>
    <row r="25" spans="2:13" s="102" customFormat="1" ht="15" customHeight="1" x14ac:dyDescent="0.2">
      <c r="B25" s="105" t="s">
        <v>105</v>
      </c>
      <c r="C25" s="106">
        <v>42451</v>
      </c>
      <c r="D25" s="128">
        <v>7.6737755811648366E-3</v>
      </c>
      <c r="E25" s="128"/>
      <c r="F25" s="107" t="s">
        <v>106</v>
      </c>
      <c r="G25" s="108">
        <v>-33300270.16</v>
      </c>
      <c r="H25" s="108">
        <v>-33300270.16</v>
      </c>
      <c r="I25" s="129" t="s">
        <v>106</v>
      </c>
      <c r="J25" s="129"/>
      <c r="K25" s="109"/>
      <c r="M25" s="117">
        <f t="shared" si="0"/>
        <v>8.6305622931934206E-5</v>
      </c>
    </row>
    <row r="26" spans="2:13" s="102" customFormat="1" ht="15" customHeight="1" x14ac:dyDescent="0.2">
      <c r="B26" s="105" t="s">
        <v>105</v>
      </c>
      <c r="C26" s="106">
        <v>42452</v>
      </c>
      <c r="D26" s="128">
        <v>7.6736116866111294E-3</v>
      </c>
      <c r="E26" s="128"/>
      <c r="F26" s="107" t="s">
        <v>106</v>
      </c>
      <c r="G26" s="108">
        <v>-32141735.86999999</v>
      </c>
      <c r="H26" s="108">
        <v>-32141735.86999999</v>
      </c>
      <c r="I26" s="129" t="s">
        <v>106</v>
      </c>
      <c r="J26" s="129"/>
      <c r="K26" s="109"/>
      <c r="M26" s="117">
        <f t="shared" si="0"/>
        <v>8.3301224776533494E-5</v>
      </c>
    </row>
    <row r="27" spans="2:13" s="102" customFormat="1" ht="15" customHeight="1" x14ac:dyDescent="0.2">
      <c r="B27" s="105" t="s">
        <v>105</v>
      </c>
      <c r="C27" s="106">
        <v>42453</v>
      </c>
      <c r="D27" s="128">
        <v>7.6435556444652457E-3</v>
      </c>
      <c r="E27" s="128"/>
      <c r="F27" s="107" t="s">
        <v>106</v>
      </c>
      <c r="G27" s="108">
        <v>-31951621.91</v>
      </c>
      <c r="H27" s="108">
        <v>-31951621.91</v>
      </c>
      <c r="I27" s="129" t="s">
        <v>106</v>
      </c>
      <c r="J27" s="129"/>
      <c r="K27" s="109"/>
      <c r="M27" s="117">
        <f t="shared" si="0"/>
        <v>8.2484164654951367E-5</v>
      </c>
    </row>
    <row r="28" spans="2:13" s="102" customFormat="1" ht="15" customHeight="1" x14ac:dyDescent="0.2">
      <c r="B28" s="105" t="s">
        <v>105</v>
      </c>
      <c r="C28" s="106">
        <v>42454</v>
      </c>
      <c r="D28" s="128">
        <v>7.6435218158013001E-3</v>
      </c>
      <c r="E28" s="128"/>
      <c r="F28" s="107" t="s">
        <v>106</v>
      </c>
      <c r="G28" s="108">
        <v>-39100405.179999985</v>
      </c>
      <c r="H28" s="108">
        <v>-39100405.179999985</v>
      </c>
      <c r="I28" s="129" t="s">
        <v>106</v>
      </c>
      <c r="J28" s="129"/>
      <c r="K28" s="109"/>
      <c r="M28" s="117">
        <f t="shared" si="0"/>
        <v>1.0093853746056539E-4</v>
      </c>
    </row>
    <row r="29" spans="2:13" s="102" customFormat="1" ht="15" customHeight="1" x14ac:dyDescent="0.2">
      <c r="B29" s="105" t="s">
        <v>105</v>
      </c>
      <c r="C29" s="106">
        <v>42455</v>
      </c>
      <c r="D29" s="128">
        <v>7.6435436693578704E-3</v>
      </c>
      <c r="E29" s="128"/>
      <c r="F29" s="107" t="s">
        <v>106</v>
      </c>
      <c r="G29" s="108">
        <v>-39101235.359999992</v>
      </c>
      <c r="H29" s="108">
        <v>-39101235.359999992</v>
      </c>
      <c r="I29" s="129" t="s">
        <v>106</v>
      </c>
      <c r="J29" s="129"/>
      <c r="K29" s="109"/>
      <c r="M29" s="117">
        <f t="shared" si="0"/>
        <v>1.0094096918711772E-4</v>
      </c>
    </row>
    <row r="30" spans="2:13" s="102" customFormat="1" ht="15" customHeight="1" x14ac:dyDescent="0.2">
      <c r="B30" s="105" t="s">
        <v>105</v>
      </c>
      <c r="C30" s="106">
        <v>42456</v>
      </c>
      <c r="D30" s="128">
        <v>7.6435655180769457E-3</v>
      </c>
      <c r="E30" s="128"/>
      <c r="F30" s="107" t="s">
        <v>106</v>
      </c>
      <c r="G30" s="108">
        <v>-39102065.560000002</v>
      </c>
      <c r="H30" s="108">
        <v>-39102065.560000002</v>
      </c>
      <c r="I30" s="129" t="s">
        <v>106</v>
      </c>
      <c r="J30" s="129"/>
      <c r="K30" s="109"/>
      <c r="M30" s="117">
        <f t="shared" si="0"/>
        <v>1.0094340091367007E-4</v>
      </c>
    </row>
    <row r="31" spans="2:13" s="102" customFormat="1" ht="15" customHeight="1" x14ac:dyDescent="0.2">
      <c r="B31" s="105" t="s">
        <v>105</v>
      </c>
      <c r="C31" s="106">
        <v>42457</v>
      </c>
      <c r="D31" s="128">
        <v>7.6017086074662357E-3</v>
      </c>
      <c r="E31" s="128"/>
      <c r="F31" s="107" t="s">
        <v>106</v>
      </c>
      <c r="G31" s="108">
        <v>-37413115.220000006</v>
      </c>
      <c r="H31" s="108">
        <v>-37413115.220000006</v>
      </c>
      <c r="I31" s="129" t="s">
        <v>106</v>
      </c>
      <c r="J31" s="129"/>
      <c r="K31" s="109"/>
      <c r="M31" s="117">
        <f t="shared" si="0"/>
        <v>9.6054414680215471E-5</v>
      </c>
    </row>
    <row r="32" spans="2:13" s="102" customFormat="1" ht="15" customHeight="1" x14ac:dyDescent="0.2">
      <c r="B32" s="105" t="s">
        <v>105</v>
      </c>
      <c r="C32" s="106">
        <v>42458</v>
      </c>
      <c r="D32" s="128">
        <v>7.7349838042010365E-3</v>
      </c>
      <c r="E32" s="128"/>
      <c r="F32" s="107" t="s">
        <v>106</v>
      </c>
      <c r="G32" s="108">
        <v>-2142784.0599999907</v>
      </c>
      <c r="H32" s="108">
        <v>-2142784.0599999907</v>
      </c>
      <c r="I32" s="129" t="s">
        <v>106</v>
      </c>
      <c r="J32" s="129"/>
      <c r="K32" s="109"/>
      <c r="M32" s="117">
        <f t="shared" si="0"/>
        <v>5.597834523458105E-6</v>
      </c>
    </row>
    <row r="33" spans="2:13" s="102" customFormat="1" ht="15" customHeight="1" x14ac:dyDescent="0.2">
      <c r="B33" s="105" t="s">
        <v>105</v>
      </c>
      <c r="C33" s="106">
        <v>42459</v>
      </c>
      <c r="D33" s="128">
        <v>7.7101352691886218E-3</v>
      </c>
      <c r="E33" s="128"/>
      <c r="F33" s="107" t="s">
        <v>106</v>
      </c>
      <c r="G33" s="108">
        <v>-7118629.9699999942</v>
      </c>
      <c r="H33" s="108">
        <v>-7118629.9699999942</v>
      </c>
      <c r="I33" s="129" t="s">
        <v>106</v>
      </c>
      <c r="J33" s="129"/>
      <c r="K33" s="109"/>
      <c r="M33" s="117">
        <f t="shared" si="0"/>
        <v>1.8537051508393148E-5</v>
      </c>
    </row>
    <row r="34" spans="2:13" s="102" customFormat="1" ht="15" customHeight="1" x14ac:dyDescent="0.2">
      <c r="B34" s="105" t="s">
        <v>105</v>
      </c>
      <c r="C34" s="106">
        <v>42460</v>
      </c>
      <c r="D34" s="128">
        <v>7.7102482222815407E-3</v>
      </c>
      <c r="E34" s="128"/>
      <c r="F34" s="107" t="s">
        <v>106</v>
      </c>
      <c r="G34" s="108">
        <v>-15789997.479999991</v>
      </c>
      <c r="H34" s="138">
        <v>-15789997.479999991</v>
      </c>
      <c r="I34" s="129" t="s">
        <v>106</v>
      </c>
      <c r="J34" s="129"/>
      <c r="K34" s="109"/>
      <c r="M34" s="117">
        <f t="shared" si="0"/>
        <v>4.1118064273306975E-5</v>
      </c>
    </row>
    <row r="35" spans="2:13" s="102" customFormat="1" ht="15" customHeight="1" x14ac:dyDescent="0.2">
      <c r="B35" s="105" t="s">
        <v>105</v>
      </c>
      <c r="C35" s="106">
        <v>42461</v>
      </c>
      <c r="D35" s="128">
        <v>7.6353481981830179E-3</v>
      </c>
      <c r="E35" s="128"/>
      <c r="F35" s="107" t="s">
        <v>106</v>
      </c>
      <c r="G35" s="108">
        <v>-18624848.050000001</v>
      </c>
      <c r="H35" s="108">
        <v>-18624848.050000001</v>
      </c>
      <c r="I35" s="129" t="s">
        <v>106</v>
      </c>
      <c r="J35" s="129"/>
      <c r="K35" s="109"/>
      <c r="M35" s="117">
        <f t="shared" si="0"/>
        <v>4.8029031135021967E-5</v>
      </c>
    </row>
    <row r="36" spans="2:13" s="102" customFormat="1" ht="15" customHeight="1" x14ac:dyDescent="0.2">
      <c r="B36" s="105" t="s">
        <v>105</v>
      </c>
      <c r="C36" s="106">
        <v>42462</v>
      </c>
      <c r="D36" s="128">
        <v>7.635186261222851E-3</v>
      </c>
      <c r="E36" s="128"/>
      <c r="F36" s="107" t="s">
        <v>106</v>
      </c>
      <c r="G36" s="108">
        <v>-18625243.069999982</v>
      </c>
      <c r="H36" s="108">
        <v>-18625243.069999982</v>
      </c>
      <c r="I36" s="129" t="s">
        <v>106</v>
      </c>
      <c r="J36" s="129"/>
      <c r="K36" s="109"/>
      <c r="M36" s="117">
        <f t="shared" si="0"/>
        <v>4.802903113502196E-5</v>
      </c>
    </row>
    <row r="37" spans="2:13" s="102" customFormat="1" ht="15" customHeight="1" x14ac:dyDescent="0.2">
      <c r="B37" s="105" t="s">
        <v>105</v>
      </c>
      <c r="C37" s="106">
        <v>42463</v>
      </c>
      <c r="D37" s="128">
        <v>7.6352176131003115E-3</v>
      </c>
      <c r="E37" s="128"/>
      <c r="F37" s="107" t="s">
        <v>106</v>
      </c>
      <c r="G37" s="108">
        <v>-18625638.089999992</v>
      </c>
      <c r="H37" s="108">
        <v>-18625638.089999992</v>
      </c>
      <c r="I37" s="129" t="s">
        <v>106</v>
      </c>
      <c r="J37" s="129"/>
      <c r="K37" s="109"/>
      <c r="M37" s="117">
        <f t="shared" si="0"/>
        <v>4.8030246998298123E-5</v>
      </c>
    </row>
    <row r="38" spans="2:13" s="102" customFormat="1" ht="15" customHeight="1" x14ac:dyDescent="0.2">
      <c r="B38" s="105" t="s">
        <v>105</v>
      </c>
      <c r="C38" s="106">
        <v>42464</v>
      </c>
      <c r="D38" s="128">
        <v>7.546782722389977E-3</v>
      </c>
      <c r="E38" s="128"/>
      <c r="F38" s="107" t="s">
        <v>106</v>
      </c>
      <c r="G38" s="108">
        <v>-16363847.290000005</v>
      </c>
      <c r="H38" s="108">
        <v>-16363847.290000005</v>
      </c>
      <c r="I38" s="129" t="s">
        <v>106</v>
      </c>
      <c r="J38" s="129"/>
      <c r="K38" s="109"/>
      <c r="M38" s="117">
        <f t="shared" si="0"/>
        <v>4.1708973825522623E-5</v>
      </c>
    </row>
    <row r="39" spans="2:13" s="102" customFormat="1" ht="15" customHeight="1" x14ac:dyDescent="0.2">
      <c r="B39" s="105" t="s">
        <v>105</v>
      </c>
      <c r="C39" s="106">
        <v>42465</v>
      </c>
      <c r="D39" s="128">
        <v>7.5980759785934937E-3</v>
      </c>
      <c r="E39" s="128"/>
      <c r="F39" s="107" t="s">
        <v>106</v>
      </c>
      <c r="G39" s="108">
        <v>-9998689.1699999981</v>
      </c>
      <c r="H39" s="108">
        <v>-9998689.1699999981</v>
      </c>
      <c r="I39" s="129" t="s">
        <v>106</v>
      </c>
      <c r="J39" s="129"/>
      <c r="K39" s="109"/>
      <c r="M39" s="117">
        <f t="shared" si="0"/>
        <v>2.5658362716884391E-5</v>
      </c>
    </row>
    <row r="40" spans="2:13" s="102" customFormat="1" ht="15" customHeight="1" x14ac:dyDescent="0.2">
      <c r="B40" s="105" t="s">
        <v>105</v>
      </c>
      <c r="C40" s="106">
        <v>42466</v>
      </c>
      <c r="D40" s="128">
        <v>7.5890117263005888E-3</v>
      </c>
      <c r="E40" s="128"/>
      <c r="F40" s="107" t="s">
        <v>106</v>
      </c>
      <c r="G40" s="108">
        <v>-3121829.4099999913</v>
      </c>
      <c r="H40" s="108">
        <v>-3121829.4099999913</v>
      </c>
      <c r="I40" s="129" t="s">
        <v>106</v>
      </c>
      <c r="J40" s="129"/>
      <c r="K40" s="109"/>
      <c r="M40" s="117">
        <f t="shared" si="0"/>
        <v>8.0015962204338859E-6</v>
      </c>
    </row>
    <row r="41" spans="2:13" s="102" customFormat="1" ht="15" customHeight="1" x14ac:dyDescent="0.2">
      <c r="B41" s="105" t="s">
        <v>105</v>
      </c>
      <c r="C41" s="106">
        <v>42467</v>
      </c>
      <c r="D41" s="128">
        <v>7.6097464913134393E-3</v>
      </c>
      <c r="E41" s="128"/>
      <c r="F41" s="107" t="s">
        <v>106</v>
      </c>
      <c r="G41" s="108">
        <v>-6009503.7400000002</v>
      </c>
      <c r="H41" s="108">
        <v>-6009503.7400000002</v>
      </c>
      <c r="I41" s="129" t="s">
        <v>106</v>
      </c>
      <c r="J41" s="129"/>
      <c r="K41" s="109"/>
      <c r="M41" s="117">
        <f t="shared" si="0"/>
        <v>1.5445111197108601E-5</v>
      </c>
    </row>
    <row r="42" spans="2:13" s="102" customFormat="1" ht="15" customHeight="1" x14ac:dyDescent="0.2">
      <c r="B42" s="105" t="s">
        <v>105</v>
      </c>
      <c r="C42" s="106">
        <v>42468</v>
      </c>
      <c r="D42" s="128">
        <v>7.624378452297886E-3</v>
      </c>
      <c r="E42" s="128"/>
      <c r="F42" s="107" t="s">
        <v>106</v>
      </c>
      <c r="G42" s="108">
        <v>-4957781.1799999904</v>
      </c>
      <c r="H42" s="108">
        <v>-4957781.1799999904</v>
      </c>
      <c r="I42" s="129" t="s">
        <v>106</v>
      </c>
      <c r="J42" s="129"/>
      <c r="K42" s="109"/>
      <c r="M42" s="117">
        <f t="shared" si="0"/>
        <v>1.2766564399719748E-5</v>
      </c>
    </row>
    <row r="43" spans="2:13" s="102" customFormat="1" ht="15" customHeight="1" x14ac:dyDescent="0.2">
      <c r="B43" s="105" t="s">
        <v>105</v>
      </c>
      <c r="C43" s="106">
        <v>42469</v>
      </c>
      <c r="D43" s="128">
        <v>7.6242169803099405E-3</v>
      </c>
      <c r="E43" s="128"/>
      <c r="F43" s="107" t="s">
        <v>106</v>
      </c>
      <c r="G43" s="108">
        <v>-4957886.1800000016</v>
      </c>
      <c r="H43" s="108">
        <v>-4957886.1800000016</v>
      </c>
      <c r="I43" s="129" t="s">
        <v>106</v>
      </c>
      <c r="J43" s="129"/>
      <c r="K43" s="109"/>
      <c r="M43" s="117">
        <f t="shared" si="0"/>
        <v>1.2766564399719776E-5</v>
      </c>
    </row>
    <row r="44" spans="2:13" s="102" customFormat="1" ht="15" customHeight="1" x14ac:dyDescent="0.2">
      <c r="B44" s="105" t="s">
        <v>105</v>
      </c>
      <c r="C44" s="106">
        <v>42470</v>
      </c>
      <c r="D44" s="128">
        <v>7.6247816156865406E-3</v>
      </c>
      <c r="E44" s="128"/>
      <c r="F44" s="107" t="s">
        <v>106</v>
      </c>
      <c r="G44" s="108">
        <v>-4957991.1799999969</v>
      </c>
      <c r="H44" s="108">
        <v>-4957991.1799999969</v>
      </c>
      <c r="I44" s="129" t="s">
        <v>106</v>
      </c>
      <c r="J44" s="129"/>
      <c r="K44" s="109"/>
      <c r="M44" s="117">
        <f t="shared" si="0"/>
        <v>1.2767780262995938E-5</v>
      </c>
    </row>
    <row r="45" spans="2:13" s="102" customFormat="1" ht="15" customHeight="1" x14ac:dyDescent="0.2">
      <c r="B45" s="105" t="s">
        <v>105</v>
      </c>
      <c r="C45" s="106">
        <v>42471</v>
      </c>
      <c r="D45" s="128">
        <v>7.5969281934435348E-3</v>
      </c>
      <c r="E45" s="128"/>
      <c r="F45" s="107" t="s">
        <v>106</v>
      </c>
      <c r="G45" s="108">
        <v>-3709973.2000000076</v>
      </c>
      <c r="H45" s="108">
        <v>-3709973.2000000076</v>
      </c>
      <c r="I45" s="129" t="s">
        <v>106</v>
      </c>
      <c r="J45" s="129"/>
      <c r="K45" s="109"/>
      <c r="M45" s="117">
        <f t="shared" si="0"/>
        <v>9.5189935890862942E-6</v>
      </c>
    </row>
    <row r="46" spans="2:13" s="102" customFormat="1" ht="15" customHeight="1" x14ac:dyDescent="0.2">
      <c r="B46" s="105" t="s">
        <v>105</v>
      </c>
      <c r="C46" s="106">
        <v>42472</v>
      </c>
      <c r="D46" s="128">
        <v>7.615811552623265E-3</v>
      </c>
      <c r="E46" s="128"/>
      <c r="F46" s="107" t="s">
        <v>106</v>
      </c>
      <c r="G46" s="108">
        <v>-1867640.7499999914</v>
      </c>
      <c r="H46" s="108">
        <v>-1867640.7499999914</v>
      </c>
      <c r="I46" s="129" t="s">
        <v>106</v>
      </c>
      <c r="J46" s="129"/>
      <c r="K46" s="109"/>
      <c r="M46" s="117">
        <f t="shared" si="0"/>
        <v>4.8038758041230982E-6</v>
      </c>
    </row>
    <row r="47" spans="2:13" s="102" customFormat="1" ht="15" customHeight="1" x14ac:dyDescent="0.2">
      <c r="B47" s="105" t="s">
        <v>105</v>
      </c>
      <c r="C47" s="106">
        <v>42473</v>
      </c>
      <c r="D47" s="128">
        <v>7.5794660788742795E-3</v>
      </c>
      <c r="E47" s="128"/>
      <c r="F47" s="107" t="s">
        <v>106</v>
      </c>
      <c r="G47" s="108">
        <v>-492541.2900000083</v>
      </c>
      <c r="H47" s="108">
        <v>-492541.2900000083</v>
      </c>
      <c r="I47" s="129" t="s">
        <v>106</v>
      </c>
      <c r="J47" s="129"/>
      <c r="K47" s="109"/>
      <c r="M47" s="117">
        <f t="shared" si="0"/>
        <v>1.2608502173818626E-6</v>
      </c>
    </row>
    <row r="48" spans="2:13" s="102" customFormat="1" ht="15" customHeight="1" x14ac:dyDescent="0.2">
      <c r="B48" s="105" t="s">
        <v>105</v>
      </c>
      <c r="C48" s="106">
        <v>42474</v>
      </c>
      <c r="D48" s="128"/>
      <c r="E48" s="128"/>
      <c r="F48" s="107">
        <v>7.5449674004845176E-3</v>
      </c>
      <c r="G48" s="110">
        <v>5789607.5200000051</v>
      </c>
      <c r="H48" s="110"/>
      <c r="I48" s="129">
        <v>5789607.5200000051</v>
      </c>
      <c r="J48" s="129"/>
      <c r="K48" s="109"/>
      <c r="M48" s="117">
        <f t="shared" si="0"/>
        <v>0</v>
      </c>
    </row>
    <row r="49" spans="2:13" s="102" customFormat="1" ht="15" customHeight="1" x14ac:dyDescent="0.2">
      <c r="B49" s="105" t="s">
        <v>105</v>
      </c>
      <c r="C49" s="106">
        <v>42475</v>
      </c>
      <c r="D49" s="128"/>
      <c r="E49" s="128"/>
      <c r="F49" s="107">
        <v>7.5590069186266956E-3</v>
      </c>
      <c r="G49" s="110">
        <v>10101326.910000004</v>
      </c>
      <c r="H49" s="110"/>
      <c r="I49" s="129">
        <v>10101326.910000004</v>
      </c>
      <c r="J49" s="129"/>
      <c r="K49" s="109"/>
      <c r="M49" s="117">
        <f t="shared" si="0"/>
        <v>0</v>
      </c>
    </row>
    <row r="50" spans="2:13" s="102" customFormat="1" ht="15" customHeight="1" x14ac:dyDescent="0.2">
      <c r="B50" s="105" t="s">
        <v>105</v>
      </c>
      <c r="C50" s="106">
        <v>42476</v>
      </c>
      <c r="D50" s="128"/>
      <c r="E50" s="128"/>
      <c r="F50" s="107">
        <v>7.5592045850051024E-3</v>
      </c>
      <c r="G50" s="110">
        <v>10101539.010000007</v>
      </c>
      <c r="H50" s="110"/>
      <c r="I50" s="129">
        <v>10101539.010000007</v>
      </c>
      <c r="J50" s="129"/>
      <c r="K50" s="109"/>
      <c r="M50" s="117">
        <f t="shared" si="0"/>
        <v>0</v>
      </c>
    </row>
    <row r="51" spans="2:13" s="102" customFormat="1" ht="15" customHeight="1" x14ac:dyDescent="0.2">
      <c r="B51" s="105" t="s">
        <v>105</v>
      </c>
      <c r="C51" s="106">
        <v>42477</v>
      </c>
      <c r="D51" s="128"/>
      <c r="E51" s="128"/>
      <c r="F51" s="107">
        <v>7.5594022355997183E-3</v>
      </c>
      <c r="G51" s="110">
        <v>10101751.120000001</v>
      </c>
      <c r="H51" s="110"/>
      <c r="I51" s="129">
        <v>10101751.120000001</v>
      </c>
      <c r="J51" s="129"/>
      <c r="K51" s="109"/>
      <c r="M51" s="117">
        <f t="shared" si="0"/>
        <v>0</v>
      </c>
    </row>
    <row r="52" spans="2:13" s="102" customFormat="1" ht="15" customHeight="1" x14ac:dyDescent="0.2">
      <c r="B52" s="105" t="s">
        <v>105</v>
      </c>
      <c r="C52" s="106">
        <v>42478</v>
      </c>
      <c r="D52" s="128"/>
      <c r="E52" s="128"/>
      <c r="F52" s="107">
        <v>7.572755579655358E-3</v>
      </c>
      <c r="G52" s="110">
        <v>3223133.21</v>
      </c>
      <c r="H52" s="110"/>
      <c r="I52" s="129">
        <v>3223133.21</v>
      </c>
      <c r="J52" s="129"/>
      <c r="K52" s="109"/>
      <c r="M52" s="117">
        <f t="shared" si="0"/>
        <v>0</v>
      </c>
    </row>
    <row r="53" spans="2:13" s="102" customFormat="1" ht="15" customHeight="1" x14ac:dyDescent="0.2">
      <c r="B53" s="105" t="s">
        <v>105</v>
      </c>
      <c r="C53" s="106">
        <v>42479</v>
      </c>
      <c r="D53" s="128"/>
      <c r="E53" s="128"/>
      <c r="F53" s="107">
        <v>7.5331126579679967E-3</v>
      </c>
      <c r="G53" s="110">
        <v>2818595.8400000092</v>
      </c>
      <c r="H53" s="110"/>
      <c r="I53" s="129">
        <v>2818595.8400000092</v>
      </c>
      <c r="J53" s="129"/>
      <c r="K53" s="109"/>
      <c r="M53" s="117">
        <f t="shared" si="0"/>
        <v>0</v>
      </c>
    </row>
    <row r="54" spans="2:13" s="102" customFormat="1" ht="15" customHeight="1" x14ac:dyDescent="0.2">
      <c r="B54" s="105" t="s">
        <v>105</v>
      </c>
      <c r="C54" s="106">
        <v>42480</v>
      </c>
      <c r="D54" s="128">
        <v>7.5690278044233906E-3</v>
      </c>
      <c r="E54" s="128"/>
      <c r="F54" s="107" t="s">
        <v>106</v>
      </c>
      <c r="G54" s="108">
        <v>-4555988.0200000042</v>
      </c>
      <c r="H54" s="108">
        <v>-4555988.0200000042</v>
      </c>
      <c r="I54" s="129" t="s">
        <v>106</v>
      </c>
      <c r="J54" s="129"/>
      <c r="K54" s="109"/>
      <c r="M54" s="117">
        <f t="shared" si="0"/>
        <v>1.1646754322372894E-5</v>
      </c>
    </row>
    <row r="55" spans="2:13" s="102" customFormat="1" ht="15" customHeight="1" x14ac:dyDescent="0.2">
      <c r="B55" s="105" t="s">
        <v>105</v>
      </c>
      <c r="C55" s="106">
        <v>42481</v>
      </c>
      <c r="D55" s="128">
        <v>7.556202258310326E-3</v>
      </c>
      <c r="E55" s="128"/>
      <c r="F55" s="107" t="s">
        <v>106</v>
      </c>
      <c r="G55" s="108">
        <v>-2846191.6800000034</v>
      </c>
      <c r="H55" s="108">
        <v>-2846191.6800000034</v>
      </c>
      <c r="I55" s="129" t="s">
        <v>106</v>
      </c>
      <c r="J55" s="129"/>
      <c r="K55" s="109"/>
      <c r="M55" s="117">
        <f t="shared" si="0"/>
        <v>7.2635672118025002E-6</v>
      </c>
    </row>
    <row r="56" spans="2:13" s="102" customFormat="1" ht="15" customHeight="1" x14ac:dyDescent="0.2">
      <c r="B56" s="105" t="s">
        <v>105</v>
      </c>
      <c r="C56" s="106">
        <v>42482</v>
      </c>
      <c r="D56" s="128">
        <v>7.5593580187775207E-3</v>
      </c>
      <c r="E56" s="128"/>
      <c r="F56" s="107" t="s">
        <v>106</v>
      </c>
      <c r="G56" s="108">
        <v>-2067318.4100000071</v>
      </c>
      <c r="H56" s="108">
        <v>-2067318.4100000071</v>
      </c>
      <c r="I56" s="129" t="s">
        <v>106</v>
      </c>
      <c r="J56" s="129"/>
      <c r="K56" s="109"/>
      <c r="M56" s="117">
        <f t="shared" si="0"/>
        <v>5.2780624818269871E-6</v>
      </c>
    </row>
    <row r="57" spans="2:13" s="102" customFormat="1" ht="15" customHeight="1" x14ac:dyDescent="0.2">
      <c r="B57" s="105" t="s">
        <v>105</v>
      </c>
      <c r="C57" s="106">
        <v>42483</v>
      </c>
      <c r="D57" s="128">
        <v>7.5626819885839299E-3</v>
      </c>
      <c r="E57" s="128"/>
      <c r="F57" s="107" t="s">
        <v>106</v>
      </c>
      <c r="G57" s="108">
        <v>-2067361.819999991</v>
      </c>
      <c r="H57" s="108">
        <v>-2067361.819999991</v>
      </c>
      <c r="I57" s="129" t="s">
        <v>106</v>
      </c>
      <c r="J57" s="129"/>
      <c r="K57" s="109"/>
      <c r="M57" s="117">
        <f t="shared" si="0"/>
        <v>5.280494208379341E-6</v>
      </c>
    </row>
    <row r="58" spans="2:13" s="102" customFormat="1" ht="15" customHeight="1" x14ac:dyDescent="0.2">
      <c r="B58" s="105" t="s">
        <v>105</v>
      </c>
      <c r="C58" s="106">
        <v>42484</v>
      </c>
      <c r="D58" s="128">
        <v>7.560781806082704E-3</v>
      </c>
      <c r="E58" s="128"/>
      <c r="F58" s="107" t="s">
        <v>106</v>
      </c>
      <c r="G58" s="108">
        <v>-2067405.2500000107</v>
      </c>
      <c r="H58" s="108">
        <v>-2067405.2500000107</v>
      </c>
      <c r="I58" s="129" t="s">
        <v>106</v>
      </c>
      <c r="J58" s="129"/>
      <c r="K58" s="109"/>
      <c r="M58" s="117">
        <f t="shared" si="0"/>
        <v>5.2792783451031501E-6</v>
      </c>
    </row>
    <row r="59" spans="2:13" s="102" customFormat="1" ht="15" customHeight="1" x14ac:dyDescent="0.2">
      <c r="B59" s="105" t="s">
        <v>105</v>
      </c>
      <c r="C59" s="106">
        <v>42485</v>
      </c>
      <c r="D59" s="128">
        <v>7.5512812678620051E-3</v>
      </c>
      <c r="E59" s="128"/>
      <c r="F59" s="107" t="s">
        <v>106</v>
      </c>
      <c r="G59" s="108">
        <v>-2938627.1299999934</v>
      </c>
      <c r="H59" s="108">
        <v>-2938627.1299999934</v>
      </c>
      <c r="I59" s="129" t="s">
        <v>106</v>
      </c>
      <c r="J59" s="129"/>
      <c r="K59" s="109"/>
      <c r="M59" s="117">
        <f t="shared" si="0"/>
        <v>7.4945812342736023E-6</v>
      </c>
    </row>
    <row r="60" spans="2:13" s="102" customFormat="1" ht="15" customHeight="1" x14ac:dyDescent="0.2">
      <c r="B60" s="105" t="s">
        <v>105</v>
      </c>
      <c r="C60" s="106">
        <v>42486</v>
      </c>
      <c r="D60" s="128">
        <v>7.5168468848429938E-3</v>
      </c>
      <c r="E60" s="128"/>
      <c r="F60" s="107" t="s">
        <v>106</v>
      </c>
      <c r="G60" s="108">
        <v>-1420010.3000000091</v>
      </c>
      <c r="H60" s="108">
        <v>-1420010.3000000091</v>
      </c>
      <c r="I60" s="129" t="s">
        <v>106</v>
      </c>
      <c r="J60" s="129"/>
      <c r="K60" s="109"/>
      <c r="M60" s="117">
        <f t="shared" si="0"/>
        <v>3.605034613825644E-6</v>
      </c>
    </row>
    <row r="61" spans="2:13" s="102" customFormat="1" ht="15" customHeight="1" x14ac:dyDescent="0.2">
      <c r="B61" s="105" t="s">
        <v>105</v>
      </c>
      <c r="C61" s="106">
        <v>42487</v>
      </c>
      <c r="D61" s="128">
        <v>7.4843681541908692E-3</v>
      </c>
      <c r="E61" s="128"/>
      <c r="F61" s="107" t="s">
        <v>106</v>
      </c>
      <c r="G61" s="108">
        <v>-3349220.6000000006</v>
      </c>
      <c r="H61" s="108">
        <v>-3349220.6000000006</v>
      </c>
      <c r="I61" s="129" t="s">
        <v>106</v>
      </c>
      <c r="J61" s="129"/>
      <c r="K61" s="109"/>
      <c r="M61" s="117">
        <f t="shared" si="0"/>
        <v>8.4660559919284704E-6</v>
      </c>
    </row>
    <row r="62" spans="2:13" s="102" customFormat="1" ht="15" customHeight="1" x14ac:dyDescent="0.2">
      <c r="B62" s="105" t="s">
        <v>105</v>
      </c>
      <c r="C62" s="106">
        <v>42488</v>
      </c>
      <c r="D62" s="128">
        <v>7.465148371988123E-3</v>
      </c>
      <c r="E62" s="128"/>
      <c r="F62" s="107" t="s">
        <v>106</v>
      </c>
      <c r="G62" s="108">
        <v>-4967081.4500000123</v>
      </c>
      <c r="H62" s="108">
        <v>-4967081.4500000123</v>
      </c>
      <c r="I62" s="129" t="s">
        <v>106</v>
      </c>
      <c r="J62" s="129"/>
      <c r="K62" s="109"/>
      <c r="M62" s="117">
        <f t="shared" si="0"/>
        <v>1.252339174448702E-5</v>
      </c>
    </row>
    <row r="63" spans="2:13" s="102" customFormat="1" ht="15" customHeight="1" x14ac:dyDescent="0.2">
      <c r="B63" s="105" t="s">
        <v>105</v>
      </c>
      <c r="C63" s="106">
        <v>42489</v>
      </c>
      <c r="D63" s="128">
        <v>7.5503615969984544E-3</v>
      </c>
      <c r="E63" s="128"/>
      <c r="F63" s="107" t="s">
        <v>106</v>
      </c>
      <c r="G63" s="108">
        <v>-6327114.189999993</v>
      </c>
      <c r="H63" s="138">
        <v>-6327114.189999993</v>
      </c>
      <c r="I63" s="129" t="s">
        <v>106</v>
      </c>
      <c r="J63" s="129"/>
      <c r="K63" s="109"/>
      <c r="M63" s="117">
        <f t="shared" si="0"/>
        <v>1.6134505674693445E-5</v>
      </c>
    </row>
    <row r="64" spans="2:13" s="102" customFormat="1" ht="15" customHeight="1" x14ac:dyDescent="0.2">
      <c r="B64" s="105" t="s">
        <v>105</v>
      </c>
      <c r="C64" s="106">
        <v>42490</v>
      </c>
      <c r="D64" s="128">
        <v>7.5502032448744941E-3</v>
      </c>
      <c r="E64" s="128"/>
      <c r="F64" s="107" t="s">
        <v>106</v>
      </c>
      <c r="G64" s="108">
        <v>-6327246.889999995</v>
      </c>
      <c r="H64" s="108">
        <v>-6327246.889999995</v>
      </c>
      <c r="I64" s="129" t="s">
        <v>106</v>
      </c>
      <c r="J64" s="129"/>
      <c r="K64" s="109"/>
      <c r="M64" s="117">
        <f t="shared" si="0"/>
        <v>1.6134505674693476E-5</v>
      </c>
    </row>
    <row r="65" spans="2:13" s="102" customFormat="1" ht="15" customHeight="1" x14ac:dyDescent="0.2">
      <c r="B65" s="105" t="s">
        <v>105</v>
      </c>
      <c r="C65" s="106">
        <v>42491</v>
      </c>
      <c r="D65" s="128">
        <v>7.550044899392535E-3</v>
      </c>
      <c r="E65" s="128"/>
      <c r="F65" s="107" t="s">
        <v>106</v>
      </c>
      <c r="G65" s="108">
        <v>-6327379.590000011</v>
      </c>
      <c r="H65" s="108">
        <v>-6327379.590000011</v>
      </c>
      <c r="I65" s="129" t="s">
        <v>106</v>
      </c>
      <c r="J65" s="129"/>
      <c r="K65" s="109"/>
      <c r="M65" s="117">
        <f t="shared" si="0"/>
        <v>1.6134505674693476E-5</v>
      </c>
    </row>
    <row r="66" spans="2:13" s="102" customFormat="1" ht="15" customHeight="1" x14ac:dyDescent="0.2">
      <c r="B66" s="105" t="s">
        <v>105</v>
      </c>
      <c r="C66" s="106">
        <v>42492</v>
      </c>
      <c r="D66" s="128">
        <v>7.5248042303759453E-3</v>
      </c>
      <c r="E66" s="128"/>
      <c r="F66" s="107" t="s">
        <v>106</v>
      </c>
      <c r="G66" s="108">
        <v>-5791247.0099999923</v>
      </c>
      <c r="H66" s="108">
        <v>-5791247.0099999923</v>
      </c>
      <c r="I66" s="129" t="s">
        <v>106</v>
      </c>
      <c r="J66" s="129"/>
      <c r="K66" s="109"/>
      <c r="M66" s="117">
        <f t="shared" si="0"/>
        <v>1.4718024957962653E-5</v>
      </c>
    </row>
    <row r="67" spans="2:13" s="102" customFormat="1" ht="15" customHeight="1" x14ac:dyDescent="0.2">
      <c r="B67" s="105" t="s">
        <v>105</v>
      </c>
      <c r="C67" s="106">
        <v>42493</v>
      </c>
      <c r="D67" s="128">
        <v>7.5252070989295311E-3</v>
      </c>
      <c r="E67" s="128"/>
      <c r="F67" s="107" t="s">
        <v>106</v>
      </c>
      <c r="G67" s="108">
        <v>-12730015.09999999</v>
      </c>
      <c r="H67" s="108">
        <v>-12730015.09999999</v>
      </c>
      <c r="I67" s="129" t="s">
        <v>106</v>
      </c>
      <c r="J67" s="129"/>
      <c r="K67" s="109"/>
      <c r="M67" s="117">
        <f t="shared" si="0"/>
        <v>3.2354121778718425E-5</v>
      </c>
    </row>
    <row r="68" spans="2:13" s="102" customFormat="1" ht="15" customHeight="1" x14ac:dyDescent="0.2">
      <c r="B68" s="105" t="s">
        <v>105</v>
      </c>
      <c r="C68" s="106">
        <v>42494</v>
      </c>
      <c r="D68" s="128">
        <v>7.5054694745099945E-3</v>
      </c>
      <c r="E68" s="128"/>
      <c r="F68" s="107" t="s">
        <v>106</v>
      </c>
      <c r="G68" s="108">
        <v>-12363463.780000005</v>
      </c>
      <c r="H68" s="108">
        <v>-12363463.780000005</v>
      </c>
      <c r="I68" s="129" t="s">
        <v>106</v>
      </c>
      <c r="J68" s="129"/>
      <c r="K68" s="109"/>
      <c r="M68" s="117">
        <f t="shared" si="0"/>
        <v>3.1340091806397806E-5</v>
      </c>
    </row>
    <row r="69" spans="2:13" s="102" customFormat="1" ht="15" customHeight="1" x14ac:dyDescent="0.2">
      <c r="B69" s="105" t="s">
        <v>105</v>
      </c>
      <c r="C69" s="106">
        <v>42495</v>
      </c>
      <c r="D69" s="128">
        <v>7.5299188751098691E-3</v>
      </c>
      <c r="E69" s="128"/>
      <c r="F69" s="107" t="s">
        <v>106</v>
      </c>
      <c r="G69" s="108">
        <v>-2349348.0200000051</v>
      </c>
      <c r="H69" s="108">
        <v>-2349348.0200000051</v>
      </c>
      <c r="I69" s="129" t="s">
        <v>106</v>
      </c>
      <c r="J69" s="129"/>
      <c r="K69" s="109"/>
      <c r="M69" s="117">
        <f t="shared" ref="M69:M132" si="1">+H69*D69/$H$369</f>
        <v>5.9747521390688681E-6</v>
      </c>
    </row>
    <row r="70" spans="2:13" s="102" customFormat="1" ht="15" customHeight="1" x14ac:dyDescent="0.2">
      <c r="B70" s="105" t="s">
        <v>105</v>
      </c>
      <c r="C70" s="106">
        <v>42496</v>
      </c>
      <c r="D70" s="128">
        <v>7.510491589761018E-3</v>
      </c>
      <c r="E70" s="128"/>
      <c r="F70" s="107" t="s">
        <v>106</v>
      </c>
      <c r="G70" s="108">
        <v>-494188.6899999954</v>
      </c>
      <c r="H70" s="108">
        <v>-494188.6899999954</v>
      </c>
      <c r="I70" s="129" t="s">
        <v>106</v>
      </c>
      <c r="J70" s="129"/>
      <c r="K70" s="109"/>
      <c r="M70" s="117">
        <f t="shared" si="1"/>
        <v>1.253555037724859E-6</v>
      </c>
    </row>
    <row r="71" spans="2:13" s="102" customFormat="1" ht="15" customHeight="1" x14ac:dyDescent="0.2">
      <c r="B71" s="105" t="s">
        <v>105</v>
      </c>
      <c r="C71" s="106">
        <v>42497</v>
      </c>
      <c r="D71" s="128">
        <v>7.5103349055745386E-3</v>
      </c>
      <c r="E71" s="128"/>
      <c r="F71" s="107" t="s">
        <v>106</v>
      </c>
      <c r="G71" s="108">
        <v>-494198.99999999325</v>
      </c>
      <c r="H71" s="108">
        <v>-494198.99999999325</v>
      </c>
      <c r="I71" s="129" t="s">
        <v>106</v>
      </c>
      <c r="J71" s="129"/>
      <c r="K71" s="109"/>
      <c r="M71" s="117">
        <f t="shared" si="1"/>
        <v>1.2535550377248593E-6</v>
      </c>
    </row>
    <row r="72" spans="2:13" s="102" customFormat="1" ht="15" customHeight="1" x14ac:dyDescent="0.2">
      <c r="B72" s="105" t="s">
        <v>105</v>
      </c>
      <c r="C72" s="106">
        <v>42498</v>
      </c>
      <c r="D72" s="128">
        <v>7.5101782279253697E-3</v>
      </c>
      <c r="E72" s="128"/>
      <c r="F72" s="107" t="s">
        <v>106</v>
      </c>
      <c r="G72" s="108">
        <v>-494209.31000000564</v>
      </c>
      <c r="H72" s="108">
        <v>-494209.31000000564</v>
      </c>
      <c r="I72" s="129" t="s">
        <v>106</v>
      </c>
      <c r="J72" s="129"/>
      <c r="K72" s="109"/>
      <c r="M72" s="117">
        <f t="shared" si="1"/>
        <v>1.2535550377248868E-6</v>
      </c>
    </row>
    <row r="73" spans="2:13" s="102" customFormat="1" ht="15" customHeight="1" x14ac:dyDescent="0.2">
      <c r="B73" s="105" t="s">
        <v>105</v>
      </c>
      <c r="C73" s="106">
        <v>42499</v>
      </c>
      <c r="D73" s="128">
        <v>7.5027521355019566E-3</v>
      </c>
      <c r="E73" s="128"/>
      <c r="F73" s="107" t="s">
        <v>106</v>
      </c>
      <c r="G73" s="108">
        <v>-10547009.760000002</v>
      </c>
      <c r="H73" s="108">
        <v>-10547009.760000002</v>
      </c>
      <c r="I73" s="129" t="s">
        <v>106</v>
      </c>
      <c r="J73" s="129"/>
      <c r="K73" s="109"/>
      <c r="M73" s="117">
        <f t="shared" si="1"/>
        <v>2.6725890673356228E-5</v>
      </c>
    </row>
    <row r="74" spans="2:13" s="102" customFormat="1" ht="15" customHeight="1" x14ac:dyDescent="0.2">
      <c r="B74" s="105" t="s">
        <v>105</v>
      </c>
      <c r="C74" s="106">
        <v>42500</v>
      </c>
      <c r="D74" s="128">
        <v>7.5359280826222882E-3</v>
      </c>
      <c r="E74" s="128"/>
      <c r="F74" s="107" t="s">
        <v>106</v>
      </c>
      <c r="G74" s="108">
        <v>-7694022.4700000109</v>
      </c>
      <c r="H74" s="108">
        <v>-7694022.4700000109</v>
      </c>
      <c r="I74" s="129" t="s">
        <v>106</v>
      </c>
      <c r="J74" s="129"/>
      <c r="K74" s="109"/>
      <c r="M74" s="117">
        <f t="shared" si="1"/>
        <v>1.958269392589397E-5</v>
      </c>
    </row>
    <row r="75" spans="2:13" s="102" customFormat="1" ht="15" customHeight="1" x14ac:dyDescent="0.2">
      <c r="B75" s="105" t="s">
        <v>105</v>
      </c>
      <c r="C75" s="106">
        <v>42501</v>
      </c>
      <c r="D75" s="128">
        <v>7.5378977920025269E-3</v>
      </c>
      <c r="E75" s="128"/>
      <c r="F75" s="107" t="s">
        <v>106</v>
      </c>
      <c r="G75" s="108">
        <v>-7179083.8099999968</v>
      </c>
      <c r="H75" s="108">
        <v>-7179083.8099999968</v>
      </c>
      <c r="I75" s="129" t="s">
        <v>106</v>
      </c>
      <c r="J75" s="129"/>
      <c r="K75" s="109"/>
      <c r="M75" s="117">
        <f t="shared" si="1"/>
        <v>1.8276856767294086E-5</v>
      </c>
    </row>
    <row r="76" spans="2:13" s="102" customFormat="1" ht="15" customHeight="1" x14ac:dyDescent="0.2">
      <c r="B76" s="105" t="s">
        <v>105</v>
      </c>
      <c r="C76" s="106">
        <v>42502</v>
      </c>
      <c r="D76" s="128">
        <v>7.5392482896052921E-3</v>
      </c>
      <c r="E76" s="128"/>
      <c r="F76" s="107" t="s">
        <v>106</v>
      </c>
      <c r="G76" s="108">
        <v>-1352760.8600000094</v>
      </c>
      <c r="H76" s="108">
        <v>-1352760.8600000094</v>
      </c>
      <c r="I76" s="129" t="s">
        <v>106</v>
      </c>
      <c r="J76" s="129"/>
      <c r="K76" s="109"/>
      <c r="M76" s="117">
        <f t="shared" si="1"/>
        <v>3.4445406613720311E-6</v>
      </c>
    </row>
    <row r="77" spans="2:13" s="102" customFormat="1" ht="15" customHeight="1" x14ac:dyDescent="0.2">
      <c r="B77" s="105" t="s">
        <v>105</v>
      </c>
      <c r="C77" s="106">
        <v>42503</v>
      </c>
      <c r="D77" s="128">
        <v>7.5424524257028478E-3</v>
      </c>
      <c r="E77" s="128"/>
      <c r="F77" s="107" t="s">
        <v>106</v>
      </c>
      <c r="G77" s="108">
        <v>-2574547.2299999967</v>
      </c>
      <c r="H77" s="108">
        <v>-2574547.2299999967</v>
      </c>
      <c r="I77" s="129" t="s">
        <v>106</v>
      </c>
      <c r="J77" s="129"/>
      <c r="K77" s="109"/>
      <c r="M77" s="117">
        <f t="shared" si="1"/>
        <v>6.5583665116274819E-6</v>
      </c>
    </row>
    <row r="78" spans="2:13" s="102" customFormat="1" ht="15" customHeight="1" x14ac:dyDescent="0.2">
      <c r="B78" s="105" t="s">
        <v>105</v>
      </c>
      <c r="C78" s="106">
        <v>42504</v>
      </c>
      <c r="D78" s="128">
        <v>7.5436926799812096E-3</v>
      </c>
      <c r="E78" s="128"/>
      <c r="F78" s="107" t="s">
        <v>106</v>
      </c>
      <c r="G78" s="108">
        <v>-2574601.1699999943</v>
      </c>
      <c r="H78" s="108">
        <v>-2574601.1699999943</v>
      </c>
      <c r="I78" s="129" t="s">
        <v>106</v>
      </c>
      <c r="J78" s="129"/>
      <c r="K78" s="109"/>
      <c r="M78" s="117">
        <f t="shared" si="1"/>
        <v>6.5595823749036432E-6</v>
      </c>
    </row>
    <row r="79" spans="2:13" s="102" customFormat="1" ht="15" customHeight="1" x14ac:dyDescent="0.2">
      <c r="B79" s="105" t="s">
        <v>105</v>
      </c>
      <c r="C79" s="106">
        <v>42505</v>
      </c>
      <c r="D79" s="128">
        <v>7.5435346074622439E-3</v>
      </c>
      <c r="E79" s="128"/>
      <c r="F79" s="107" t="s">
        <v>106</v>
      </c>
      <c r="G79" s="108">
        <v>-2574655.1200000104</v>
      </c>
      <c r="H79" s="108">
        <v>-2574655.1200000104</v>
      </c>
      <c r="I79" s="129" t="s">
        <v>106</v>
      </c>
      <c r="J79" s="129"/>
      <c r="K79" s="109"/>
      <c r="M79" s="117">
        <f t="shared" si="1"/>
        <v>6.5595823749036161E-6</v>
      </c>
    </row>
    <row r="80" spans="2:13" s="102" customFormat="1" ht="15" customHeight="1" x14ac:dyDescent="0.2">
      <c r="B80" s="105" t="s">
        <v>105</v>
      </c>
      <c r="C80" s="106">
        <v>42506</v>
      </c>
      <c r="D80" s="128"/>
      <c r="E80" s="128"/>
      <c r="F80" s="107">
        <v>7.5561806445786266E-3</v>
      </c>
      <c r="G80" s="110">
        <v>3723786.0399999917</v>
      </c>
      <c r="H80" s="110"/>
      <c r="I80" s="129">
        <v>3723786.0399999917</v>
      </c>
      <c r="J80" s="129"/>
      <c r="K80" s="109"/>
      <c r="M80" s="117">
        <f t="shared" si="1"/>
        <v>0</v>
      </c>
    </row>
    <row r="81" spans="2:13" s="102" customFormat="1" ht="15" customHeight="1" x14ac:dyDescent="0.2">
      <c r="B81" s="105" t="s">
        <v>105</v>
      </c>
      <c r="C81" s="106">
        <v>42507</v>
      </c>
      <c r="D81" s="128"/>
      <c r="E81" s="128"/>
      <c r="F81" s="107">
        <v>7.5158556542607021E-3</v>
      </c>
      <c r="G81" s="110">
        <v>5270298.1299999952</v>
      </c>
      <c r="H81" s="110"/>
      <c r="I81" s="129">
        <v>5270298.1299999952</v>
      </c>
      <c r="J81" s="129"/>
      <c r="K81" s="109"/>
      <c r="M81" s="117">
        <f t="shared" si="1"/>
        <v>0</v>
      </c>
    </row>
    <row r="82" spans="2:13" s="102" customFormat="1" ht="15" customHeight="1" x14ac:dyDescent="0.2">
      <c r="B82" s="105" t="s">
        <v>105</v>
      </c>
      <c r="C82" s="106">
        <v>42508</v>
      </c>
      <c r="D82" s="128">
        <v>7.5241245736153879E-3</v>
      </c>
      <c r="E82" s="128"/>
      <c r="F82" s="107" t="s">
        <v>106</v>
      </c>
      <c r="G82" s="108">
        <v>-1546385.8800000162</v>
      </c>
      <c r="H82" s="108">
        <v>-1546385.8800000162</v>
      </c>
      <c r="I82" s="129" t="s">
        <v>106</v>
      </c>
      <c r="J82" s="129"/>
      <c r="K82" s="109"/>
      <c r="M82" s="117">
        <f t="shared" si="1"/>
        <v>3.9296701085613569E-6</v>
      </c>
    </row>
    <row r="83" spans="2:13" s="102" customFormat="1" ht="15" customHeight="1" x14ac:dyDescent="0.2">
      <c r="B83" s="105" t="s">
        <v>105</v>
      </c>
      <c r="C83" s="106">
        <v>42509</v>
      </c>
      <c r="D83" s="128">
        <v>7.5362400000952307E-3</v>
      </c>
      <c r="E83" s="128"/>
      <c r="F83" s="107" t="s">
        <v>106</v>
      </c>
      <c r="G83" s="108">
        <v>-226425.91000000539</v>
      </c>
      <c r="H83" s="108">
        <v>-226425.91000000539</v>
      </c>
      <c r="I83" s="129" t="s">
        <v>106</v>
      </c>
      <c r="J83" s="129"/>
      <c r="K83" s="109"/>
      <c r="M83" s="117">
        <f t="shared" si="1"/>
        <v>5.7631919290163676E-7</v>
      </c>
    </row>
    <row r="84" spans="2:13" s="102" customFormat="1" ht="15" customHeight="1" x14ac:dyDescent="0.2">
      <c r="B84" s="105" t="s">
        <v>105</v>
      </c>
      <c r="C84" s="106">
        <v>42510</v>
      </c>
      <c r="D84" s="128">
        <v>7.5414137342473099E-3</v>
      </c>
      <c r="E84" s="128"/>
      <c r="F84" s="107" t="s">
        <v>106</v>
      </c>
      <c r="G84" s="108">
        <v>-7034914.3899999913</v>
      </c>
      <c r="H84" s="108">
        <v>-7034914.3899999913</v>
      </c>
      <c r="I84" s="129" t="s">
        <v>106</v>
      </c>
      <c r="J84" s="129"/>
      <c r="K84" s="109"/>
      <c r="M84" s="117">
        <f t="shared" si="1"/>
        <v>1.7918177100825738E-5</v>
      </c>
    </row>
    <row r="85" spans="2:13" s="102" customFormat="1" ht="15" customHeight="1" x14ac:dyDescent="0.2">
      <c r="B85" s="105" t="s">
        <v>105</v>
      </c>
      <c r="C85" s="106">
        <v>42511</v>
      </c>
      <c r="D85" s="128">
        <v>7.5412557572202563E-3</v>
      </c>
      <c r="E85" s="128"/>
      <c r="F85" s="107" t="s">
        <v>106</v>
      </c>
      <c r="G85" s="108">
        <v>-7035061.759999997</v>
      </c>
      <c r="H85" s="108">
        <v>-7035061.759999997</v>
      </c>
      <c r="I85" s="129" t="s">
        <v>106</v>
      </c>
      <c r="J85" s="129"/>
      <c r="K85" s="109"/>
      <c r="M85" s="117">
        <f t="shared" si="1"/>
        <v>1.7918177100825765E-5</v>
      </c>
    </row>
    <row r="86" spans="2:13" s="102" customFormat="1" ht="15" customHeight="1" x14ac:dyDescent="0.2">
      <c r="B86" s="105" t="s">
        <v>105</v>
      </c>
      <c r="C86" s="106">
        <v>42512</v>
      </c>
      <c r="D86" s="128">
        <v>7.5410977868116368E-3</v>
      </c>
      <c r="E86" s="128"/>
      <c r="F86" s="107" t="s">
        <v>106</v>
      </c>
      <c r="G86" s="108">
        <v>-7035209.1300000027</v>
      </c>
      <c r="H86" s="108">
        <v>-7035209.1300000027</v>
      </c>
      <c r="I86" s="129" t="s">
        <v>106</v>
      </c>
      <c r="J86" s="129"/>
      <c r="K86" s="109"/>
      <c r="M86" s="117">
        <f t="shared" si="1"/>
        <v>1.7918177100825762E-5</v>
      </c>
    </row>
    <row r="87" spans="2:13" s="102" customFormat="1" ht="15" customHeight="1" x14ac:dyDescent="0.2">
      <c r="B87" s="105" t="s">
        <v>105</v>
      </c>
      <c r="C87" s="106">
        <v>42513</v>
      </c>
      <c r="D87" s="128">
        <v>7.5360622494617009E-3</v>
      </c>
      <c r="E87" s="128"/>
      <c r="F87" s="107" t="s">
        <v>106</v>
      </c>
      <c r="G87" s="108">
        <v>-5140084.9299999969</v>
      </c>
      <c r="H87" s="108">
        <v>-5140084.9299999969</v>
      </c>
      <c r="I87" s="129" t="s">
        <v>106</v>
      </c>
      <c r="J87" s="129"/>
      <c r="K87" s="109"/>
      <c r="M87" s="117">
        <f t="shared" si="1"/>
        <v>1.308268885152235E-5</v>
      </c>
    </row>
    <row r="88" spans="2:13" s="102" customFormat="1" ht="15" customHeight="1" x14ac:dyDescent="0.2">
      <c r="B88" s="105" t="s">
        <v>105</v>
      </c>
      <c r="C88" s="106">
        <v>42514</v>
      </c>
      <c r="D88" s="128">
        <v>7.5282876132916473E-3</v>
      </c>
      <c r="E88" s="128"/>
      <c r="F88" s="107" t="s">
        <v>106</v>
      </c>
      <c r="G88" s="108">
        <v>-4794397.0600000033</v>
      </c>
      <c r="H88" s="108">
        <v>-4794397.0600000033</v>
      </c>
      <c r="I88" s="129" t="s">
        <v>106</v>
      </c>
      <c r="J88" s="129"/>
      <c r="K88" s="109"/>
      <c r="M88" s="117">
        <f t="shared" si="1"/>
        <v>1.2190245206818114E-5</v>
      </c>
    </row>
    <row r="89" spans="2:13" s="102" customFormat="1" ht="15" customHeight="1" x14ac:dyDescent="0.2">
      <c r="B89" s="105" t="s">
        <v>105</v>
      </c>
      <c r="C89" s="106">
        <v>42515</v>
      </c>
      <c r="D89" s="128">
        <v>7.5373253112676758E-3</v>
      </c>
      <c r="E89" s="128"/>
      <c r="F89" s="107" t="s">
        <v>106</v>
      </c>
      <c r="G89" s="108">
        <v>-4348279.8800000018</v>
      </c>
      <c r="H89" s="108">
        <v>-4348279.8800000018</v>
      </c>
      <c r="I89" s="129" t="s">
        <v>106</v>
      </c>
      <c r="J89" s="129"/>
      <c r="K89" s="109"/>
      <c r="M89" s="117">
        <f t="shared" si="1"/>
        <v>1.1069219266195124E-5</v>
      </c>
    </row>
    <row r="90" spans="2:13" s="102" customFormat="1" ht="15" customHeight="1" x14ac:dyDescent="0.2">
      <c r="B90" s="105" t="s">
        <v>105</v>
      </c>
      <c r="C90" s="106">
        <v>42516</v>
      </c>
      <c r="D90" s="128">
        <v>7.5759710547129442E-3</v>
      </c>
      <c r="E90" s="128"/>
      <c r="F90" s="107" t="s">
        <v>106</v>
      </c>
      <c r="G90" s="108">
        <v>-5191413.7100000083</v>
      </c>
      <c r="H90" s="108">
        <v>-5191413.7100000083</v>
      </c>
      <c r="I90" s="129" t="s">
        <v>106</v>
      </c>
      <c r="J90" s="129"/>
      <c r="K90" s="109"/>
      <c r="M90" s="117">
        <f t="shared" si="1"/>
        <v>1.3283306292089386E-5</v>
      </c>
    </row>
    <row r="91" spans="2:13" s="102" customFormat="1" ht="15" customHeight="1" x14ac:dyDescent="0.2">
      <c r="B91" s="105" t="s">
        <v>105</v>
      </c>
      <c r="C91" s="106">
        <v>42517</v>
      </c>
      <c r="D91" s="128">
        <v>7.5865495705404254E-3</v>
      </c>
      <c r="E91" s="128"/>
      <c r="F91" s="107" t="s">
        <v>106</v>
      </c>
      <c r="G91" s="108">
        <v>-15199004.359999992</v>
      </c>
      <c r="H91" s="108">
        <v>-15199004.359999992</v>
      </c>
      <c r="I91" s="129" t="s">
        <v>106</v>
      </c>
      <c r="J91" s="129"/>
      <c r="K91" s="109"/>
      <c r="M91" s="117">
        <f t="shared" si="1"/>
        <v>3.8944100735526134E-5</v>
      </c>
    </row>
    <row r="92" spans="2:13" s="102" customFormat="1" ht="15" customHeight="1" x14ac:dyDescent="0.2">
      <c r="B92" s="105" t="s">
        <v>105</v>
      </c>
      <c r="C92" s="106">
        <v>42518</v>
      </c>
      <c r="D92" s="128">
        <v>7.5866265494982854E-3</v>
      </c>
      <c r="E92" s="128"/>
      <c r="F92" s="107" t="s">
        <v>106</v>
      </c>
      <c r="G92" s="108">
        <v>-15199324.659999998</v>
      </c>
      <c r="H92" s="108">
        <v>-15199324.659999998</v>
      </c>
      <c r="I92" s="129" t="s">
        <v>106</v>
      </c>
      <c r="J92" s="129"/>
      <c r="K92" s="109"/>
      <c r="M92" s="117">
        <f t="shared" si="1"/>
        <v>3.8945316598802297E-5</v>
      </c>
    </row>
    <row r="93" spans="2:13" s="102" customFormat="1" ht="15" customHeight="1" x14ac:dyDescent="0.2">
      <c r="B93" s="105" t="s">
        <v>105</v>
      </c>
      <c r="C93" s="106">
        <v>42519</v>
      </c>
      <c r="D93" s="128">
        <v>7.5864666725830778E-3</v>
      </c>
      <c r="E93" s="128"/>
      <c r="F93" s="107" t="s">
        <v>106</v>
      </c>
      <c r="G93" s="108">
        <v>-15199644.969999993</v>
      </c>
      <c r="H93" s="108">
        <v>-15199644.969999993</v>
      </c>
      <c r="I93" s="129" t="s">
        <v>106</v>
      </c>
      <c r="J93" s="129"/>
      <c r="K93" s="109"/>
      <c r="M93" s="117">
        <f t="shared" si="1"/>
        <v>3.894531659880229E-5</v>
      </c>
    </row>
    <row r="94" spans="2:13" s="102" customFormat="1" ht="15" customHeight="1" x14ac:dyDescent="0.2">
      <c r="B94" s="105" t="s">
        <v>105</v>
      </c>
      <c r="C94" s="106">
        <v>42520</v>
      </c>
      <c r="D94" s="128">
        <v>7.5865436450523226E-3</v>
      </c>
      <c r="E94" s="128"/>
      <c r="F94" s="107" t="s">
        <v>106</v>
      </c>
      <c r="G94" s="108">
        <v>-15199965.280000005</v>
      </c>
      <c r="H94" s="108">
        <v>-15199965.280000005</v>
      </c>
      <c r="I94" s="129" t="s">
        <v>106</v>
      </c>
      <c r="J94" s="129"/>
      <c r="K94" s="109"/>
      <c r="M94" s="117">
        <f t="shared" si="1"/>
        <v>3.894653246207846E-5</v>
      </c>
    </row>
    <row r="95" spans="2:13" s="102" customFormat="1" ht="15" customHeight="1" x14ac:dyDescent="0.2">
      <c r="B95" s="105" t="s">
        <v>105</v>
      </c>
      <c r="C95" s="106">
        <v>42521</v>
      </c>
      <c r="D95" s="128">
        <v>7.5641966647254904E-3</v>
      </c>
      <c r="E95" s="128"/>
      <c r="F95" s="107" t="s">
        <v>106</v>
      </c>
      <c r="G95" s="108">
        <v>-15971610.120000012</v>
      </c>
      <c r="H95" s="138">
        <v>-15971610.120000012</v>
      </c>
      <c r="I95" s="129" t="s">
        <v>106</v>
      </c>
      <c r="J95" s="129"/>
      <c r="K95" s="109"/>
      <c r="M95" s="117">
        <f t="shared" si="1"/>
        <v>4.0803155684780567E-5</v>
      </c>
    </row>
    <row r="96" spans="2:13" s="102" customFormat="1" ht="15" customHeight="1" x14ac:dyDescent="0.2">
      <c r="B96" s="105" t="s">
        <v>105</v>
      </c>
      <c r="C96" s="106">
        <v>42522</v>
      </c>
      <c r="D96" s="128">
        <v>7.5952465077266645E-3</v>
      </c>
      <c r="E96" s="128"/>
      <c r="F96" s="107" t="s">
        <v>106</v>
      </c>
      <c r="G96" s="108">
        <v>-20062179.660000008</v>
      </c>
      <c r="H96" s="108">
        <v>-20062179.660000008</v>
      </c>
      <c r="I96" s="129" t="s">
        <v>106</v>
      </c>
      <c r="J96" s="129"/>
      <c r="K96" s="109"/>
      <c r="M96" s="117">
        <f t="shared" si="1"/>
        <v>5.1463844890184662E-5</v>
      </c>
    </row>
    <row r="97" spans="2:13" s="102" customFormat="1" ht="15" customHeight="1" x14ac:dyDescent="0.2">
      <c r="B97" s="105" t="s">
        <v>105</v>
      </c>
      <c r="C97" s="106">
        <v>42523</v>
      </c>
      <c r="D97" s="128">
        <v>7.6113109454018718E-3</v>
      </c>
      <c r="E97" s="128"/>
      <c r="F97" s="107" t="s">
        <v>106</v>
      </c>
      <c r="G97" s="108">
        <v>-26300068.599999998</v>
      </c>
      <c r="H97" s="108">
        <v>-26300068.599999998</v>
      </c>
      <c r="I97" s="129" t="s">
        <v>106</v>
      </c>
      <c r="J97" s="129"/>
      <c r="K97" s="109"/>
      <c r="M97" s="117">
        <f t="shared" si="1"/>
        <v>6.7608077471087468E-5</v>
      </c>
    </row>
    <row r="98" spans="2:13" s="102" customFormat="1" ht="15" customHeight="1" x14ac:dyDescent="0.2">
      <c r="B98" s="105" t="s">
        <v>105</v>
      </c>
      <c r="C98" s="106">
        <v>42524</v>
      </c>
      <c r="D98" s="128">
        <v>7.6283676398331687E-3</v>
      </c>
      <c r="E98" s="128"/>
      <c r="F98" s="107" t="s">
        <v>106</v>
      </c>
      <c r="G98" s="108">
        <v>-21487113.330000006</v>
      </c>
      <c r="H98" s="108">
        <v>-21487113.330000006</v>
      </c>
      <c r="I98" s="129" t="s">
        <v>106</v>
      </c>
      <c r="J98" s="129"/>
      <c r="K98" s="109"/>
      <c r="M98" s="117">
        <f t="shared" si="1"/>
        <v>5.5359470827013427E-5</v>
      </c>
    </row>
    <row r="99" spans="2:13" s="102" customFormat="1" ht="15" customHeight="1" x14ac:dyDescent="0.2">
      <c r="B99" s="105" t="s">
        <v>105</v>
      </c>
      <c r="C99" s="106">
        <v>42525</v>
      </c>
      <c r="D99" s="128">
        <v>7.6283735375655875E-3</v>
      </c>
      <c r="E99" s="128"/>
      <c r="F99" s="107" t="s">
        <v>106</v>
      </c>
      <c r="G99" s="108">
        <v>-21487568.639999982</v>
      </c>
      <c r="H99" s="108">
        <v>-21487568.639999982</v>
      </c>
      <c r="I99" s="129" t="s">
        <v>106</v>
      </c>
      <c r="J99" s="129"/>
      <c r="K99" s="109"/>
      <c r="M99" s="117">
        <f t="shared" si="1"/>
        <v>5.5360686690289624E-5</v>
      </c>
    </row>
    <row r="100" spans="2:13" s="102" customFormat="1" ht="15" customHeight="1" x14ac:dyDescent="0.2">
      <c r="B100" s="105" t="s">
        <v>105</v>
      </c>
      <c r="C100" s="106">
        <v>42526</v>
      </c>
      <c r="D100" s="128">
        <v>7.6285469666797561E-3</v>
      </c>
      <c r="E100" s="128"/>
      <c r="F100" s="107" t="s">
        <v>106</v>
      </c>
      <c r="G100" s="108">
        <v>-21488023.960000005</v>
      </c>
      <c r="H100" s="108">
        <v>-21488023.960000005</v>
      </c>
      <c r="I100" s="129" t="s">
        <v>106</v>
      </c>
      <c r="J100" s="129"/>
      <c r="K100" s="109"/>
      <c r="M100" s="117">
        <f t="shared" si="1"/>
        <v>5.5363118416841923E-5</v>
      </c>
    </row>
    <row r="101" spans="2:13" s="102" customFormat="1" ht="15" customHeight="1" x14ac:dyDescent="0.2">
      <c r="B101" s="105" t="s">
        <v>105</v>
      </c>
      <c r="C101" s="106">
        <v>42527</v>
      </c>
      <c r="D101" s="128">
        <v>7.666786627841659E-3</v>
      </c>
      <c r="E101" s="128"/>
      <c r="F101" s="107" t="s">
        <v>106</v>
      </c>
      <c r="G101" s="108">
        <v>-18025387.520000003</v>
      </c>
      <c r="H101" s="108">
        <v>-18025387.520000003</v>
      </c>
      <c r="I101" s="129" t="s">
        <v>106</v>
      </c>
      <c r="J101" s="129"/>
      <c r="K101" s="109"/>
      <c r="M101" s="117">
        <f t="shared" si="1"/>
        <v>4.667455944537549E-5</v>
      </c>
    </row>
    <row r="102" spans="2:13" s="102" customFormat="1" ht="15" customHeight="1" x14ac:dyDescent="0.2">
      <c r="B102" s="105" t="s">
        <v>105</v>
      </c>
      <c r="C102" s="106">
        <v>42528</v>
      </c>
      <c r="D102" s="128">
        <v>7.6514435485613994E-3</v>
      </c>
      <c r="E102" s="128"/>
      <c r="F102" s="107" t="s">
        <v>106</v>
      </c>
      <c r="G102" s="108">
        <v>-13267143.560000012</v>
      </c>
      <c r="H102" s="108">
        <v>-13267143.560000012</v>
      </c>
      <c r="I102" s="129" t="s">
        <v>106</v>
      </c>
      <c r="J102" s="129"/>
      <c r="K102" s="109"/>
      <c r="M102" s="117">
        <f t="shared" si="1"/>
        <v>3.4284912661266506E-5</v>
      </c>
    </row>
    <row r="103" spans="2:13" s="102" customFormat="1" ht="15" customHeight="1" x14ac:dyDescent="0.2">
      <c r="B103" s="105" t="s">
        <v>105</v>
      </c>
      <c r="C103" s="106">
        <v>42529</v>
      </c>
      <c r="D103" s="128">
        <v>7.658333476174263E-3</v>
      </c>
      <c r="E103" s="128"/>
      <c r="F103" s="107" t="s">
        <v>106</v>
      </c>
      <c r="G103" s="108">
        <v>-20066611.159999985</v>
      </c>
      <c r="H103" s="108">
        <v>-20066611.159999985</v>
      </c>
      <c r="I103" s="129" t="s">
        <v>106</v>
      </c>
      <c r="J103" s="129"/>
      <c r="K103" s="109"/>
      <c r="M103" s="117">
        <f t="shared" si="1"/>
        <v>5.1902771532879779E-5</v>
      </c>
    </row>
    <row r="104" spans="2:13" s="102" customFormat="1" ht="15" customHeight="1" x14ac:dyDescent="0.2">
      <c r="B104" s="105" t="s">
        <v>105</v>
      </c>
      <c r="C104" s="106">
        <v>42530</v>
      </c>
      <c r="D104" s="128">
        <v>7.6581256778840354E-3</v>
      </c>
      <c r="E104" s="128"/>
      <c r="F104" s="107" t="s">
        <v>106</v>
      </c>
      <c r="G104" s="108">
        <v>-12452655.390000001</v>
      </c>
      <c r="H104" s="108">
        <v>-12452655.390000001</v>
      </c>
      <c r="I104" s="129" t="s">
        <v>106</v>
      </c>
      <c r="J104" s="129"/>
      <c r="K104" s="109"/>
      <c r="M104" s="117">
        <f t="shared" si="1"/>
        <v>3.220821818557877E-5</v>
      </c>
    </row>
    <row r="105" spans="2:13" s="102" customFormat="1" ht="15" customHeight="1" x14ac:dyDescent="0.2">
      <c r="B105" s="105" t="s">
        <v>105</v>
      </c>
      <c r="C105" s="106">
        <v>42531</v>
      </c>
      <c r="D105" s="128">
        <v>7.733192190748344E-3</v>
      </c>
      <c r="E105" s="128"/>
      <c r="F105" s="107" t="s">
        <v>106</v>
      </c>
      <c r="G105" s="108">
        <v>-13048686.430000002</v>
      </c>
      <c r="H105" s="108">
        <v>-13048686.430000002</v>
      </c>
      <c r="I105" s="129" t="s">
        <v>106</v>
      </c>
      <c r="J105" s="129"/>
      <c r="K105" s="109"/>
      <c r="M105" s="117">
        <f t="shared" si="1"/>
        <v>3.4080647630870954E-5</v>
      </c>
    </row>
    <row r="106" spans="2:13" s="102" customFormat="1" ht="15" customHeight="1" x14ac:dyDescent="0.2">
      <c r="B106" s="105" t="s">
        <v>105</v>
      </c>
      <c r="C106" s="106">
        <v>42532</v>
      </c>
      <c r="D106" s="128">
        <v>7.7330260769237153E-3</v>
      </c>
      <c r="E106" s="128"/>
      <c r="F106" s="107" t="s">
        <v>106</v>
      </c>
      <c r="G106" s="108">
        <v>-13048966.73</v>
      </c>
      <c r="H106" s="108">
        <v>-13048966.73</v>
      </c>
      <c r="I106" s="129" t="s">
        <v>106</v>
      </c>
      <c r="J106" s="129"/>
      <c r="K106" s="109"/>
      <c r="M106" s="117">
        <f t="shared" si="1"/>
        <v>3.4080647630870982E-5</v>
      </c>
    </row>
    <row r="107" spans="2:13" s="102" customFormat="1" ht="15" customHeight="1" x14ac:dyDescent="0.2">
      <c r="B107" s="105" t="s">
        <v>105</v>
      </c>
      <c r="C107" s="106">
        <v>42533</v>
      </c>
      <c r="D107" s="128">
        <v>7.7334117262090009E-3</v>
      </c>
      <c r="E107" s="128"/>
      <c r="F107" s="107" t="s">
        <v>106</v>
      </c>
      <c r="G107" s="108">
        <v>-13049247.029999999</v>
      </c>
      <c r="H107" s="108">
        <v>-13049247.029999999</v>
      </c>
      <c r="I107" s="129" t="s">
        <v>106</v>
      </c>
      <c r="J107" s="129"/>
      <c r="K107" s="109"/>
      <c r="M107" s="117">
        <f t="shared" si="1"/>
        <v>3.4083079357423301E-5</v>
      </c>
    </row>
    <row r="108" spans="2:13" s="102" customFormat="1" ht="15" customHeight="1" x14ac:dyDescent="0.2">
      <c r="B108" s="105" t="s">
        <v>105</v>
      </c>
      <c r="C108" s="106">
        <v>42534</v>
      </c>
      <c r="D108" s="128">
        <v>7.8091099585918958E-3</v>
      </c>
      <c r="E108" s="128"/>
      <c r="F108" s="107" t="s">
        <v>106</v>
      </c>
      <c r="G108" s="108">
        <v>-13277723.140000002</v>
      </c>
      <c r="H108" s="108">
        <v>-13277723.140000002</v>
      </c>
      <c r="I108" s="129" t="s">
        <v>106</v>
      </c>
      <c r="J108" s="129"/>
      <c r="K108" s="109"/>
      <c r="M108" s="117">
        <f t="shared" si="1"/>
        <v>3.5019294080069451E-5</v>
      </c>
    </row>
    <row r="109" spans="2:13" s="102" customFormat="1" ht="15" customHeight="1" x14ac:dyDescent="0.2">
      <c r="B109" s="105" t="s">
        <v>105</v>
      </c>
      <c r="C109" s="106">
        <v>42535</v>
      </c>
      <c r="D109" s="128">
        <v>7.8235950397381095E-3</v>
      </c>
      <c r="E109" s="128"/>
      <c r="F109" s="107" t="s">
        <v>106</v>
      </c>
      <c r="G109" s="108">
        <v>-11817942.970000004</v>
      </c>
      <c r="H109" s="108">
        <v>-11817942.970000004</v>
      </c>
      <c r="I109" s="129" t="s">
        <v>106</v>
      </c>
      <c r="J109" s="129"/>
      <c r="K109" s="109"/>
      <c r="M109" s="117">
        <f t="shared" si="1"/>
        <v>3.1227016521714543E-5</v>
      </c>
    </row>
    <row r="110" spans="2:13" s="102" customFormat="1" ht="15" customHeight="1" x14ac:dyDescent="0.2">
      <c r="B110" s="105" t="s">
        <v>105</v>
      </c>
      <c r="C110" s="106">
        <v>42536</v>
      </c>
      <c r="D110" s="128">
        <v>7.8971520938663914E-3</v>
      </c>
      <c r="E110" s="128"/>
      <c r="F110" s="107" t="s">
        <v>106</v>
      </c>
      <c r="G110" s="108">
        <v>-10368092.069999998</v>
      </c>
      <c r="H110" s="108">
        <v>-10368092.069999998</v>
      </c>
      <c r="I110" s="129" t="s">
        <v>106</v>
      </c>
      <c r="J110" s="129"/>
      <c r="K110" s="109"/>
      <c r="M110" s="117">
        <f t="shared" si="1"/>
        <v>2.7653594353069203E-5</v>
      </c>
    </row>
    <row r="111" spans="2:13" s="102" customFormat="1" ht="15" customHeight="1" x14ac:dyDescent="0.2">
      <c r="B111" s="105" t="s">
        <v>105</v>
      </c>
      <c r="C111" s="106">
        <v>42537</v>
      </c>
      <c r="D111" s="128">
        <v>7.9276149860762115E-3</v>
      </c>
      <c r="E111" s="128"/>
      <c r="F111" s="107" t="s">
        <v>106</v>
      </c>
      <c r="G111" s="108">
        <v>-17705249.340000011</v>
      </c>
      <c r="H111" s="108">
        <v>-17705249.340000011</v>
      </c>
      <c r="I111" s="129" t="s">
        <v>106</v>
      </c>
      <c r="J111" s="129"/>
      <c r="K111" s="109"/>
      <c r="M111" s="117">
        <f t="shared" si="1"/>
        <v>4.7405293274349959E-5</v>
      </c>
    </row>
    <row r="112" spans="2:13" s="102" customFormat="1" ht="15" customHeight="1" x14ac:dyDescent="0.2">
      <c r="B112" s="105" t="s">
        <v>105</v>
      </c>
      <c r="C112" s="106">
        <v>42538</v>
      </c>
      <c r="D112" s="128">
        <v>7.9484872039079675E-3</v>
      </c>
      <c r="E112" s="128"/>
      <c r="F112" s="107" t="s">
        <v>106</v>
      </c>
      <c r="G112" s="108">
        <v>-11322909.339999998</v>
      </c>
      <c r="H112" s="108">
        <v>-11322909.339999998</v>
      </c>
      <c r="I112" s="129" t="s">
        <v>106</v>
      </c>
      <c r="J112" s="129"/>
      <c r="K112" s="109"/>
      <c r="M112" s="117">
        <f t="shared" si="1"/>
        <v>3.0396581904094709E-5</v>
      </c>
    </row>
    <row r="113" spans="2:13" s="102" customFormat="1" ht="15" customHeight="1" x14ac:dyDescent="0.2">
      <c r="B113" s="105" t="s">
        <v>105</v>
      </c>
      <c r="C113" s="106">
        <v>42539</v>
      </c>
      <c r="D113" s="128">
        <v>7.9486296445599684E-3</v>
      </c>
      <c r="E113" s="128"/>
      <c r="F113" s="107" t="s">
        <v>106</v>
      </c>
      <c r="G113" s="108">
        <v>-11323159.339999998</v>
      </c>
      <c r="H113" s="108">
        <v>-11323159.339999998</v>
      </c>
      <c r="I113" s="129" t="s">
        <v>106</v>
      </c>
      <c r="J113" s="129"/>
      <c r="K113" s="109"/>
      <c r="M113" s="117">
        <f t="shared" si="1"/>
        <v>3.0397797767370892E-5</v>
      </c>
    </row>
    <row r="114" spans="2:13" s="102" customFormat="1" ht="15" customHeight="1" x14ac:dyDescent="0.2">
      <c r="B114" s="105" t="s">
        <v>105</v>
      </c>
      <c r="C114" s="106">
        <v>42540</v>
      </c>
      <c r="D114" s="128">
        <v>7.9484541464537074E-3</v>
      </c>
      <c r="E114" s="128"/>
      <c r="F114" s="107" t="s">
        <v>106</v>
      </c>
      <c r="G114" s="108">
        <v>-11323409.349999987</v>
      </c>
      <c r="H114" s="108">
        <v>-11323409.349999987</v>
      </c>
      <c r="I114" s="129" t="s">
        <v>106</v>
      </c>
      <c r="J114" s="129"/>
      <c r="K114" s="109"/>
      <c r="M114" s="117">
        <f t="shared" si="1"/>
        <v>3.0397797767370899E-5</v>
      </c>
    </row>
    <row r="115" spans="2:13" s="102" customFormat="1" ht="15" customHeight="1" x14ac:dyDescent="0.2">
      <c r="B115" s="105" t="s">
        <v>105</v>
      </c>
      <c r="C115" s="106">
        <v>42541</v>
      </c>
      <c r="D115" s="128">
        <v>8.0011119090873904E-3</v>
      </c>
      <c r="E115" s="128"/>
      <c r="F115" s="107" t="s">
        <v>106</v>
      </c>
      <c r="G115" s="108">
        <v>-16502356.360000005</v>
      </c>
      <c r="H115" s="108">
        <v>-16502356.360000005</v>
      </c>
      <c r="I115" s="129" t="s">
        <v>106</v>
      </c>
      <c r="J115" s="129"/>
      <c r="K115" s="109"/>
      <c r="M115" s="117">
        <f t="shared" si="1"/>
        <v>4.4594217379859285E-5</v>
      </c>
    </row>
    <row r="116" spans="2:13" s="102" customFormat="1" ht="15" customHeight="1" x14ac:dyDescent="0.2">
      <c r="B116" s="105" t="s">
        <v>105</v>
      </c>
      <c r="C116" s="106">
        <v>42542</v>
      </c>
      <c r="D116" s="128">
        <v>8.0404890520711404E-3</v>
      </c>
      <c r="E116" s="128"/>
      <c r="F116" s="107" t="s">
        <v>106</v>
      </c>
      <c r="G116" s="108">
        <v>-19171072.679999985</v>
      </c>
      <c r="H116" s="108">
        <v>-19171072.679999985</v>
      </c>
      <c r="I116" s="129" t="s">
        <v>106</v>
      </c>
      <c r="J116" s="129"/>
      <c r="K116" s="109"/>
      <c r="M116" s="117">
        <f t="shared" si="1"/>
        <v>5.2060833758781091E-5</v>
      </c>
    </row>
    <row r="117" spans="2:13" s="102" customFormat="1" ht="15" customHeight="1" x14ac:dyDescent="0.2">
      <c r="B117" s="105" t="s">
        <v>105</v>
      </c>
      <c r="C117" s="106">
        <v>42543</v>
      </c>
      <c r="D117" s="128">
        <v>8.0727803640338984E-3</v>
      </c>
      <c r="E117" s="128"/>
      <c r="F117" s="107" t="s">
        <v>106</v>
      </c>
      <c r="G117" s="108">
        <v>-17674059.440000013</v>
      </c>
      <c r="H117" s="108">
        <v>-17674059.440000013</v>
      </c>
      <c r="I117" s="129" t="s">
        <v>106</v>
      </c>
      <c r="J117" s="129"/>
      <c r="K117" s="109"/>
      <c r="M117" s="117">
        <f t="shared" si="1"/>
        <v>4.8188309224199435E-5</v>
      </c>
    </row>
    <row r="118" spans="2:13" s="102" customFormat="1" ht="15" customHeight="1" x14ac:dyDescent="0.2">
      <c r="B118" s="105" t="s">
        <v>105</v>
      </c>
      <c r="C118" s="106">
        <v>42544</v>
      </c>
      <c r="D118" s="128">
        <v>8.1879195394962377E-3</v>
      </c>
      <c r="E118" s="128"/>
      <c r="F118" s="107" t="s">
        <v>106</v>
      </c>
      <c r="G118" s="108">
        <v>-18708928.349999987</v>
      </c>
      <c r="H118" s="108">
        <v>-18708928.349999987</v>
      </c>
      <c r="I118" s="129" t="s">
        <v>106</v>
      </c>
      <c r="J118" s="129"/>
      <c r="K118" s="109"/>
      <c r="M118" s="117">
        <f t="shared" si="1"/>
        <v>5.1737414127321516E-5</v>
      </c>
    </row>
    <row r="119" spans="2:13" s="102" customFormat="1" ht="15" customHeight="1" x14ac:dyDescent="0.2">
      <c r="B119" s="105" t="s">
        <v>105</v>
      </c>
      <c r="C119" s="106">
        <v>42545</v>
      </c>
      <c r="D119" s="128">
        <v>8.2326063963784352E-3</v>
      </c>
      <c r="E119" s="128"/>
      <c r="F119" s="107" t="s">
        <v>106</v>
      </c>
      <c r="G119" s="108">
        <v>-21346532.499999985</v>
      </c>
      <c r="H119" s="108">
        <v>-21346532.499999985</v>
      </c>
      <c r="I119" s="129" t="s">
        <v>106</v>
      </c>
      <c r="J119" s="129"/>
      <c r="K119" s="109"/>
      <c r="M119" s="117">
        <f t="shared" si="1"/>
        <v>5.93535816892115E-5</v>
      </c>
    </row>
    <row r="120" spans="2:13" s="102" customFormat="1" ht="15" customHeight="1" x14ac:dyDescent="0.2">
      <c r="B120" s="105" t="s">
        <v>105</v>
      </c>
      <c r="C120" s="106">
        <v>42546</v>
      </c>
      <c r="D120" s="128">
        <v>8.2325867763506453E-3</v>
      </c>
      <c r="E120" s="128"/>
      <c r="F120" s="107" t="s">
        <v>106</v>
      </c>
      <c r="G120" s="108">
        <v>-21347020.660000008</v>
      </c>
      <c r="H120" s="108">
        <v>-21347020.660000008</v>
      </c>
      <c r="I120" s="129" t="s">
        <v>106</v>
      </c>
      <c r="J120" s="129"/>
      <c r="K120" s="109"/>
      <c r="M120" s="117">
        <f t="shared" si="1"/>
        <v>5.9354797552487684E-5</v>
      </c>
    </row>
    <row r="121" spans="2:13" s="102" customFormat="1" ht="15" customHeight="1" x14ac:dyDescent="0.2">
      <c r="B121" s="105" t="s">
        <v>105</v>
      </c>
      <c r="C121" s="106">
        <v>42547</v>
      </c>
      <c r="D121" s="128">
        <v>8.2327357913077812E-3</v>
      </c>
      <c r="E121" s="128"/>
      <c r="F121" s="107" t="s">
        <v>106</v>
      </c>
      <c r="G121" s="108">
        <v>-21347508.830000006</v>
      </c>
      <c r="H121" s="108">
        <v>-21347508.830000006</v>
      </c>
      <c r="I121" s="129" t="s">
        <v>106</v>
      </c>
      <c r="J121" s="129"/>
      <c r="K121" s="109"/>
      <c r="M121" s="117">
        <f t="shared" si="1"/>
        <v>5.9357229279039962E-5</v>
      </c>
    </row>
    <row r="122" spans="2:13" s="102" customFormat="1" ht="15" customHeight="1" x14ac:dyDescent="0.2">
      <c r="B122" s="105" t="s">
        <v>105</v>
      </c>
      <c r="C122" s="106">
        <v>42548</v>
      </c>
      <c r="D122" s="128">
        <v>8.2563892566772969E-3</v>
      </c>
      <c r="E122" s="128"/>
      <c r="F122" s="107" t="s">
        <v>106</v>
      </c>
      <c r="G122" s="108">
        <v>-20486243.409999996</v>
      </c>
      <c r="H122" s="108">
        <v>-20486243.409999996</v>
      </c>
      <c r="I122" s="129" t="s">
        <v>106</v>
      </c>
      <c r="J122" s="129"/>
      <c r="K122" s="109"/>
      <c r="M122" s="117">
        <f t="shared" si="1"/>
        <v>5.7126120167279449E-5</v>
      </c>
    </row>
    <row r="123" spans="2:13" s="102" customFormat="1" ht="15" customHeight="1" x14ac:dyDescent="0.2">
      <c r="B123" s="105" t="s">
        <v>105</v>
      </c>
      <c r="C123" s="106">
        <v>42549</v>
      </c>
      <c r="D123" s="128">
        <v>8.2933784133374048E-3</v>
      </c>
      <c r="E123" s="128"/>
      <c r="F123" s="107" t="s">
        <v>106</v>
      </c>
      <c r="G123" s="108">
        <v>-19478093.479999997</v>
      </c>
      <c r="H123" s="108">
        <v>-19478093.479999997</v>
      </c>
      <c r="I123" s="129" t="s">
        <v>106</v>
      </c>
      <c r="J123" s="129"/>
      <c r="K123" s="109"/>
      <c r="M123" s="117">
        <f t="shared" si="1"/>
        <v>5.4558216928021514E-5</v>
      </c>
    </row>
    <row r="124" spans="2:13" s="102" customFormat="1" ht="15" customHeight="1" x14ac:dyDescent="0.2">
      <c r="B124" s="105" t="s">
        <v>105</v>
      </c>
      <c r="C124" s="106">
        <v>42550</v>
      </c>
      <c r="D124" s="128">
        <v>8.3933890449420893E-3</v>
      </c>
      <c r="E124" s="128"/>
      <c r="F124" s="107" t="s">
        <v>106</v>
      </c>
      <c r="G124" s="108">
        <v>-17420996.359999992</v>
      </c>
      <c r="H124" s="108">
        <v>-17420996.359999992</v>
      </c>
      <c r="I124" s="129" t="s">
        <v>106</v>
      </c>
      <c r="J124" s="129"/>
      <c r="K124" s="109"/>
      <c r="M124" s="117">
        <f t="shared" si="1"/>
        <v>4.9384718687944572E-5</v>
      </c>
    </row>
    <row r="125" spans="2:13" s="102" customFormat="1" ht="15" customHeight="1" x14ac:dyDescent="0.2">
      <c r="B125" s="105" t="s">
        <v>105</v>
      </c>
      <c r="C125" s="106">
        <v>42551</v>
      </c>
      <c r="D125" s="128">
        <v>8.3805882782470083E-3</v>
      </c>
      <c r="E125" s="128"/>
      <c r="F125" s="107" t="s">
        <v>106</v>
      </c>
      <c r="G125" s="108">
        <v>-16274466.119999997</v>
      </c>
      <c r="H125" s="138">
        <v>-16274466.119999997</v>
      </c>
      <c r="I125" s="129" t="s">
        <v>106</v>
      </c>
      <c r="J125" s="129"/>
      <c r="K125" s="109"/>
      <c r="M125" s="117">
        <f t="shared" si="1"/>
        <v>4.6064196080741296E-5</v>
      </c>
    </row>
    <row r="126" spans="2:13" s="102" customFormat="1" ht="15" customHeight="1" x14ac:dyDescent="0.2">
      <c r="B126" s="105" t="s">
        <v>105</v>
      </c>
      <c r="C126" s="106">
        <v>42552</v>
      </c>
      <c r="D126" s="128">
        <v>8.3669994327017546E-3</v>
      </c>
      <c r="E126" s="128"/>
      <c r="F126" s="107" t="s">
        <v>106</v>
      </c>
      <c r="G126" s="108">
        <v>-16496666.589999994</v>
      </c>
      <c r="H126" s="108">
        <v>-16496666.589999994</v>
      </c>
      <c r="I126" s="129" t="s">
        <v>106</v>
      </c>
      <c r="J126" s="129"/>
      <c r="K126" s="109"/>
      <c r="M126" s="117">
        <f t="shared" si="1"/>
        <v>4.6617413871395791E-5</v>
      </c>
    </row>
    <row r="127" spans="2:13" s="102" customFormat="1" ht="15" customHeight="1" x14ac:dyDescent="0.2">
      <c r="B127" s="105" t="s">
        <v>105</v>
      </c>
      <c r="C127" s="106">
        <v>42553</v>
      </c>
      <c r="D127" s="128">
        <v>8.3670231950560923E-3</v>
      </c>
      <c r="E127" s="128"/>
      <c r="F127" s="107" t="s">
        <v>106</v>
      </c>
      <c r="G127" s="108">
        <v>-16497050.000000004</v>
      </c>
      <c r="H127" s="108">
        <v>-16497050.000000004</v>
      </c>
      <c r="I127" s="129" t="s">
        <v>106</v>
      </c>
      <c r="J127" s="129"/>
      <c r="K127" s="109"/>
      <c r="M127" s="117">
        <f t="shared" si="1"/>
        <v>4.6618629734672015E-5</v>
      </c>
    </row>
    <row r="128" spans="2:13" s="102" customFormat="1" ht="15" customHeight="1" x14ac:dyDescent="0.2">
      <c r="B128" s="105" t="s">
        <v>105</v>
      </c>
      <c r="C128" s="106">
        <v>42554</v>
      </c>
      <c r="D128" s="128">
        <v>8.3668287354724796E-3</v>
      </c>
      <c r="E128" s="128"/>
      <c r="F128" s="107" t="s">
        <v>106</v>
      </c>
      <c r="G128" s="108">
        <v>-16497433.420000002</v>
      </c>
      <c r="H128" s="108">
        <v>-16497433.420000002</v>
      </c>
      <c r="I128" s="129" t="s">
        <v>106</v>
      </c>
      <c r="J128" s="129"/>
      <c r="K128" s="109"/>
      <c r="M128" s="117">
        <f t="shared" si="1"/>
        <v>4.6618629734671988E-5</v>
      </c>
    </row>
    <row r="129" spans="2:13" s="102" customFormat="1" ht="15" customHeight="1" x14ac:dyDescent="0.2">
      <c r="B129" s="105" t="s">
        <v>105</v>
      </c>
      <c r="C129" s="106">
        <v>42555</v>
      </c>
      <c r="D129" s="128">
        <v>8.3670707063080753E-3</v>
      </c>
      <c r="E129" s="128"/>
      <c r="F129" s="107" t="s">
        <v>106</v>
      </c>
      <c r="G129" s="108">
        <v>-16497816.839999985</v>
      </c>
      <c r="H129" s="108">
        <v>-16497816.839999985</v>
      </c>
      <c r="I129" s="129" t="s">
        <v>106</v>
      </c>
      <c r="J129" s="129"/>
      <c r="K129" s="109"/>
      <c r="M129" s="117">
        <f t="shared" si="1"/>
        <v>4.662106146122428E-5</v>
      </c>
    </row>
    <row r="130" spans="2:13" s="102" customFormat="1" ht="15" customHeight="1" x14ac:dyDescent="0.2">
      <c r="B130" s="105" t="s">
        <v>105</v>
      </c>
      <c r="C130" s="106">
        <v>42556</v>
      </c>
      <c r="D130" s="128">
        <v>8.366946825272583E-3</v>
      </c>
      <c r="E130" s="128"/>
      <c r="F130" s="107" t="s">
        <v>106</v>
      </c>
      <c r="G130" s="108">
        <v>-10567725.819999993</v>
      </c>
      <c r="H130" s="108">
        <v>-10567725.819999993</v>
      </c>
      <c r="I130" s="129" t="s">
        <v>106</v>
      </c>
      <c r="J130" s="129"/>
      <c r="K130" s="109"/>
      <c r="M130" s="117">
        <f t="shared" si="1"/>
        <v>2.9862817925858821E-5</v>
      </c>
    </row>
    <row r="131" spans="2:13" s="102" customFormat="1" ht="15" customHeight="1" x14ac:dyDescent="0.2">
      <c r="B131" s="105" t="s">
        <v>105</v>
      </c>
      <c r="C131" s="106">
        <v>42557</v>
      </c>
      <c r="D131" s="128">
        <v>8.4444626823146508E-3</v>
      </c>
      <c r="E131" s="128"/>
      <c r="F131" s="107" t="s">
        <v>106</v>
      </c>
      <c r="G131" s="108">
        <v>-5082952.1799999932</v>
      </c>
      <c r="H131" s="108">
        <v>-5082952.1799999932</v>
      </c>
      <c r="I131" s="129" t="s">
        <v>106</v>
      </c>
      <c r="J131" s="129"/>
      <c r="K131" s="109"/>
      <c r="M131" s="117">
        <f t="shared" si="1"/>
        <v>1.4496737841700794E-5</v>
      </c>
    </row>
    <row r="132" spans="2:13" s="102" customFormat="1" ht="15" customHeight="1" x14ac:dyDescent="0.2">
      <c r="B132" s="105" t="s">
        <v>105</v>
      </c>
      <c r="C132" s="106">
        <v>42558</v>
      </c>
      <c r="D132" s="128">
        <v>8.4729403378775731E-3</v>
      </c>
      <c r="E132" s="128"/>
      <c r="F132" s="107" t="s">
        <v>106</v>
      </c>
      <c r="G132" s="108">
        <v>-4936279.2999999952</v>
      </c>
      <c r="H132" s="108">
        <v>-4936279.2999999952</v>
      </c>
      <c r="I132" s="129" t="s">
        <v>106</v>
      </c>
      <c r="J132" s="129"/>
      <c r="K132" s="109"/>
      <c r="M132" s="117">
        <f t="shared" si="1"/>
        <v>1.4125899542470903E-5</v>
      </c>
    </row>
    <row r="133" spans="2:13" s="102" customFormat="1" ht="15" customHeight="1" x14ac:dyDescent="0.2">
      <c r="B133" s="105" t="s">
        <v>105</v>
      </c>
      <c r="C133" s="106">
        <v>42559</v>
      </c>
      <c r="D133" s="128">
        <v>8.5136490235851511E-3</v>
      </c>
      <c r="E133" s="128"/>
      <c r="F133" s="107" t="s">
        <v>106</v>
      </c>
      <c r="G133" s="108">
        <v>-15536792.700000005</v>
      </c>
      <c r="H133" s="108">
        <v>-15536792.700000005</v>
      </c>
      <c r="I133" s="129" t="s">
        <v>106</v>
      </c>
      <c r="J133" s="129"/>
      <c r="K133" s="109"/>
      <c r="M133" s="117">
        <f t="shared" ref="M133:M196" si="2">+H133*D133/$H$369</f>
        <v>4.4674464356086053E-5</v>
      </c>
    </row>
    <row r="134" spans="2:13" s="102" customFormat="1" ht="15" customHeight="1" x14ac:dyDescent="0.2">
      <c r="B134" s="105" t="s">
        <v>105</v>
      </c>
      <c r="C134" s="106">
        <v>42560</v>
      </c>
      <c r="D134" s="128">
        <v>8.5136793914217107E-3</v>
      </c>
      <c r="E134" s="128"/>
      <c r="F134" s="107" t="s">
        <v>106</v>
      </c>
      <c r="G134" s="108">
        <v>-15537160.130000005</v>
      </c>
      <c r="H134" s="108">
        <v>-15537160.130000005</v>
      </c>
      <c r="I134" s="129" t="s">
        <v>106</v>
      </c>
      <c r="J134" s="129"/>
      <c r="K134" s="109"/>
      <c r="M134" s="117">
        <f t="shared" si="2"/>
        <v>4.4675680219362277E-5</v>
      </c>
    </row>
    <row r="135" spans="2:13" s="102" customFormat="1" ht="15" customHeight="1" x14ac:dyDescent="0.2">
      <c r="B135" s="105" t="s">
        <v>105</v>
      </c>
      <c r="C135" s="106">
        <v>42561</v>
      </c>
      <c r="D135" s="128">
        <v>8.5137097523425402E-3</v>
      </c>
      <c r="E135" s="128"/>
      <c r="F135" s="107" t="s">
        <v>106</v>
      </c>
      <c r="G135" s="108">
        <v>-15537527.569999991</v>
      </c>
      <c r="H135" s="108">
        <v>-15537527.569999991</v>
      </c>
      <c r="I135" s="129" t="s">
        <v>106</v>
      </c>
      <c r="J135" s="129"/>
      <c r="K135" s="109"/>
      <c r="M135" s="117">
        <f t="shared" si="2"/>
        <v>4.4676896082638399E-5</v>
      </c>
    </row>
    <row r="136" spans="2:13" s="102" customFormat="1" ht="15" customHeight="1" x14ac:dyDescent="0.2">
      <c r="B136" s="105" t="s">
        <v>105</v>
      </c>
      <c r="C136" s="106">
        <v>42562</v>
      </c>
      <c r="D136" s="128">
        <v>8.540741349093545E-3</v>
      </c>
      <c r="E136" s="128"/>
      <c r="F136" s="107" t="s">
        <v>106</v>
      </c>
      <c r="G136" s="108">
        <v>-20752577.879999995</v>
      </c>
      <c r="H136" s="108">
        <v>-20752577.879999995</v>
      </c>
      <c r="I136" s="129" t="s">
        <v>106</v>
      </c>
      <c r="J136" s="129"/>
      <c r="K136" s="109"/>
      <c r="M136" s="117">
        <f t="shared" si="2"/>
        <v>5.9861812538647959E-5</v>
      </c>
    </row>
    <row r="137" spans="2:13" s="102" customFormat="1" ht="15" customHeight="1" x14ac:dyDescent="0.2">
      <c r="B137" s="105" t="s">
        <v>105</v>
      </c>
      <c r="C137" s="106">
        <v>42563</v>
      </c>
      <c r="D137" s="128">
        <v>8.5712976145595858E-3</v>
      </c>
      <c r="E137" s="128"/>
      <c r="F137" s="107" t="s">
        <v>106</v>
      </c>
      <c r="G137" s="108">
        <v>-17943094.140000001</v>
      </c>
      <c r="H137" s="108">
        <v>-17943094.140000001</v>
      </c>
      <c r="I137" s="129" t="s">
        <v>106</v>
      </c>
      <c r="J137" s="129"/>
      <c r="K137" s="109"/>
      <c r="M137" s="117">
        <f t="shared" si="2"/>
        <v>5.194289502099323E-5</v>
      </c>
    </row>
    <row r="138" spans="2:13" s="102" customFormat="1" ht="15" customHeight="1" x14ac:dyDescent="0.2">
      <c r="B138" s="105" t="s">
        <v>105</v>
      </c>
      <c r="C138" s="106">
        <v>42564</v>
      </c>
      <c r="D138" s="128">
        <v>8.6086103290581757E-3</v>
      </c>
      <c r="E138" s="128"/>
      <c r="F138" s="107" t="s">
        <v>106</v>
      </c>
      <c r="G138" s="108">
        <v>-16224778.989999991</v>
      </c>
      <c r="H138" s="108">
        <v>-16224778.989999991</v>
      </c>
      <c r="I138" s="129" t="s">
        <v>106</v>
      </c>
      <c r="J138" s="129"/>
      <c r="K138" s="109"/>
      <c r="M138" s="117">
        <f t="shared" si="2"/>
        <v>4.7173063388602653E-5</v>
      </c>
    </row>
    <row r="139" spans="2:13" s="102" customFormat="1" ht="15" customHeight="1" x14ac:dyDescent="0.2">
      <c r="B139" s="105" t="s">
        <v>105</v>
      </c>
      <c r="C139" s="106">
        <v>42565</v>
      </c>
      <c r="D139" s="128">
        <v>8.6143687851565048E-3</v>
      </c>
      <c r="E139" s="128"/>
      <c r="F139" s="107" t="s">
        <v>106</v>
      </c>
      <c r="G139" s="108">
        <v>-7213064.7699999977</v>
      </c>
      <c r="H139" s="108">
        <v>-7213064.7699999977</v>
      </c>
      <c r="I139" s="129" t="s">
        <v>106</v>
      </c>
      <c r="J139" s="129"/>
      <c r="K139" s="109"/>
      <c r="M139" s="117">
        <f t="shared" si="2"/>
        <v>2.0985800146587008E-5</v>
      </c>
    </row>
    <row r="140" spans="2:13" s="102" customFormat="1" ht="15" customHeight="1" x14ac:dyDescent="0.2">
      <c r="B140" s="105" t="s">
        <v>105</v>
      </c>
      <c r="C140" s="106">
        <v>42566</v>
      </c>
      <c r="D140" s="128">
        <v>8.617818884980151E-3</v>
      </c>
      <c r="E140" s="128"/>
      <c r="F140" s="107" t="s">
        <v>106</v>
      </c>
      <c r="G140" s="108">
        <v>-5493269.3100000033</v>
      </c>
      <c r="H140" s="108">
        <v>-5493269.3100000033</v>
      </c>
      <c r="I140" s="129" t="s">
        <v>106</v>
      </c>
      <c r="J140" s="129"/>
      <c r="K140" s="109"/>
      <c r="M140" s="117">
        <f t="shared" si="2"/>
        <v>1.5988602081553786E-5</v>
      </c>
    </row>
    <row r="141" spans="2:13" s="102" customFormat="1" ht="15" customHeight="1" x14ac:dyDescent="0.2">
      <c r="B141" s="105" t="s">
        <v>105</v>
      </c>
      <c r="C141" s="106">
        <v>42567</v>
      </c>
      <c r="D141" s="128">
        <v>8.6176125932453038E-3</v>
      </c>
      <c r="E141" s="128"/>
      <c r="F141" s="107" t="s">
        <v>106</v>
      </c>
      <c r="G141" s="108">
        <v>-5493400.8100000061</v>
      </c>
      <c r="H141" s="108">
        <v>-5493400.8100000061</v>
      </c>
      <c r="I141" s="129" t="s">
        <v>106</v>
      </c>
      <c r="J141" s="129"/>
      <c r="K141" s="109"/>
      <c r="M141" s="117">
        <f t="shared" si="2"/>
        <v>1.598860208155382E-5</v>
      </c>
    </row>
    <row r="142" spans="2:13" s="102" customFormat="1" ht="15" customHeight="1" x14ac:dyDescent="0.2">
      <c r="B142" s="105" t="s">
        <v>105</v>
      </c>
      <c r="C142" s="106">
        <v>42568</v>
      </c>
      <c r="D142" s="128">
        <v>8.6180616274558752E-3</v>
      </c>
      <c r="E142" s="128"/>
      <c r="F142" s="107" t="s">
        <v>106</v>
      </c>
      <c r="G142" s="108">
        <v>-5493532.3099999949</v>
      </c>
      <c r="H142" s="108">
        <v>-5493532.3099999949</v>
      </c>
      <c r="I142" s="129" t="s">
        <v>106</v>
      </c>
      <c r="J142" s="129"/>
      <c r="K142" s="109"/>
      <c r="M142" s="117">
        <f t="shared" si="2"/>
        <v>1.5989817944829976E-5</v>
      </c>
    </row>
    <row r="143" spans="2:13" s="102" customFormat="1" ht="15" customHeight="1" x14ac:dyDescent="0.2">
      <c r="B143" s="105" t="s">
        <v>105</v>
      </c>
      <c r="C143" s="106">
        <v>42569</v>
      </c>
      <c r="D143" s="128">
        <v>8.6577579991810542E-3</v>
      </c>
      <c r="E143" s="128"/>
      <c r="F143" s="107" t="s">
        <v>106</v>
      </c>
      <c r="G143" s="108">
        <v>-9096719.9600000028</v>
      </c>
      <c r="H143" s="108">
        <v>-9096719.9600000028</v>
      </c>
      <c r="I143" s="129" t="s">
        <v>106</v>
      </c>
      <c r="J143" s="129"/>
      <c r="K143" s="109"/>
      <c r="M143" s="117">
        <f t="shared" si="2"/>
        <v>2.6599440892635189E-5</v>
      </c>
    </row>
    <row r="144" spans="2:13" s="102" customFormat="1" ht="15" customHeight="1" x14ac:dyDescent="0.2">
      <c r="B144" s="105" t="s">
        <v>105</v>
      </c>
      <c r="C144" s="106">
        <v>42570</v>
      </c>
      <c r="D144" s="128">
        <v>8.66095383336128E-3</v>
      </c>
      <c r="E144" s="128"/>
      <c r="F144" s="107" t="s">
        <v>106</v>
      </c>
      <c r="G144" s="108">
        <v>-9982457.0899999961</v>
      </c>
      <c r="H144" s="108">
        <v>-9982457.0899999961</v>
      </c>
      <c r="I144" s="129" t="s">
        <v>106</v>
      </c>
      <c r="J144" s="129"/>
      <c r="K144" s="109"/>
      <c r="M144" s="117">
        <f t="shared" si="2"/>
        <v>2.9200172440349528E-5</v>
      </c>
    </row>
    <row r="145" spans="2:13" s="102" customFormat="1" ht="15" customHeight="1" x14ac:dyDescent="0.2">
      <c r="B145" s="105" t="s">
        <v>105</v>
      </c>
      <c r="C145" s="106">
        <v>42571</v>
      </c>
      <c r="D145" s="128">
        <v>8.7787173890006825E-3</v>
      </c>
      <c r="E145" s="128"/>
      <c r="F145" s="107" t="s">
        <v>106</v>
      </c>
      <c r="G145" s="108">
        <v>-10470231.119999997</v>
      </c>
      <c r="H145" s="108">
        <v>-10470231.119999997</v>
      </c>
      <c r="I145" s="129" t="s">
        <v>106</v>
      </c>
      <c r="J145" s="129"/>
      <c r="K145" s="109"/>
      <c r="M145" s="117">
        <f t="shared" si="2"/>
        <v>3.104342116701387E-5</v>
      </c>
    </row>
    <row r="146" spans="2:13" s="102" customFormat="1" ht="15" customHeight="1" x14ac:dyDescent="0.2">
      <c r="B146" s="105" t="s">
        <v>105</v>
      </c>
      <c r="C146" s="106">
        <v>42572</v>
      </c>
      <c r="D146" s="128">
        <v>8.8157348419554346E-3</v>
      </c>
      <c r="E146" s="128"/>
      <c r="F146" s="107" t="s">
        <v>106</v>
      </c>
      <c r="G146" s="108">
        <v>-8337501.2199999914</v>
      </c>
      <c r="H146" s="108">
        <v>-8337501.2199999914</v>
      </c>
      <c r="I146" s="129" t="s">
        <v>106</v>
      </c>
      <c r="J146" s="129"/>
      <c r="K146" s="109"/>
      <c r="M146" s="117">
        <f t="shared" si="2"/>
        <v>2.482428050943602E-5</v>
      </c>
    </row>
    <row r="147" spans="2:13" s="102" customFormat="1" ht="15" customHeight="1" x14ac:dyDescent="0.2">
      <c r="B147" s="105" t="s">
        <v>105</v>
      </c>
      <c r="C147" s="106">
        <v>42573</v>
      </c>
      <c r="D147" s="128">
        <v>8.8541654551859642E-3</v>
      </c>
      <c r="E147" s="128"/>
      <c r="F147" s="107" t="s">
        <v>106</v>
      </c>
      <c r="G147" s="108">
        <v>-3499505.4200000013</v>
      </c>
      <c r="H147" s="108">
        <v>-3499505.4200000013</v>
      </c>
      <c r="I147" s="129" t="s">
        <v>106</v>
      </c>
      <c r="J147" s="129"/>
      <c r="K147" s="109"/>
      <c r="M147" s="117">
        <f t="shared" si="2"/>
        <v>1.0464935217941746E-5</v>
      </c>
    </row>
    <row r="148" spans="2:13" s="102" customFormat="1" ht="15" customHeight="1" x14ac:dyDescent="0.2">
      <c r="B148" s="105" t="s">
        <v>105</v>
      </c>
      <c r="C148" s="106">
        <v>42574</v>
      </c>
      <c r="D148" s="128">
        <v>8.8549763846865227E-3</v>
      </c>
      <c r="E148" s="128"/>
      <c r="F148" s="107" t="s">
        <v>106</v>
      </c>
      <c r="G148" s="108">
        <v>-3499591.4900000063</v>
      </c>
      <c r="H148" s="108">
        <v>-3499591.4900000063</v>
      </c>
      <c r="I148" s="129" t="s">
        <v>106</v>
      </c>
      <c r="J148" s="129"/>
      <c r="K148" s="109"/>
      <c r="M148" s="117">
        <f t="shared" si="2"/>
        <v>1.0466151081217882E-5</v>
      </c>
    </row>
    <row r="149" spans="2:13" s="102" customFormat="1" ht="15" customHeight="1" x14ac:dyDescent="0.2">
      <c r="B149" s="105" t="s">
        <v>105</v>
      </c>
      <c r="C149" s="106">
        <v>42575</v>
      </c>
      <c r="D149" s="128">
        <v>8.8547585828028554E-3</v>
      </c>
      <c r="E149" s="128"/>
      <c r="F149" s="107" t="s">
        <v>106</v>
      </c>
      <c r="G149" s="108">
        <v>-3499677.57</v>
      </c>
      <c r="H149" s="108">
        <v>-3499677.57</v>
      </c>
      <c r="I149" s="129" t="s">
        <v>106</v>
      </c>
      <c r="J149" s="129"/>
      <c r="K149" s="109"/>
      <c r="M149" s="117">
        <f t="shared" si="2"/>
        <v>1.0466151081217936E-5</v>
      </c>
    </row>
    <row r="150" spans="2:13" s="102" customFormat="1" ht="15" customHeight="1" x14ac:dyDescent="0.2">
      <c r="B150" s="105" t="s">
        <v>105</v>
      </c>
      <c r="C150" s="106">
        <v>42576</v>
      </c>
      <c r="D150" s="128">
        <v>8.8427656976214457E-3</v>
      </c>
      <c r="E150" s="128"/>
      <c r="F150" s="107" t="s">
        <v>106</v>
      </c>
      <c r="G150" s="108">
        <v>-5399125.2999999849</v>
      </c>
      <c r="H150" s="108">
        <v>-5399125.2999999849</v>
      </c>
      <c r="I150" s="129" t="s">
        <v>106</v>
      </c>
      <c r="J150" s="129"/>
      <c r="K150" s="109"/>
      <c r="M150" s="117">
        <f t="shared" si="2"/>
        <v>1.6124778768484148E-5</v>
      </c>
    </row>
    <row r="151" spans="2:13" s="102" customFormat="1" ht="15" customHeight="1" x14ac:dyDescent="0.2">
      <c r="B151" s="105" t="s">
        <v>105</v>
      </c>
      <c r="C151" s="106">
        <v>42577</v>
      </c>
      <c r="D151" s="128">
        <v>8.806453693529075E-3</v>
      </c>
      <c r="E151" s="128"/>
      <c r="F151" s="107" t="s">
        <v>106</v>
      </c>
      <c r="G151" s="108">
        <v>-3307937.6800000025</v>
      </c>
      <c r="H151" s="108">
        <v>-3307937.6800000025</v>
      </c>
      <c r="I151" s="129" t="s">
        <v>106</v>
      </c>
      <c r="J151" s="129"/>
      <c r="K151" s="109"/>
      <c r="M151" s="117">
        <f t="shared" si="2"/>
        <v>9.8387656307173825E-6</v>
      </c>
    </row>
    <row r="152" spans="2:13" s="102" customFormat="1" ht="15" customHeight="1" x14ac:dyDescent="0.2">
      <c r="B152" s="105" t="s">
        <v>105</v>
      </c>
      <c r="C152" s="106">
        <v>42578</v>
      </c>
      <c r="D152" s="128">
        <v>8.8428960905787366E-3</v>
      </c>
      <c r="E152" s="128"/>
      <c r="F152" s="107" t="s">
        <v>106</v>
      </c>
      <c r="G152" s="108">
        <v>-3148968.3599999989</v>
      </c>
      <c r="H152" s="108">
        <v>-3148968.3599999989</v>
      </c>
      <c r="I152" s="129" t="s">
        <v>106</v>
      </c>
      <c r="J152" s="129"/>
      <c r="K152" s="109"/>
      <c r="M152" s="117">
        <f t="shared" si="2"/>
        <v>9.4047024411269463E-6</v>
      </c>
    </row>
    <row r="153" spans="2:13" s="102" customFormat="1" ht="15" customHeight="1" x14ac:dyDescent="0.2">
      <c r="B153" s="105" t="s">
        <v>105</v>
      </c>
      <c r="C153" s="106">
        <v>42579</v>
      </c>
      <c r="D153" s="128"/>
      <c r="E153" s="128"/>
      <c r="F153" s="107">
        <v>8.8802557116318195E-3</v>
      </c>
      <c r="G153" s="110">
        <v>1812109.9800000084</v>
      </c>
      <c r="H153" s="110"/>
      <c r="I153" s="129">
        <v>1812109.9800000084</v>
      </c>
      <c r="J153" s="129"/>
      <c r="K153" s="109"/>
      <c r="M153" s="117">
        <f t="shared" si="2"/>
        <v>0</v>
      </c>
    </row>
    <row r="154" spans="2:13" s="102" customFormat="1" ht="15" customHeight="1" x14ac:dyDescent="0.2">
      <c r="B154" s="105" t="s">
        <v>105</v>
      </c>
      <c r="C154" s="106">
        <v>42580</v>
      </c>
      <c r="D154" s="128">
        <v>8.8984372980599347E-3</v>
      </c>
      <c r="E154" s="128"/>
      <c r="F154" s="107" t="s">
        <v>106</v>
      </c>
      <c r="G154" s="108">
        <v>-1318074.1300000083</v>
      </c>
      <c r="H154" s="138">
        <v>-1318074.1300000083</v>
      </c>
      <c r="I154" s="129" t="s">
        <v>106</v>
      </c>
      <c r="J154" s="129"/>
      <c r="K154" s="109"/>
      <c r="M154" s="117">
        <f t="shared" si="2"/>
        <v>3.9612825537416131E-6</v>
      </c>
    </row>
    <row r="155" spans="2:13" s="102" customFormat="1" ht="15" customHeight="1" x14ac:dyDescent="0.2">
      <c r="B155" s="105" t="s">
        <v>105</v>
      </c>
      <c r="C155" s="106">
        <v>42581</v>
      </c>
      <c r="D155" s="128">
        <v>8.895486162876623E-3</v>
      </c>
      <c r="E155" s="128"/>
      <c r="F155" s="107" t="s">
        <v>106</v>
      </c>
      <c r="G155" s="108">
        <v>-1318106.7100000074</v>
      </c>
      <c r="H155" s="108">
        <v>-1318106.7100000074</v>
      </c>
      <c r="I155" s="129" t="s">
        <v>106</v>
      </c>
      <c r="J155" s="129"/>
      <c r="K155" s="109"/>
      <c r="M155" s="117">
        <f t="shared" si="2"/>
        <v>3.9600666904654231E-6</v>
      </c>
    </row>
    <row r="156" spans="2:13" s="102" customFormat="1" ht="15" customHeight="1" x14ac:dyDescent="0.2">
      <c r="B156" s="105" t="s">
        <v>105</v>
      </c>
      <c r="C156" s="106">
        <v>42582</v>
      </c>
      <c r="D156" s="128">
        <v>8.8979974862748272E-3</v>
      </c>
      <c r="E156" s="128"/>
      <c r="F156" s="107" t="s">
        <v>106</v>
      </c>
      <c r="G156" s="108">
        <v>-1318139.2800000031</v>
      </c>
      <c r="H156" s="108">
        <v>-1318139.2800000031</v>
      </c>
      <c r="I156" s="129" t="s">
        <v>106</v>
      </c>
      <c r="J156" s="129"/>
      <c r="K156" s="109"/>
      <c r="M156" s="117">
        <f t="shared" si="2"/>
        <v>3.961282553741669E-6</v>
      </c>
    </row>
    <row r="157" spans="2:13" s="102" customFormat="1" ht="15" customHeight="1" x14ac:dyDescent="0.2">
      <c r="B157" s="105" t="s">
        <v>105</v>
      </c>
      <c r="C157" s="106">
        <v>42583</v>
      </c>
      <c r="D157" s="128">
        <v>8.8566389812680859E-3</v>
      </c>
      <c r="E157" s="128"/>
      <c r="F157" s="107" t="s">
        <v>106</v>
      </c>
      <c r="G157" s="108">
        <v>-2418118.209999986</v>
      </c>
      <c r="H157" s="108">
        <v>-2418118.209999986</v>
      </c>
      <c r="I157" s="129" t="s">
        <v>106</v>
      </c>
      <c r="J157" s="129"/>
      <c r="K157" s="109"/>
      <c r="M157" s="117">
        <f t="shared" si="2"/>
        <v>7.2331706298984052E-6</v>
      </c>
    </row>
    <row r="158" spans="2:13" s="102" customFormat="1" ht="15" customHeight="1" x14ac:dyDescent="0.2">
      <c r="B158" s="105" t="s">
        <v>105</v>
      </c>
      <c r="C158" s="106">
        <v>42584</v>
      </c>
      <c r="D158" s="128">
        <v>8.8824851589464973E-3</v>
      </c>
      <c r="E158" s="128"/>
      <c r="F158" s="107" t="s">
        <v>106</v>
      </c>
      <c r="G158" s="108">
        <v>-4606953.939999992</v>
      </c>
      <c r="H158" s="108">
        <v>-4606953.939999992</v>
      </c>
      <c r="I158" s="129" t="s">
        <v>106</v>
      </c>
      <c r="J158" s="129"/>
      <c r="K158" s="109"/>
      <c r="M158" s="117">
        <f t="shared" si="2"/>
        <v>1.3820717860153789E-5</v>
      </c>
    </row>
    <row r="159" spans="2:13" s="102" customFormat="1" ht="15" customHeight="1" x14ac:dyDescent="0.2">
      <c r="B159" s="105" t="s">
        <v>105</v>
      </c>
      <c r="C159" s="106">
        <v>42585</v>
      </c>
      <c r="D159" s="128">
        <v>8.8800951483492731E-3</v>
      </c>
      <c r="E159" s="128"/>
      <c r="F159" s="107" t="s">
        <v>106</v>
      </c>
      <c r="G159" s="108">
        <v>-11575011.110000007</v>
      </c>
      <c r="H159" s="108">
        <v>-11575011.110000007</v>
      </c>
      <c r="I159" s="129" t="s">
        <v>106</v>
      </c>
      <c r="J159" s="129"/>
      <c r="K159" s="109"/>
      <c r="M159" s="117">
        <f t="shared" si="2"/>
        <v>3.4715328261028483E-5</v>
      </c>
    </row>
    <row r="160" spans="2:13" s="102" customFormat="1" ht="15" customHeight="1" x14ac:dyDescent="0.2">
      <c r="B160" s="105" t="s">
        <v>105</v>
      </c>
      <c r="C160" s="106">
        <v>42586</v>
      </c>
      <c r="D160" s="128"/>
      <c r="E160" s="128"/>
      <c r="F160" s="107">
        <v>8.8563834987871789E-3</v>
      </c>
      <c r="G160" s="110">
        <v>1739762.0600000082</v>
      </c>
      <c r="H160" s="110"/>
      <c r="I160" s="129">
        <v>1739762.0600000082</v>
      </c>
      <c r="J160" s="129"/>
      <c r="K160" s="109"/>
      <c r="M160" s="117">
        <f t="shared" si="2"/>
        <v>0</v>
      </c>
    </row>
    <row r="161" spans="2:13" s="102" customFormat="1" ht="15" customHeight="1" x14ac:dyDescent="0.2">
      <c r="B161" s="105" t="s">
        <v>105</v>
      </c>
      <c r="C161" s="106">
        <v>42587</v>
      </c>
      <c r="D161" s="128"/>
      <c r="E161" s="128"/>
      <c r="F161" s="107">
        <v>8.8357118317249905E-3</v>
      </c>
      <c r="G161" s="110">
        <v>2094635.9899999951</v>
      </c>
      <c r="H161" s="110"/>
      <c r="I161" s="129">
        <v>2094635.9899999951</v>
      </c>
      <c r="J161" s="129"/>
      <c r="K161" s="109"/>
      <c r="M161" s="117">
        <f t="shared" si="2"/>
        <v>0</v>
      </c>
    </row>
    <row r="162" spans="2:13" s="102" customFormat="1" ht="15" customHeight="1" x14ac:dyDescent="0.2">
      <c r="B162" s="105" t="s">
        <v>105</v>
      </c>
      <c r="C162" s="106">
        <v>42588</v>
      </c>
      <c r="D162" s="128"/>
      <c r="E162" s="128"/>
      <c r="F162" s="107">
        <v>8.8337763429522115E-3</v>
      </c>
      <c r="G162" s="110">
        <v>2094687.3999999953</v>
      </c>
      <c r="H162" s="110"/>
      <c r="I162" s="129">
        <v>2094687.3999999953</v>
      </c>
      <c r="J162" s="129"/>
      <c r="K162" s="109"/>
      <c r="M162" s="117">
        <f t="shared" si="2"/>
        <v>0</v>
      </c>
    </row>
    <row r="163" spans="2:13" s="102" customFormat="1" ht="15" customHeight="1" x14ac:dyDescent="0.2">
      <c r="B163" s="105" t="s">
        <v>105</v>
      </c>
      <c r="C163" s="106">
        <v>42589</v>
      </c>
      <c r="D163" s="128"/>
      <c r="E163" s="128"/>
      <c r="F163" s="107">
        <v>8.8335595827030919E-3</v>
      </c>
      <c r="G163" s="110">
        <v>2094738.8000000063</v>
      </c>
      <c r="H163" s="110"/>
      <c r="I163" s="129">
        <v>2094738.8000000063</v>
      </c>
      <c r="J163" s="129"/>
      <c r="K163" s="109"/>
      <c r="M163" s="117">
        <f t="shared" si="2"/>
        <v>0</v>
      </c>
    </row>
    <row r="164" spans="2:13" s="102" customFormat="1" ht="15" customHeight="1" x14ac:dyDescent="0.2">
      <c r="B164" s="105" t="s">
        <v>105</v>
      </c>
      <c r="C164" s="106">
        <v>42590</v>
      </c>
      <c r="D164" s="128">
        <v>8.8063646793922114E-3</v>
      </c>
      <c r="E164" s="128"/>
      <c r="F164" s="107" t="s">
        <v>106</v>
      </c>
      <c r="G164" s="108">
        <v>-6745121.530000004</v>
      </c>
      <c r="H164" s="108">
        <v>-6745121.530000004</v>
      </c>
      <c r="I164" s="129" t="s">
        <v>106</v>
      </c>
      <c r="J164" s="129"/>
      <c r="K164" s="109"/>
      <c r="M164" s="117">
        <f t="shared" si="2"/>
        <v>2.0061744056702501E-5</v>
      </c>
    </row>
    <row r="165" spans="2:13" s="102" customFormat="1" ht="15" customHeight="1" x14ac:dyDescent="0.2">
      <c r="B165" s="105" t="s">
        <v>105</v>
      </c>
      <c r="C165" s="106">
        <v>42591</v>
      </c>
      <c r="D165" s="128">
        <v>8.7897541176996836E-3</v>
      </c>
      <c r="E165" s="128"/>
      <c r="F165" s="107" t="s">
        <v>106</v>
      </c>
      <c r="G165" s="108">
        <v>-7058900.5299999993</v>
      </c>
      <c r="H165" s="108">
        <v>-7058900.5299999993</v>
      </c>
      <c r="I165" s="129" t="s">
        <v>106</v>
      </c>
      <c r="J165" s="129"/>
      <c r="K165" s="109"/>
      <c r="M165" s="117">
        <f t="shared" si="2"/>
        <v>2.095540356468288E-5</v>
      </c>
    </row>
    <row r="166" spans="2:13" s="102" customFormat="1" ht="15" customHeight="1" x14ac:dyDescent="0.2">
      <c r="B166" s="105" t="s">
        <v>105</v>
      </c>
      <c r="C166" s="106">
        <v>42592</v>
      </c>
      <c r="D166" s="128">
        <v>8.7920269290002722E-3</v>
      </c>
      <c r="E166" s="128"/>
      <c r="F166" s="107" t="s">
        <v>106</v>
      </c>
      <c r="G166" s="108">
        <v>-2615642.580000014</v>
      </c>
      <c r="H166" s="108">
        <v>-2615642.580000014</v>
      </c>
      <c r="I166" s="129" t="s">
        <v>106</v>
      </c>
      <c r="J166" s="129"/>
      <c r="K166" s="109"/>
      <c r="M166" s="117">
        <f t="shared" si="2"/>
        <v>7.7669346081342364E-6</v>
      </c>
    </row>
    <row r="167" spans="2:13" s="102" customFormat="1" ht="15" customHeight="1" x14ac:dyDescent="0.2">
      <c r="B167" s="105" t="s">
        <v>105</v>
      </c>
      <c r="C167" s="106">
        <v>42593</v>
      </c>
      <c r="D167" s="128"/>
      <c r="E167" s="128"/>
      <c r="F167" s="107">
        <v>8.8033889786626046E-3</v>
      </c>
      <c r="G167" s="110">
        <v>6237461.5199999968</v>
      </c>
      <c r="H167" s="110"/>
      <c r="I167" s="129">
        <v>6237461.5199999968</v>
      </c>
      <c r="J167" s="129"/>
      <c r="K167" s="109"/>
      <c r="M167" s="117">
        <f t="shared" si="2"/>
        <v>0</v>
      </c>
    </row>
    <row r="168" spans="2:13" s="102" customFormat="1" ht="15" customHeight="1" x14ac:dyDescent="0.2">
      <c r="B168" s="105" t="s">
        <v>105</v>
      </c>
      <c r="C168" s="106">
        <v>42594</v>
      </c>
      <c r="D168" s="128"/>
      <c r="E168" s="128"/>
      <c r="F168" s="107">
        <v>8.827160707823075E-3</v>
      </c>
      <c r="G168" s="110">
        <v>7240244.2999999914</v>
      </c>
      <c r="H168" s="110"/>
      <c r="I168" s="129">
        <v>7240244.2999999914</v>
      </c>
      <c r="J168" s="129"/>
      <c r="K168" s="109"/>
      <c r="M168" s="117">
        <f t="shared" si="2"/>
        <v>0</v>
      </c>
    </row>
    <row r="169" spans="2:13" s="102" customFormat="1" ht="15" customHeight="1" x14ac:dyDescent="0.2">
      <c r="B169" s="105" t="s">
        <v>105</v>
      </c>
      <c r="C169" s="106">
        <v>42595</v>
      </c>
      <c r="D169" s="128"/>
      <c r="E169" s="128"/>
      <c r="F169" s="107">
        <v>8.8269442721129205E-3</v>
      </c>
      <c r="G169" s="110">
        <v>7240421.8300000066</v>
      </c>
      <c r="H169" s="110"/>
      <c r="I169" s="129">
        <v>7240421.8300000066</v>
      </c>
      <c r="J169" s="129"/>
      <c r="K169" s="109"/>
      <c r="M169" s="117">
        <f t="shared" si="2"/>
        <v>0</v>
      </c>
    </row>
    <row r="170" spans="2:13" s="102" customFormat="1" ht="15" customHeight="1" x14ac:dyDescent="0.2">
      <c r="B170" s="105" t="s">
        <v>105</v>
      </c>
      <c r="C170" s="106">
        <v>42596</v>
      </c>
      <c r="D170" s="128"/>
      <c r="E170" s="128"/>
      <c r="F170" s="107">
        <v>8.8272250434251413E-3</v>
      </c>
      <c r="G170" s="110">
        <v>7240599.3599999929</v>
      </c>
      <c r="H170" s="110"/>
      <c r="I170" s="129">
        <v>7240599.3599999929</v>
      </c>
      <c r="J170" s="129"/>
      <c r="K170" s="109"/>
      <c r="M170" s="117">
        <f t="shared" si="2"/>
        <v>0</v>
      </c>
    </row>
    <row r="171" spans="2:13" s="102" customFormat="1" ht="15" customHeight="1" x14ac:dyDescent="0.2">
      <c r="B171" s="105" t="s">
        <v>105</v>
      </c>
      <c r="C171" s="106">
        <v>42597</v>
      </c>
      <c r="D171" s="128"/>
      <c r="E171" s="128"/>
      <c r="F171" s="107">
        <v>8.8387436890066968E-3</v>
      </c>
      <c r="G171" s="110">
        <v>8466090.0499999989</v>
      </c>
      <c r="H171" s="110"/>
      <c r="I171" s="129">
        <v>8466090.0499999989</v>
      </c>
      <c r="J171" s="129"/>
      <c r="K171" s="109"/>
      <c r="M171" s="117">
        <f t="shared" si="2"/>
        <v>0</v>
      </c>
    </row>
    <row r="172" spans="2:13" s="102" customFormat="1" ht="15" customHeight="1" x14ac:dyDescent="0.2">
      <c r="B172" s="105" t="s">
        <v>105</v>
      </c>
      <c r="C172" s="106">
        <v>42598</v>
      </c>
      <c r="D172" s="128"/>
      <c r="E172" s="128"/>
      <c r="F172" s="107">
        <v>8.8409574239692486E-3</v>
      </c>
      <c r="G172" s="110">
        <v>15556912.379999995</v>
      </c>
      <c r="H172" s="110"/>
      <c r="I172" s="129">
        <v>15556912.379999995</v>
      </c>
      <c r="J172" s="129"/>
      <c r="K172" s="109"/>
      <c r="M172" s="117">
        <f t="shared" si="2"/>
        <v>0</v>
      </c>
    </row>
    <row r="173" spans="2:13" s="102" customFormat="1" ht="15" customHeight="1" x14ac:dyDescent="0.2">
      <c r="B173" s="105" t="s">
        <v>105</v>
      </c>
      <c r="C173" s="106">
        <v>42599</v>
      </c>
      <c r="D173" s="128"/>
      <c r="E173" s="128"/>
      <c r="F173" s="107">
        <v>8.8342380740199008E-3</v>
      </c>
      <c r="G173" s="110">
        <v>10567838.359999994</v>
      </c>
      <c r="H173" s="110"/>
      <c r="I173" s="129">
        <v>10567838.359999994</v>
      </c>
      <c r="J173" s="129"/>
      <c r="K173" s="109"/>
      <c r="M173" s="117">
        <f t="shared" si="2"/>
        <v>0</v>
      </c>
    </row>
    <row r="174" spans="2:13" s="102" customFormat="1" ht="15" customHeight="1" x14ac:dyDescent="0.2">
      <c r="B174" s="105" t="s">
        <v>105</v>
      </c>
      <c r="C174" s="106">
        <v>42600</v>
      </c>
      <c r="D174" s="128"/>
      <c r="E174" s="128"/>
      <c r="F174" s="107">
        <v>8.8658100362597626E-3</v>
      </c>
      <c r="G174" s="110">
        <v>13179303.360000005</v>
      </c>
      <c r="H174" s="110"/>
      <c r="I174" s="129">
        <v>13179303.360000005</v>
      </c>
      <c r="J174" s="129"/>
      <c r="K174" s="109"/>
      <c r="M174" s="117">
        <f t="shared" si="2"/>
        <v>0</v>
      </c>
    </row>
    <row r="175" spans="2:13" s="102" customFormat="1" ht="15" customHeight="1" x14ac:dyDescent="0.2">
      <c r="B175" s="105" t="s">
        <v>105</v>
      </c>
      <c r="C175" s="106">
        <v>42601</v>
      </c>
      <c r="D175" s="128"/>
      <c r="E175" s="128"/>
      <c r="F175" s="107">
        <v>8.9387784441778591E-3</v>
      </c>
      <c r="G175" s="110">
        <v>12702004.050000018</v>
      </c>
      <c r="H175" s="110"/>
      <c r="I175" s="129">
        <v>12702004.050000018</v>
      </c>
      <c r="J175" s="129"/>
      <c r="K175" s="109"/>
      <c r="M175" s="117">
        <f t="shared" si="2"/>
        <v>0</v>
      </c>
    </row>
    <row r="176" spans="2:13" s="102" customFormat="1" ht="15" customHeight="1" x14ac:dyDescent="0.2">
      <c r="B176" s="105" t="s">
        <v>105</v>
      </c>
      <c r="C176" s="106">
        <v>42602</v>
      </c>
      <c r="D176" s="128"/>
      <c r="E176" s="128"/>
      <c r="F176" s="107">
        <v>8.9385565003551968E-3</v>
      </c>
      <c r="G176" s="110">
        <v>12702319.439999992</v>
      </c>
      <c r="H176" s="110"/>
      <c r="I176" s="129">
        <v>12702319.439999992</v>
      </c>
      <c r="J176" s="129"/>
      <c r="K176" s="109"/>
      <c r="M176" s="117">
        <f t="shared" si="2"/>
        <v>0</v>
      </c>
    </row>
    <row r="177" spans="2:13" s="102" customFormat="1" ht="15" customHeight="1" x14ac:dyDescent="0.2">
      <c r="B177" s="105" t="s">
        <v>105</v>
      </c>
      <c r="C177" s="106">
        <v>42603</v>
      </c>
      <c r="D177" s="128"/>
      <c r="E177" s="128"/>
      <c r="F177" s="107">
        <v>8.9389013790928621E-3</v>
      </c>
      <c r="G177" s="110">
        <v>12702634.830000009</v>
      </c>
      <c r="H177" s="110"/>
      <c r="I177" s="129">
        <v>12702634.830000009</v>
      </c>
      <c r="J177" s="129"/>
      <c r="K177" s="109"/>
      <c r="M177" s="117">
        <f t="shared" si="2"/>
        <v>0</v>
      </c>
    </row>
    <row r="178" spans="2:13" s="102" customFormat="1" ht="15" customHeight="1" x14ac:dyDescent="0.2">
      <c r="B178" s="105" t="s">
        <v>105</v>
      </c>
      <c r="C178" s="106">
        <v>42604</v>
      </c>
      <c r="D178" s="128"/>
      <c r="E178" s="128"/>
      <c r="F178" s="107">
        <v>8.960721860081634E-3</v>
      </c>
      <c r="G178" s="110">
        <v>7667462.6299999943</v>
      </c>
      <c r="H178" s="110"/>
      <c r="I178" s="129">
        <v>7667462.6299999943</v>
      </c>
      <c r="J178" s="129"/>
      <c r="K178" s="109"/>
      <c r="M178" s="117">
        <f t="shared" si="2"/>
        <v>0</v>
      </c>
    </row>
    <row r="179" spans="2:13" s="102" customFormat="1" ht="15" customHeight="1" x14ac:dyDescent="0.2">
      <c r="B179" s="105" t="s">
        <v>105</v>
      </c>
      <c r="C179" s="106">
        <v>42605</v>
      </c>
      <c r="D179" s="128"/>
      <c r="E179" s="128"/>
      <c r="F179" s="107">
        <v>8.999793817756915E-3</v>
      </c>
      <c r="G179" s="110">
        <v>9281012.6200000085</v>
      </c>
      <c r="H179" s="110"/>
      <c r="I179" s="129">
        <v>9281012.6200000085</v>
      </c>
      <c r="J179" s="129"/>
      <c r="K179" s="109"/>
      <c r="M179" s="117">
        <f t="shared" si="2"/>
        <v>0</v>
      </c>
    </row>
    <row r="180" spans="2:13" s="102" customFormat="1" ht="15" customHeight="1" x14ac:dyDescent="0.2">
      <c r="B180" s="105" t="s">
        <v>105</v>
      </c>
      <c r="C180" s="106">
        <v>42606</v>
      </c>
      <c r="D180" s="128"/>
      <c r="E180" s="128"/>
      <c r="F180" s="107">
        <v>8.9939406894450329E-3</v>
      </c>
      <c r="G180" s="110">
        <v>8697855.8899999913</v>
      </c>
      <c r="H180" s="110"/>
      <c r="I180" s="129">
        <v>8697855.8899999913</v>
      </c>
      <c r="J180" s="129"/>
      <c r="K180" s="109"/>
      <c r="M180" s="117">
        <f t="shared" si="2"/>
        <v>0</v>
      </c>
    </row>
    <row r="181" spans="2:13" s="102" customFormat="1" ht="15" customHeight="1" x14ac:dyDescent="0.2">
      <c r="B181" s="105" t="s">
        <v>105</v>
      </c>
      <c r="C181" s="106">
        <v>42607</v>
      </c>
      <c r="D181" s="128"/>
      <c r="E181" s="128"/>
      <c r="F181" s="107">
        <v>8.9940758971613875E-3</v>
      </c>
      <c r="G181" s="110">
        <v>6683599.3699999964</v>
      </c>
      <c r="H181" s="110"/>
      <c r="I181" s="129">
        <v>6683599.3699999964</v>
      </c>
      <c r="J181" s="129"/>
      <c r="K181" s="109"/>
      <c r="M181" s="117">
        <f t="shared" si="2"/>
        <v>0</v>
      </c>
    </row>
    <row r="182" spans="2:13" s="102" customFormat="1" ht="15" customHeight="1" x14ac:dyDescent="0.2">
      <c r="B182" s="105" t="s">
        <v>105</v>
      </c>
      <c r="C182" s="106">
        <v>42608</v>
      </c>
      <c r="D182" s="128"/>
      <c r="E182" s="128"/>
      <c r="F182" s="107">
        <v>9.0238490465805558E-3</v>
      </c>
      <c r="G182" s="110">
        <v>7901063.0200000014</v>
      </c>
      <c r="H182" s="110"/>
      <c r="I182" s="129">
        <v>7901063.0200000014</v>
      </c>
      <c r="J182" s="129"/>
      <c r="K182" s="109"/>
      <c r="M182" s="117">
        <f t="shared" si="2"/>
        <v>0</v>
      </c>
    </row>
    <row r="183" spans="2:13" s="102" customFormat="1" ht="15" customHeight="1" x14ac:dyDescent="0.2">
      <c r="B183" s="105" t="s">
        <v>105</v>
      </c>
      <c r="C183" s="106">
        <v>42609</v>
      </c>
      <c r="D183" s="128"/>
      <c r="E183" s="128"/>
      <c r="F183" s="107">
        <v>9.0240784816897623E-3</v>
      </c>
      <c r="G183" s="110">
        <v>7901261.0699999928</v>
      </c>
      <c r="H183" s="110"/>
      <c r="I183" s="129">
        <v>7901261.0699999928</v>
      </c>
      <c r="J183" s="129"/>
      <c r="K183" s="109"/>
      <c r="M183" s="117">
        <f t="shared" si="2"/>
        <v>0</v>
      </c>
    </row>
    <row r="184" spans="2:13" s="102" customFormat="1" ht="15" customHeight="1" x14ac:dyDescent="0.2">
      <c r="B184" s="105" t="s">
        <v>105</v>
      </c>
      <c r="C184" s="106">
        <v>42610</v>
      </c>
      <c r="D184" s="128"/>
      <c r="E184" s="128"/>
      <c r="F184" s="107">
        <v>9.0238522818253137E-3</v>
      </c>
      <c r="G184" s="110">
        <v>7901459.1300000027</v>
      </c>
      <c r="H184" s="110"/>
      <c r="I184" s="129">
        <v>7901459.1300000027</v>
      </c>
      <c r="J184" s="129"/>
      <c r="K184" s="109"/>
      <c r="M184" s="117">
        <f t="shared" si="2"/>
        <v>0</v>
      </c>
    </row>
    <row r="185" spans="2:13" s="102" customFormat="1" ht="15" customHeight="1" x14ac:dyDescent="0.2">
      <c r="B185" s="105" t="s">
        <v>105</v>
      </c>
      <c r="C185" s="106">
        <v>42611</v>
      </c>
      <c r="D185" s="128">
        <v>9.0283389792920003E-3</v>
      </c>
      <c r="E185" s="128"/>
      <c r="F185" s="107" t="s">
        <v>106</v>
      </c>
      <c r="G185" s="108">
        <v>-2274039.5600000047</v>
      </c>
      <c r="H185" s="108">
        <v>-2274039.5600000047</v>
      </c>
      <c r="I185" s="129" t="s">
        <v>106</v>
      </c>
      <c r="J185" s="129"/>
      <c r="K185" s="109"/>
      <c r="M185" s="117">
        <f t="shared" si="2"/>
        <v>6.9340682639621091E-6</v>
      </c>
    </row>
    <row r="186" spans="2:13" s="102" customFormat="1" ht="15" customHeight="1" x14ac:dyDescent="0.2">
      <c r="B186" s="105" t="s">
        <v>105</v>
      </c>
      <c r="C186" s="106">
        <v>42612</v>
      </c>
      <c r="D186" s="128"/>
      <c r="E186" s="128"/>
      <c r="F186" s="107">
        <v>9.030417076875354E-3</v>
      </c>
      <c r="G186" s="110">
        <v>2015986.6199999815</v>
      </c>
      <c r="H186" s="110"/>
      <c r="I186" s="129">
        <v>2015986.6199999815</v>
      </c>
      <c r="J186" s="129"/>
      <c r="K186" s="109"/>
      <c r="M186" s="117">
        <f t="shared" si="2"/>
        <v>0</v>
      </c>
    </row>
    <row r="187" spans="2:13" s="102" customFormat="1" ht="15" customHeight="1" x14ac:dyDescent="0.2">
      <c r="B187" s="105" t="s">
        <v>105</v>
      </c>
      <c r="C187" s="106">
        <v>42613</v>
      </c>
      <c r="D187" s="128">
        <v>9.031264738195325E-3</v>
      </c>
      <c r="E187" s="128"/>
      <c r="F187" s="107" t="s">
        <v>106</v>
      </c>
      <c r="G187" s="108">
        <v>-1720423.4900000012</v>
      </c>
      <c r="H187" s="138">
        <v>-1720423.4900000012</v>
      </c>
      <c r="I187" s="129" t="s">
        <v>106</v>
      </c>
      <c r="J187" s="129"/>
      <c r="K187" s="109"/>
      <c r="M187" s="117">
        <f t="shared" si="2"/>
        <v>5.2476658999228922E-6</v>
      </c>
    </row>
    <row r="188" spans="2:13" s="102" customFormat="1" ht="15" customHeight="1" x14ac:dyDescent="0.2">
      <c r="B188" s="105" t="s">
        <v>105</v>
      </c>
      <c r="C188" s="106">
        <v>42614</v>
      </c>
      <c r="D188" s="128">
        <v>9.0458161418084954E-3</v>
      </c>
      <c r="E188" s="128"/>
      <c r="F188" s="107" t="s">
        <v>106</v>
      </c>
      <c r="G188" s="108">
        <v>-844102.93999998248</v>
      </c>
      <c r="H188" s="108">
        <v>-844102.93999998248</v>
      </c>
      <c r="I188" s="129" t="s">
        <v>106</v>
      </c>
      <c r="J188" s="129"/>
      <c r="K188" s="109"/>
      <c r="M188" s="117">
        <f t="shared" si="2"/>
        <v>2.5788460087433441E-6</v>
      </c>
    </row>
    <row r="189" spans="2:13" s="102" customFormat="1" ht="15" customHeight="1" x14ac:dyDescent="0.2">
      <c r="B189" s="105" t="s">
        <v>105</v>
      </c>
      <c r="C189" s="106">
        <v>42615</v>
      </c>
      <c r="D189" s="128">
        <v>8.9639375290305086E-3</v>
      </c>
      <c r="E189" s="128"/>
      <c r="F189" s="107" t="s">
        <v>106</v>
      </c>
      <c r="G189" s="108">
        <v>-10441036.619999999</v>
      </c>
      <c r="H189" s="108">
        <v>-10441036.619999999</v>
      </c>
      <c r="I189" s="129" t="s">
        <v>106</v>
      </c>
      <c r="J189" s="129"/>
      <c r="K189" s="109"/>
      <c r="M189" s="117">
        <f t="shared" si="2"/>
        <v>3.1610013453706116E-5</v>
      </c>
    </row>
    <row r="190" spans="2:13" s="102" customFormat="1" ht="15" customHeight="1" x14ac:dyDescent="0.2">
      <c r="B190" s="105" t="s">
        <v>105</v>
      </c>
      <c r="C190" s="106">
        <v>42616</v>
      </c>
      <c r="D190" s="128">
        <v>8.9637143340990672E-3</v>
      </c>
      <c r="E190" s="128"/>
      <c r="F190" s="107" t="s">
        <v>106</v>
      </c>
      <c r="G190" s="108">
        <v>-10441296.600000016</v>
      </c>
      <c r="H190" s="108">
        <v>-10441296.600000016</v>
      </c>
      <c r="I190" s="129" t="s">
        <v>106</v>
      </c>
      <c r="J190" s="129"/>
      <c r="K190" s="109"/>
      <c r="M190" s="117">
        <f t="shared" si="2"/>
        <v>3.1610013453706171E-5</v>
      </c>
    </row>
    <row r="191" spans="2:13" s="102" customFormat="1" ht="15" customHeight="1" x14ac:dyDescent="0.2">
      <c r="B191" s="105" t="s">
        <v>105</v>
      </c>
      <c r="C191" s="106">
        <v>42617</v>
      </c>
      <c r="D191" s="128">
        <v>8.9638359264629774E-3</v>
      </c>
      <c r="E191" s="128"/>
      <c r="F191" s="107" t="s">
        <v>106</v>
      </c>
      <c r="G191" s="108">
        <v>-10441556.580000004</v>
      </c>
      <c r="H191" s="108">
        <v>-10441556.580000004</v>
      </c>
      <c r="I191" s="129" t="s">
        <v>106</v>
      </c>
      <c r="J191" s="129"/>
      <c r="K191" s="109"/>
      <c r="M191" s="117">
        <f t="shared" si="2"/>
        <v>3.1611229316982313E-5</v>
      </c>
    </row>
    <row r="192" spans="2:13" s="102" customFormat="1" ht="15" customHeight="1" x14ac:dyDescent="0.2">
      <c r="B192" s="105" t="s">
        <v>105</v>
      </c>
      <c r="C192" s="106">
        <v>42618</v>
      </c>
      <c r="D192" s="128">
        <v>8.9639575041874191E-3</v>
      </c>
      <c r="E192" s="128"/>
      <c r="F192" s="107" t="s">
        <v>106</v>
      </c>
      <c r="G192" s="108">
        <v>-10441816.569999995</v>
      </c>
      <c r="H192" s="108">
        <v>-10441816.569999995</v>
      </c>
      <c r="I192" s="129" t="s">
        <v>106</v>
      </c>
      <c r="J192" s="129"/>
      <c r="K192" s="109"/>
      <c r="M192" s="117">
        <f t="shared" si="2"/>
        <v>3.161244518025849E-5</v>
      </c>
    </row>
    <row r="193" spans="2:13" s="102" customFormat="1" ht="15" customHeight="1" x14ac:dyDescent="0.2">
      <c r="B193" s="105" t="s">
        <v>105</v>
      </c>
      <c r="C193" s="106">
        <v>42619</v>
      </c>
      <c r="D193" s="128">
        <v>8.9558687844715924E-3</v>
      </c>
      <c r="E193" s="128"/>
      <c r="F193" s="107" t="s">
        <v>106</v>
      </c>
      <c r="G193" s="108">
        <v>-3002321.7900000163</v>
      </c>
      <c r="H193" s="108">
        <v>-3002321.7900000163</v>
      </c>
      <c r="I193" s="129" t="s">
        <v>106</v>
      </c>
      <c r="J193" s="129"/>
      <c r="K193" s="109"/>
      <c r="M193" s="117">
        <f t="shared" si="2"/>
        <v>9.0812828096673421E-6</v>
      </c>
    </row>
    <row r="194" spans="2:13" s="102" customFormat="1" ht="15" customHeight="1" x14ac:dyDescent="0.2">
      <c r="B194" s="105" t="s">
        <v>105</v>
      </c>
      <c r="C194" s="106">
        <v>42620</v>
      </c>
      <c r="D194" s="128"/>
      <c r="E194" s="128"/>
      <c r="F194" s="107">
        <v>8.9452236720436191E-3</v>
      </c>
      <c r="G194" s="110">
        <v>3875587.8299999894</v>
      </c>
      <c r="H194" s="110"/>
      <c r="I194" s="129">
        <v>3875587.8299999894</v>
      </c>
      <c r="J194" s="129"/>
      <c r="K194" s="109"/>
      <c r="M194" s="117">
        <f t="shared" si="2"/>
        <v>0</v>
      </c>
    </row>
    <row r="195" spans="2:13" s="102" customFormat="1" ht="15" customHeight="1" x14ac:dyDescent="0.2">
      <c r="B195" s="105" t="s">
        <v>105</v>
      </c>
      <c r="C195" s="106">
        <v>42621</v>
      </c>
      <c r="D195" s="128"/>
      <c r="E195" s="128"/>
      <c r="F195" s="107">
        <v>8.886897722508216E-3</v>
      </c>
      <c r="G195" s="110">
        <v>13545829.35</v>
      </c>
      <c r="H195" s="110"/>
      <c r="I195" s="129">
        <v>13545829.35</v>
      </c>
      <c r="J195" s="129"/>
      <c r="K195" s="109"/>
      <c r="M195" s="117">
        <f t="shared" si="2"/>
        <v>0</v>
      </c>
    </row>
    <row r="196" spans="2:13" s="102" customFormat="1" ht="15" customHeight="1" x14ac:dyDescent="0.2">
      <c r="B196" s="105" t="s">
        <v>105</v>
      </c>
      <c r="C196" s="106">
        <v>42622</v>
      </c>
      <c r="D196" s="128"/>
      <c r="E196" s="128"/>
      <c r="F196" s="107">
        <v>8.8776243622930139E-3</v>
      </c>
      <c r="G196" s="110">
        <v>5204365.2799999984</v>
      </c>
      <c r="H196" s="110"/>
      <c r="I196" s="129">
        <v>5204365.2799999984</v>
      </c>
      <c r="J196" s="129"/>
      <c r="K196" s="109"/>
      <c r="M196" s="117">
        <f t="shared" si="2"/>
        <v>0</v>
      </c>
    </row>
    <row r="197" spans="2:13" s="102" customFormat="1" ht="15" customHeight="1" x14ac:dyDescent="0.2">
      <c r="B197" s="105" t="s">
        <v>105</v>
      </c>
      <c r="C197" s="106">
        <v>42623</v>
      </c>
      <c r="D197" s="128"/>
      <c r="E197" s="128"/>
      <c r="F197" s="107">
        <v>8.8774054448739967E-3</v>
      </c>
      <c r="G197" s="110">
        <v>5204493.6200000085</v>
      </c>
      <c r="H197" s="110"/>
      <c r="I197" s="129">
        <v>5204493.6200000085</v>
      </c>
      <c r="J197" s="129"/>
      <c r="K197" s="109"/>
      <c r="M197" s="117">
        <f t="shared" ref="M197:M260" si="3">+H197*D197/$H$369</f>
        <v>0</v>
      </c>
    </row>
    <row r="198" spans="2:13" s="102" customFormat="1" ht="15" customHeight="1" x14ac:dyDescent="0.2">
      <c r="B198" s="105" t="s">
        <v>105</v>
      </c>
      <c r="C198" s="106">
        <v>42624</v>
      </c>
      <c r="D198" s="128"/>
      <c r="E198" s="128"/>
      <c r="F198" s="107">
        <v>8.8771865382515028E-3</v>
      </c>
      <c r="G198" s="110">
        <v>5204621.9599999897</v>
      </c>
      <c r="H198" s="110"/>
      <c r="I198" s="129">
        <v>5204621.9599999897</v>
      </c>
      <c r="J198" s="129"/>
      <c r="K198" s="109"/>
      <c r="M198" s="117">
        <f t="shared" si="3"/>
        <v>0</v>
      </c>
    </row>
    <row r="199" spans="2:13" s="102" customFormat="1" ht="15" customHeight="1" x14ac:dyDescent="0.2">
      <c r="B199" s="105" t="s">
        <v>105</v>
      </c>
      <c r="C199" s="106">
        <v>42625</v>
      </c>
      <c r="D199" s="128"/>
      <c r="E199" s="128"/>
      <c r="F199" s="107">
        <v>8.914895116503882E-3</v>
      </c>
      <c r="G199" s="110">
        <v>7944726.1100000031</v>
      </c>
      <c r="H199" s="110"/>
      <c r="I199" s="129">
        <v>7944726.1100000031</v>
      </c>
      <c r="J199" s="129"/>
      <c r="K199" s="109"/>
      <c r="M199" s="117">
        <f t="shared" si="3"/>
        <v>0</v>
      </c>
    </row>
    <row r="200" spans="2:13" s="102" customFormat="1" ht="15" customHeight="1" x14ac:dyDescent="0.2">
      <c r="B200" s="105" t="s">
        <v>105</v>
      </c>
      <c r="C200" s="106">
        <v>42626</v>
      </c>
      <c r="D200" s="128"/>
      <c r="E200" s="128"/>
      <c r="F200" s="107">
        <v>8.8748345269372038E-3</v>
      </c>
      <c r="G200" s="110">
        <v>8003304.1500000106</v>
      </c>
      <c r="H200" s="110"/>
      <c r="I200" s="129">
        <v>8003304.1500000106</v>
      </c>
      <c r="J200" s="129"/>
      <c r="K200" s="109"/>
      <c r="M200" s="117">
        <f t="shared" si="3"/>
        <v>0</v>
      </c>
    </row>
    <row r="201" spans="2:13" s="102" customFormat="1" ht="15" customHeight="1" x14ac:dyDescent="0.2">
      <c r="B201" s="105" t="s">
        <v>105</v>
      </c>
      <c r="C201" s="106">
        <v>42627</v>
      </c>
      <c r="D201" s="128"/>
      <c r="E201" s="128"/>
      <c r="F201" s="107">
        <v>8.8452474906323998E-3</v>
      </c>
      <c r="G201" s="110">
        <v>9255953.5600000098</v>
      </c>
      <c r="H201" s="110"/>
      <c r="I201" s="129">
        <v>9255953.5600000098</v>
      </c>
      <c r="J201" s="129"/>
      <c r="K201" s="109"/>
      <c r="M201" s="117">
        <f t="shared" si="3"/>
        <v>0</v>
      </c>
    </row>
    <row r="202" spans="2:13" s="102" customFormat="1" ht="15" customHeight="1" x14ac:dyDescent="0.2">
      <c r="B202" s="105" t="s">
        <v>105</v>
      </c>
      <c r="C202" s="106">
        <v>42628</v>
      </c>
      <c r="D202" s="128">
        <v>8.6478588284921512E-3</v>
      </c>
      <c r="E202" s="128"/>
      <c r="F202" s="107" t="s">
        <v>106</v>
      </c>
      <c r="G202" s="108">
        <v>-4749846.2699999949</v>
      </c>
      <c r="H202" s="108">
        <v>-4749846.2699999949</v>
      </c>
      <c r="I202" s="129" t="s">
        <v>106</v>
      </c>
      <c r="J202" s="129"/>
      <c r="K202" s="109"/>
      <c r="M202" s="117">
        <f t="shared" si="3"/>
        <v>1.3872999981028814E-5</v>
      </c>
    </row>
    <row r="203" spans="2:13" s="102" customFormat="1" ht="15" customHeight="1" x14ac:dyDescent="0.2">
      <c r="B203" s="105" t="s">
        <v>105</v>
      </c>
      <c r="C203" s="106">
        <v>42629</v>
      </c>
      <c r="D203" s="128">
        <v>8.6032783974012029E-3</v>
      </c>
      <c r="E203" s="128"/>
      <c r="F203" s="107" t="s">
        <v>106</v>
      </c>
      <c r="G203" s="108">
        <v>-4288644.1999999955</v>
      </c>
      <c r="H203" s="108">
        <v>-4288644.1999999955</v>
      </c>
      <c r="I203" s="129" t="s">
        <v>106</v>
      </c>
      <c r="J203" s="129"/>
      <c r="K203" s="109"/>
      <c r="M203" s="117">
        <f t="shared" si="3"/>
        <v>1.2461382717402642E-5</v>
      </c>
    </row>
    <row r="204" spans="2:13" s="102" customFormat="1" ht="15" customHeight="1" x14ac:dyDescent="0.2">
      <c r="B204" s="105" t="s">
        <v>105</v>
      </c>
      <c r="C204" s="106">
        <v>42630</v>
      </c>
      <c r="D204" s="128">
        <v>8.6030728012057266E-3</v>
      </c>
      <c r="E204" s="128"/>
      <c r="F204" s="107" t="s">
        <v>106</v>
      </c>
      <c r="G204" s="108">
        <v>-4288746.6899999995</v>
      </c>
      <c r="H204" s="108">
        <v>-4288746.6899999995</v>
      </c>
      <c r="I204" s="129" t="s">
        <v>106</v>
      </c>
      <c r="J204" s="129"/>
      <c r="K204" s="109"/>
      <c r="M204" s="117">
        <f t="shared" si="3"/>
        <v>1.2461382717402694E-5</v>
      </c>
    </row>
    <row r="205" spans="2:13" s="102" customFormat="1" ht="15" customHeight="1" x14ac:dyDescent="0.2">
      <c r="B205" s="105" t="s">
        <v>105</v>
      </c>
      <c r="C205" s="106">
        <v>42631</v>
      </c>
      <c r="D205" s="128">
        <v>8.6037066008462348E-3</v>
      </c>
      <c r="E205" s="128"/>
      <c r="F205" s="107" t="s">
        <v>106</v>
      </c>
      <c r="G205" s="108">
        <v>-4288849.1800000044</v>
      </c>
      <c r="H205" s="108">
        <v>-4288849.1800000044</v>
      </c>
      <c r="I205" s="129" t="s">
        <v>106</v>
      </c>
      <c r="J205" s="129"/>
      <c r="K205" s="109"/>
      <c r="M205" s="117">
        <f t="shared" si="3"/>
        <v>1.246259858067883E-5</v>
      </c>
    </row>
    <row r="206" spans="2:13" s="102" customFormat="1" ht="15" customHeight="1" x14ac:dyDescent="0.2">
      <c r="B206" s="105" t="s">
        <v>105</v>
      </c>
      <c r="C206" s="106">
        <v>42632</v>
      </c>
      <c r="D206" s="128">
        <v>8.545882539958553E-3</v>
      </c>
      <c r="E206" s="128"/>
      <c r="F206" s="107" t="s">
        <v>106</v>
      </c>
      <c r="G206" s="108">
        <v>-3146357.3100000066</v>
      </c>
      <c r="H206" s="108">
        <v>-3146357.3100000066</v>
      </c>
      <c r="I206" s="129" t="s">
        <v>106</v>
      </c>
      <c r="J206" s="129"/>
      <c r="K206" s="109"/>
      <c r="M206" s="117">
        <f t="shared" si="3"/>
        <v>9.0812828096673404E-6</v>
      </c>
    </row>
    <row r="207" spans="2:13" s="102" customFormat="1" ht="15" customHeight="1" x14ac:dyDescent="0.2">
      <c r="B207" s="105" t="s">
        <v>105</v>
      </c>
      <c r="C207" s="106">
        <v>42633</v>
      </c>
      <c r="D207" s="128">
        <v>8.5504919435647215E-3</v>
      </c>
      <c r="E207" s="128"/>
      <c r="F207" s="107" t="s">
        <v>106</v>
      </c>
      <c r="G207" s="108">
        <v>-10092050.909999991</v>
      </c>
      <c r="H207" s="108">
        <v>-10092050.909999991</v>
      </c>
      <c r="I207" s="129" t="s">
        <v>106</v>
      </c>
      <c r="J207" s="129"/>
      <c r="K207" s="109"/>
      <c r="M207" s="117">
        <f t="shared" si="3"/>
        <v>2.9144242729645984E-5</v>
      </c>
    </row>
    <row r="208" spans="2:13" s="102" customFormat="1" ht="15" customHeight="1" x14ac:dyDescent="0.2">
      <c r="B208" s="105" t="s">
        <v>105</v>
      </c>
      <c r="C208" s="106">
        <v>42634</v>
      </c>
      <c r="D208" s="128">
        <v>8.5815257722172238E-3</v>
      </c>
      <c r="E208" s="128"/>
      <c r="F208" s="107" t="s">
        <v>106</v>
      </c>
      <c r="G208" s="108">
        <v>-8724882.0300000086</v>
      </c>
      <c r="H208" s="108">
        <v>-8724882.0300000086</v>
      </c>
      <c r="I208" s="129" t="s">
        <v>106</v>
      </c>
      <c r="J208" s="129"/>
      <c r="K208" s="109"/>
      <c r="M208" s="117">
        <f t="shared" si="3"/>
        <v>2.5287524417654471E-5</v>
      </c>
    </row>
    <row r="209" spans="2:13" s="102" customFormat="1" ht="15" customHeight="1" x14ac:dyDescent="0.2">
      <c r="B209" s="105" t="s">
        <v>105</v>
      </c>
      <c r="C209" s="106">
        <v>42635</v>
      </c>
      <c r="D209" s="128">
        <v>8.4916250210219993E-3</v>
      </c>
      <c r="E209" s="128"/>
      <c r="F209" s="107" t="s">
        <v>106</v>
      </c>
      <c r="G209" s="108">
        <v>-6572876.1999999993</v>
      </c>
      <c r="H209" s="108">
        <v>-6572876.1999999993</v>
      </c>
      <c r="I209" s="129" t="s">
        <v>106</v>
      </c>
      <c r="J209" s="129"/>
      <c r="K209" s="109"/>
      <c r="M209" s="117">
        <f t="shared" si="3"/>
        <v>1.8850744233643372E-5</v>
      </c>
    </row>
    <row r="210" spans="2:13" s="102" customFormat="1" ht="15" customHeight="1" x14ac:dyDescent="0.2">
      <c r="B210" s="105" t="s">
        <v>105</v>
      </c>
      <c r="C210" s="106">
        <v>42636</v>
      </c>
      <c r="D210" s="128">
        <v>8.5673319438803446E-3</v>
      </c>
      <c r="E210" s="128"/>
      <c r="F210" s="107" t="s">
        <v>106</v>
      </c>
      <c r="G210" s="108">
        <v>-10915556.979999993</v>
      </c>
      <c r="H210" s="108">
        <v>-10915556.979999993</v>
      </c>
      <c r="I210" s="129" t="s">
        <v>106</v>
      </c>
      <c r="J210" s="129"/>
      <c r="K210" s="109"/>
      <c r="M210" s="117">
        <f t="shared" si="3"/>
        <v>3.1584480324906728E-5</v>
      </c>
    </row>
    <row r="211" spans="2:13" s="102" customFormat="1" ht="15" customHeight="1" x14ac:dyDescent="0.2">
      <c r="B211" s="105" t="s">
        <v>105</v>
      </c>
      <c r="C211" s="106">
        <v>42637</v>
      </c>
      <c r="D211" s="128">
        <v>8.5677876554679372E-3</v>
      </c>
      <c r="E211" s="128"/>
      <c r="F211" s="107" t="s">
        <v>106</v>
      </c>
      <c r="G211" s="108">
        <v>-10915816.749999983</v>
      </c>
      <c r="H211" s="108">
        <v>-10915816.749999983</v>
      </c>
      <c r="I211" s="129" t="s">
        <v>106</v>
      </c>
      <c r="J211" s="129"/>
      <c r="K211" s="109"/>
      <c r="M211" s="117">
        <f t="shared" si="3"/>
        <v>3.1586912051459054E-5</v>
      </c>
    </row>
    <row r="212" spans="2:13" s="102" customFormat="1" ht="15" customHeight="1" x14ac:dyDescent="0.2">
      <c r="B212" s="105" t="s">
        <v>105</v>
      </c>
      <c r="C212" s="106">
        <v>42638</v>
      </c>
      <c r="D212" s="128">
        <v>8.5675837520281985E-3</v>
      </c>
      <c r="E212" s="128"/>
      <c r="F212" s="107" t="s">
        <v>106</v>
      </c>
      <c r="G212" s="108">
        <v>-10916076.539999995</v>
      </c>
      <c r="H212" s="108">
        <v>-10916076.539999995</v>
      </c>
      <c r="I212" s="129" t="s">
        <v>106</v>
      </c>
      <c r="J212" s="129"/>
      <c r="K212" s="109"/>
      <c r="M212" s="117">
        <f t="shared" si="3"/>
        <v>3.1586912051459108E-5</v>
      </c>
    </row>
    <row r="213" spans="2:13" s="102" customFormat="1" ht="15" customHeight="1" x14ac:dyDescent="0.2">
      <c r="B213" s="105" t="s">
        <v>105</v>
      </c>
      <c r="C213" s="106">
        <v>42639</v>
      </c>
      <c r="D213" s="128">
        <v>8.5139654902379076E-3</v>
      </c>
      <c r="E213" s="128"/>
      <c r="F213" s="107" t="s">
        <v>106</v>
      </c>
      <c r="G213" s="108">
        <v>-14424582.779999997</v>
      </c>
      <c r="H213" s="108">
        <v>-14424582.779999997</v>
      </c>
      <c r="I213" s="129" t="s">
        <v>106</v>
      </c>
      <c r="J213" s="129"/>
      <c r="K213" s="109"/>
      <c r="M213" s="117">
        <f t="shared" si="3"/>
        <v>4.1477959803051459E-5</v>
      </c>
    </row>
    <row r="214" spans="2:13" s="102" customFormat="1" ht="15" customHeight="1" x14ac:dyDescent="0.2">
      <c r="B214" s="105" t="s">
        <v>105</v>
      </c>
      <c r="C214" s="106">
        <v>42640</v>
      </c>
      <c r="D214" s="128">
        <v>8.5095388703900279E-3</v>
      </c>
      <c r="E214" s="128"/>
      <c r="F214" s="107" t="s">
        <v>106</v>
      </c>
      <c r="G214" s="108">
        <v>-11806609.21000001</v>
      </c>
      <c r="H214" s="108">
        <v>-11806609.21000001</v>
      </c>
      <c r="I214" s="129" t="s">
        <v>106</v>
      </c>
      <c r="J214" s="129"/>
      <c r="K214" s="109"/>
      <c r="M214" s="117">
        <f t="shared" si="3"/>
        <v>3.3932312311179E-5</v>
      </c>
    </row>
    <row r="215" spans="2:13" s="102" customFormat="1" ht="15" customHeight="1" x14ac:dyDescent="0.2">
      <c r="B215" s="105" t="s">
        <v>105</v>
      </c>
      <c r="C215" s="106">
        <v>42641</v>
      </c>
      <c r="D215" s="128">
        <v>8.5348945484063406E-3</v>
      </c>
      <c r="E215" s="128"/>
      <c r="F215" s="107" t="s">
        <v>106</v>
      </c>
      <c r="G215" s="108">
        <v>-10620869.359999998</v>
      </c>
      <c r="H215" s="108">
        <v>-10620869.359999998</v>
      </c>
      <c r="I215" s="129" t="s">
        <v>106</v>
      </c>
      <c r="J215" s="129"/>
      <c r="K215" s="109"/>
      <c r="M215" s="117">
        <f t="shared" si="3"/>
        <v>3.0615437293804158E-5</v>
      </c>
    </row>
    <row r="216" spans="2:13" s="102" customFormat="1" ht="15" customHeight="1" x14ac:dyDescent="0.2">
      <c r="B216" s="105" t="s">
        <v>105</v>
      </c>
      <c r="C216" s="106">
        <v>42642</v>
      </c>
      <c r="D216" s="128">
        <v>9.1137651045185702E-3</v>
      </c>
      <c r="E216" s="128"/>
      <c r="F216" s="107" t="s">
        <v>106</v>
      </c>
      <c r="G216" s="108">
        <v>-11091793.440000009</v>
      </c>
      <c r="H216" s="108">
        <v>-11091793.440000009</v>
      </c>
      <c r="I216" s="129" t="s">
        <v>106</v>
      </c>
      <c r="J216" s="129"/>
      <c r="K216" s="109"/>
      <c r="M216" s="117">
        <f t="shared" si="3"/>
        <v>3.4141440794679197E-5</v>
      </c>
    </row>
    <row r="217" spans="2:13" s="102" customFormat="1" ht="15" customHeight="1" x14ac:dyDescent="0.2">
      <c r="B217" s="105" t="s">
        <v>105</v>
      </c>
      <c r="C217" s="106">
        <v>42643</v>
      </c>
      <c r="D217" s="128">
        <v>9.047597025088323E-3</v>
      </c>
      <c r="E217" s="128"/>
      <c r="F217" s="107" t="s">
        <v>106</v>
      </c>
      <c r="G217" s="108">
        <v>-11383796.130000003</v>
      </c>
      <c r="H217" s="138">
        <v>-11383796.130000003</v>
      </c>
      <c r="I217" s="129" t="s">
        <v>106</v>
      </c>
      <c r="J217" s="129"/>
      <c r="K217" s="109"/>
      <c r="M217" s="117">
        <f t="shared" si="3"/>
        <v>3.4785848331045981E-5</v>
      </c>
    </row>
    <row r="218" spans="2:13" s="102" customFormat="1" ht="15" customHeight="1" x14ac:dyDescent="0.2">
      <c r="B218" s="105" t="s">
        <v>105</v>
      </c>
      <c r="C218" s="106">
        <v>42644</v>
      </c>
      <c r="D218" s="128">
        <v>9.0476858756843373E-3</v>
      </c>
      <c r="E218" s="128"/>
      <c r="F218" s="107" t="s">
        <v>106</v>
      </c>
      <c r="G218" s="108">
        <v>-11384082.23</v>
      </c>
      <c r="H218" s="108">
        <v>-11384082.23</v>
      </c>
      <c r="I218" s="129" t="s">
        <v>106</v>
      </c>
      <c r="J218" s="129"/>
      <c r="K218" s="109"/>
      <c r="M218" s="117">
        <f t="shared" si="3"/>
        <v>3.4787064194322171E-5</v>
      </c>
    </row>
    <row r="219" spans="2:13" s="102" customFormat="1" ht="15" customHeight="1" x14ac:dyDescent="0.2">
      <c r="B219" s="105" t="s">
        <v>105</v>
      </c>
      <c r="C219" s="106">
        <v>42645</v>
      </c>
      <c r="D219" s="128">
        <v>9.0474584907887963E-3</v>
      </c>
      <c r="E219" s="128"/>
      <c r="F219" s="107" t="s">
        <v>106</v>
      </c>
      <c r="G219" s="108">
        <v>-11384368.339999987</v>
      </c>
      <c r="H219" s="108">
        <v>-11384368.339999987</v>
      </c>
      <c r="I219" s="129" t="s">
        <v>106</v>
      </c>
      <c r="J219" s="129"/>
      <c r="K219" s="109"/>
      <c r="M219" s="117">
        <f t="shared" si="3"/>
        <v>3.4787064194322158E-5</v>
      </c>
    </row>
    <row r="220" spans="2:13" s="102" customFormat="1" ht="15" customHeight="1" x14ac:dyDescent="0.2">
      <c r="B220" s="105" t="s">
        <v>105</v>
      </c>
      <c r="C220" s="106">
        <v>42646</v>
      </c>
      <c r="D220" s="128">
        <v>8.9452777983232562E-3</v>
      </c>
      <c r="E220" s="128"/>
      <c r="F220" s="107" t="s">
        <v>106</v>
      </c>
      <c r="G220" s="108">
        <v>-11719658.389999997</v>
      </c>
      <c r="H220" s="108">
        <v>-11719658.389999997</v>
      </c>
      <c r="I220" s="129" t="s">
        <v>106</v>
      </c>
      <c r="J220" s="129"/>
      <c r="K220" s="109"/>
      <c r="M220" s="117">
        <f t="shared" si="3"/>
        <v>3.5407154465165629E-5</v>
      </c>
    </row>
    <row r="221" spans="2:13" s="102" customFormat="1" ht="15" customHeight="1" x14ac:dyDescent="0.2">
      <c r="B221" s="105" t="s">
        <v>105</v>
      </c>
      <c r="C221" s="106">
        <v>42647</v>
      </c>
      <c r="D221" s="128">
        <v>8.712071635495696E-3</v>
      </c>
      <c r="E221" s="128"/>
      <c r="F221" s="107" t="s">
        <v>106</v>
      </c>
      <c r="G221" s="108">
        <v>-9412732.5200000051</v>
      </c>
      <c r="H221" s="108">
        <v>-9412732.5200000051</v>
      </c>
      <c r="I221" s="129" t="s">
        <v>106</v>
      </c>
      <c r="J221" s="129"/>
      <c r="K221" s="109"/>
      <c r="M221" s="117">
        <f t="shared" si="3"/>
        <v>2.769614956773492E-5</v>
      </c>
    </row>
    <row r="222" spans="2:13" s="102" customFormat="1" ht="15" customHeight="1" x14ac:dyDescent="0.2">
      <c r="B222" s="105" t="s">
        <v>105</v>
      </c>
      <c r="C222" s="106">
        <v>42648</v>
      </c>
      <c r="D222" s="128">
        <v>8.9483675767468608E-3</v>
      </c>
      <c r="E222" s="128"/>
      <c r="F222" s="107" t="s">
        <v>106</v>
      </c>
      <c r="G222" s="108">
        <v>-15563687.880000012</v>
      </c>
      <c r="H222" s="108">
        <v>-15563687.880000012</v>
      </c>
      <c r="I222" s="129" t="s">
        <v>106</v>
      </c>
      <c r="J222" s="129"/>
      <c r="K222" s="109"/>
      <c r="M222" s="117">
        <f t="shared" si="3"/>
        <v>4.7036886701672375E-5</v>
      </c>
    </row>
    <row r="223" spans="2:13" s="102" customFormat="1" ht="15" customHeight="1" x14ac:dyDescent="0.2">
      <c r="B223" s="105" t="s">
        <v>105</v>
      </c>
      <c r="C223" s="106">
        <v>42649</v>
      </c>
      <c r="D223" s="128">
        <v>8.9540249082633513E-3</v>
      </c>
      <c r="E223" s="128"/>
      <c r="F223" s="107" t="s">
        <v>106</v>
      </c>
      <c r="G223" s="108">
        <v>-8166919.4299999941</v>
      </c>
      <c r="H223" s="108">
        <v>-8166919.4299999941</v>
      </c>
      <c r="I223" s="129" t="s">
        <v>106</v>
      </c>
      <c r="J223" s="129"/>
      <c r="K223" s="109"/>
      <c r="M223" s="117">
        <f t="shared" si="3"/>
        <v>2.4697830728714989E-5</v>
      </c>
    </row>
    <row r="224" spans="2:13" s="102" customFormat="1" ht="15" customHeight="1" x14ac:dyDescent="0.2">
      <c r="B224" s="105" t="s">
        <v>105</v>
      </c>
      <c r="C224" s="106">
        <v>42650</v>
      </c>
      <c r="D224" s="128">
        <v>8.9553487320409349E-3</v>
      </c>
      <c r="E224" s="128"/>
      <c r="F224" s="107" t="s">
        <v>106</v>
      </c>
      <c r="G224" s="108">
        <v>-1642549.0999999894</v>
      </c>
      <c r="H224" s="108">
        <v>-1642549.0999999894</v>
      </c>
      <c r="I224" s="129" t="s">
        <v>106</v>
      </c>
      <c r="J224" s="129"/>
      <c r="K224" s="109"/>
      <c r="M224" s="117">
        <f t="shared" si="3"/>
        <v>4.9680173464052E-6</v>
      </c>
    </row>
    <row r="225" spans="2:13" s="102" customFormat="1" ht="15" customHeight="1" x14ac:dyDescent="0.2">
      <c r="B225" s="105" t="s">
        <v>105</v>
      </c>
      <c r="C225" s="106">
        <v>42651</v>
      </c>
      <c r="D225" s="128">
        <v>8.9529343038233702E-3</v>
      </c>
      <c r="E225" s="128"/>
      <c r="F225" s="107" t="s">
        <v>106</v>
      </c>
      <c r="G225" s="108">
        <v>-1642589.9600000121</v>
      </c>
      <c r="H225" s="108">
        <v>-1642589.9600000121</v>
      </c>
      <c r="I225" s="129" t="s">
        <v>106</v>
      </c>
      <c r="J225" s="129"/>
      <c r="K225" s="109"/>
      <c r="M225" s="117">
        <f t="shared" si="3"/>
        <v>4.9668014831290633E-6</v>
      </c>
    </row>
    <row r="226" spans="2:13" s="102" customFormat="1" ht="15" customHeight="1" x14ac:dyDescent="0.2">
      <c r="B226" s="105" t="s">
        <v>105</v>
      </c>
      <c r="C226" s="106">
        <v>42652</v>
      </c>
      <c r="D226" s="128">
        <v>8.954903262772736E-3</v>
      </c>
      <c r="E226" s="128"/>
      <c r="F226" s="107" t="s">
        <v>106</v>
      </c>
      <c r="G226" s="108">
        <v>-1642630.8100000024</v>
      </c>
      <c r="H226" s="108">
        <v>-1642630.8100000024</v>
      </c>
      <c r="I226" s="129" t="s">
        <v>106</v>
      </c>
      <c r="J226" s="129"/>
      <c r="K226" s="109"/>
      <c r="M226" s="117">
        <f t="shared" si="3"/>
        <v>4.9680173464052542E-6</v>
      </c>
    </row>
    <row r="227" spans="2:13" s="102" customFormat="1" ht="15" customHeight="1" x14ac:dyDescent="0.2">
      <c r="B227" s="105" t="s">
        <v>105</v>
      </c>
      <c r="C227" s="106">
        <v>42653</v>
      </c>
      <c r="D227" s="128">
        <v>8.9524889657346274E-3</v>
      </c>
      <c r="E227" s="128"/>
      <c r="F227" s="107" t="s">
        <v>106</v>
      </c>
      <c r="G227" s="108">
        <v>-1642671.6700000106</v>
      </c>
      <c r="H227" s="108">
        <v>-1642671.6700000106</v>
      </c>
      <c r="I227" s="129" t="s">
        <v>106</v>
      </c>
      <c r="J227" s="129"/>
      <c r="K227" s="109"/>
      <c r="M227" s="117">
        <f t="shared" si="3"/>
        <v>4.966801483129065E-6</v>
      </c>
    </row>
    <row r="228" spans="2:13" s="102" customFormat="1" ht="15" customHeight="1" x14ac:dyDescent="0.2">
      <c r="B228" s="105" t="s">
        <v>105</v>
      </c>
      <c r="C228" s="106">
        <v>42654</v>
      </c>
      <c r="D228" s="128">
        <v>8.9145325619373883E-3</v>
      </c>
      <c r="E228" s="128"/>
      <c r="F228" s="107" t="s">
        <v>106</v>
      </c>
      <c r="G228" s="108">
        <v>-7139802.2899999926</v>
      </c>
      <c r="H228" s="108">
        <v>-7139802.2899999926</v>
      </c>
      <c r="I228" s="129" t="s">
        <v>106</v>
      </c>
      <c r="J228" s="129"/>
      <c r="K228" s="109"/>
      <c r="M228" s="117">
        <f t="shared" si="3"/>
        <v>2.14964627225758E-5</v>
      </c>
    </row>
    <row r="229" spans="2:13" s="102" customFormat="1" ht="15" customHeight="1" x14ac:dyDescent="0.2">
      <c r="B229" s="105" t="s">
        <v>105</v>
      </c>
      <c r="C229" s="106">
        <v>42655</v>
      </c>
      <c r="D229" s="128">
        <v>8.879050779869644E-3</v>
      </c>
      <c r="E229" s="128"/>
      <c r="F229" s="107" t="s">
        <v>106</v>
      </c>
      <c r="G229" s="108">
        <v>-4964314.4399999874</v>
      </c>
      <c r="H229" s="108">
        <v>-4964314.4399999874</v>
      </c>
      <c r="I229" s="129" t="s">
        <v>106</v>
      </c>
      <c r="J229" s="129"/>
      <c r="K229" s="109"/>
      <c r="M229" s="117">
        <f t="shared" si="3"/>
        <v>1.4887029953349432E-5</v>
      </c>
    </row>
    <row r="230" spans="2:13" s="102" customFormat="1" ht="15" customHeight="1" x14ac:dyDescent="0.2">
      <c r="B230" s="105" t="s">
        <v>105</v>
      </c>
      <c r="C230" s="106">
        <v>42656</v>
      </c>
      <c r="D230" s="128">
        <v>8.8457399339213864E-3</v>
      </c>
      <c r="E230" s="128"/>
      <c r="F230" s="107" t="s">
        <v>106</v>
      </c>
      <c r="G230" s="108">
        <v>-2838654.5599999954</v>
      </c>
      <c r="H230" s="108">
        <v>-2838654.5599999954</v>
      </c>
      <c r="I230" s="129" t="s">
        <v>106</v>
      </c>
      <c r="J230" s="129"/>
      <c r="K230" s="109"/>
      <c r="M230" s="117">
        <f t="shared" si="3"/>
        <v>8.4806463512424241E-6</v>
      </c>
    </row>
    <row r="231" spans="2:13" s="102" customFormat="1" ht="15" customHeight="1" x14ac:dyDescent="0.2">
      <c r="B231" s="105" t="s">
        <v>105</v>
      </c>
      <c r="C231" s="106">
        <v>42657</v>
      </c>
      <c r="D231" s="128">
        <v>8.8221129164650428E-3</v>
      </c>
      <c r="E231" s="128"/>
      <c r="F231" s="107" t="s">
        <v>106</v>
      </c>
      <c r="G231" s="108">
        <v>-3613828.1500000013</v>
      </c>
      <c r="H231" s="108">
        <v>-3613828.1500000013</v>
      </c>
      <c r="I231" s="129" t="s">
        <v>106</v>
      </c>
      <c r="J231" s="129"/>
      <c r="K231" s="109"/>
      <c r="M231" s="117">
        <f t="shared" si="3"/>
        <v>1.0767685173706502E-5</v>
      </c>
    </row>
    <row r="232" spans="2:13" s="102" customFormat="1" ht="15" customHeight="1" x14ac:dyDescent="0.2">
      <c r="B232" s="105" t="s">
        <v>105</v>
      </c>
      <c r="C232" s="106">
        <v>42658</v>
      </c>
      <c r="D232" s="128">
        <v>8.8218967282176416E-3</v>
      </c>
      <c r="E232" s="128"/>
      <c r="F232" s="107" t="s">
        <v>106</v>
      </c>
      <c r="G232" s="108">
        <v>-3613916.7099999906</v>
      </c>
      <c r="H232" s="108">
        <v>-3613916.7099999906</v>
      </c>
      <c r="I232" s="129" t="s">
        <v>106</v>
      </c>
      <c r="J232" s="129"/>
      <c r="K232" s="109"/>
      <c r="M232" s="117">
        <f t="shared" si="3"/>
        <v>1.0767685173706502E-5</v>
      </c>
    </row>
    <row r="233" spans="2:13" s="102" customFormat="1" ht="15" customHeight="1" x14ac:dyDescent="0.2">
      <c r="B233" s="105" t="s">
        <v>105</v>
      </c>
      <c r="C233" s="106">
        <v>42659</v>
      </c>
      <c r="D233" s="128">
        <v>8.8226766752888854E-3</v>
      </c>
      <c r="E233" s="128"/>
      <c r="F233" s="107" t="s">
        <v>106</v>
      </c>
      <c r="G233" s="108">
        <v>-3614005.269999994</v>
      </c>
      <c r="H233" s="108">
        <v>-3614005.269999994</v>
      </c>
      <c r="I233" s="129" t="s">
        <v>106</v>
      </c>
      <c r="J233" s="129"/>
      <c r="K233" s="109"/>
      <c r="M233" s="117">
        <f t="shared" si="3"/>
        <v>1.0768901036982692E-5</v>
      </c>
    </row>
    <row r="234" spans="2:13" s="102" customFormat="1" ht="15" customHeight="1" x14ac:dyDescent="0.2">
      <c r="B234" s="105" t="s">
        <v>105</v>
      </c>
      <c r="C234" s="106">
        <v>42660</v>
      </c>
      <c r="D234" s="128"/>
      <c r="E234" s="128"/>
      <c r="F234" s="107">
        <v>8.843616478738589E-3</v>
      </c>
      <c r="G234" s="110">
        <v>2133471.0799999884</v>
      </c>
      <c r="H234" s="110"/>
      <c r="I234" s="129">
        <v>2133471.0799999884</v>
      </c>
      <c r="J234" s="129"/>
      <c r="K234" s="109"/>
      <c r="M234" s="117">
        <f t="shared" si="3"/>
        <v>0</v>
      </c>
    </row>
    <row r="235" spans="2:13" s="102" customFormat="1" ht="15" customHeight="1" x14ac:dyDescent="0.2">
      <c r="B235" s="105" t="s">
        <v>105</v>
      </c>
      <c r="C235" s="106">
        <v>42661</v>
      </c>
      <c r="D235" s="128">
        <v>8.8078053144216694E-3</v>
      </c>
      <c r="E235" s="128"/>
      <c r="F235" s="107" t="s">
        <v>106</v>
      </c>
      <c r="G235" s="108">
        <v>-2379616.6299999896</v>
      </c>
      <c r="H235" s="108">
        <v>-2379616.6299999896</v>
      </c>
      <c r="I235" s="129" t="s">
        <v>106</v>
      </c>
      <c r="J235" s="129"/>
      <c r="K235" s="109"/>
      <c r="M235" s="117">
        <f t="shared" si="3"/>
        <v>7.0787559938256062E-6</v>
      </c>
    </row>
    <row r="236" spans="2:13" s="102" customFormat="1" ht="15" customHeight="1" x14ac:dyDescent="0.2">
      <c r="B236" s="105" t="s">
        <v>105</v>
      </c>
      <c r="C236" s="106">
        <v>42662</v>
      </c>
      <c r="D236" s="128">
        <v>8.8000544977994925E-3</v>
      </c>
      <c r="E236" s="128"/>
      <c r="F236" s="107" t="s">
        <v>106</v>
      </c>
      <c r="G236" s="108">
        <v>-725313.6899999954</v>
      </c>
      <c r="H236" s="108">
        <v>-725313.6899999954</v>
      </c>
      <c r="I236" s="129" t="s">
        <v>106</v>
      </c>
      <c r="J236" s="129"/>
      <c r="K236" s="109"/>
      <c r="M236" s="117">
        <f t="shared" si="3"/>
        <v>2.155725588638399E-6</v>
      </c>
    </row>
    <row r="237" spans="2:13" s="102" customFormat="1" ht="15" customHeight="1" x14ac:dyDescent="0.2">
      <c r="B237" s="105" t="s">
        <v>105</v>
      </c>
      <c r="C237" s="106">
        <v>42663</v>
      </c>
      <c r="D237" s="128">
        <v>8.6958247299162832E-3</v>
      </c>
      <c r="E237" s="128"/>
      <c r="F237" s="107" t="s">
        <v>106</v>
      </c>
      <c r="G237" s="108">
        <v>-6274459.4900000086</v>
      </c>
      <c r="H237" s="108">
        <v>-6274459.4900000086</v>
      </c>
      <c r="I237" s="129" t="s">
        <v>106</v>
      </c>
      <c r="J237" s="129"/>
      <c r="K237" s="109"/>
      <c r="M237" s="117">
        <f t="shared" si="3"/>
        <v>1.842762381353837E-5</v>
      </c>
    </row>
    <row r="238" spans="2:13" s="102" customFormat="1" ht="15" customHeight="1" x14ac:dyDescent="0.2">
      <c r="B238" s="105" t="s">
        <v>105</v>
      </c>
      <c r="C238" s="106">
        <v>42664</v>
      </c>
      <c r="D238" s="128">
        <v>8.6749323922354227E-3</v>
      </c>
      <c r="E238" s="128"/>
      <c r="F238" s="107" t="s">
        <v>106</v>
      </c>
      <c r="G238" s="108">
        <v>-4630030.319999991</v>
      </c>
      <c r="H238" s="108">
        <v>-4630030.319999991</v>
      </c>
      <c r="I238" s="129" t="s">
        <v>106</v>
      </c>
      <c r="J238" s="129"/>
      <c r="K238" s="109"/>
      <c r="M238" s="117">
        <f t="shared" si="3"/>
        <v>1.3565386572159408E-5</v>
      </c>
    </row>
    <row r="239" spans="2:13" s="102" customFormat="1" ht="15" customHeight="1" x14ac:dyDescent="0.2">
      <c r="B239" s="105" t="s">
        <v>105</v>
      </c>
      <c r="C239" s="106">
        <v>42665</v>
      </c>
      <c r="D239" s="128">
        <v>8.6739458431586321E-3</v>
      </c>
      <c r="E239" s="128"/>
      <c r="F239" s="107" t="s">
        <v>106</v>
      </c>
      <c r="G239" s="108">
        <v>-4630141.8899999987</v>
      </c>
      <c r="H239" s="108">
        <v>-4630141.8899999987</v>
      </c>
      <c r="I239" s="129" t="s">
        <v>106</v>
      </c>
      <c r="J239" s="129"/>
      <c r="K239" s="109"/>
      <c r="M239" s="117">
        <f t="shared" si="3"/>
        <v>1.356417070888327E-5</v>
      </c>
    </row>
    <row r="240" spans="2:13" s="102" customFormat="1" ht="15" customHeight="1" x14ac:dyDescent="0.2">
      <c r="B240" s="105" t="s">
        <v>105</v>
      </c>
      <c r="C240" s="106">
        <v>42666</v>
      </c>
      <c r="D240" s="128">
        <v>8.6737368555926328E-3</v>
      </c>
      <c r="E240" s="128"/>
      <c r="F240" s="107" t="s">
        <v>106</v>
      </c>
      <c r="G240" s="108">
        <v>-4630253.4500000039</v>
      </c>
      <c r="H240" s="108">
        <v>-4630253.4500000039</v>
      </c>
      <c r="I240" s="129" t="s">
        <v>106</v>
      </c>
      <c r="J240" s="129"/>
      <c r="K240" s="109"/>
      <c r="M240" s="117">
        <f t="shared" si="3"/>
        <v>1.3564170708883215E-5</v>
      </c>
    </row>
    <row r="241" spans="2:13" s="102" customFormat="1" ht="15" customHeight="1" x14ac:dyDescent="0.2">
      <c r="B241" s="105" t="s">
        <v>105</v>
      </c>
      <c r="C241" s="106">
        <v>42667</v>
      </c>
      <c r="D241" s="128">
        <v>8.6564047565812693E-3</v>
      </c>
      <c r="E241" s="128"/>
      <c r="F241" s="107" t="s">
        <v>106</v>
      </c>
      <c r="G241" s="108">
        <v>-3850189.6500000004</v>
      </c>
      <c r="H241" s="108">
        <v>-3850189.6500000004</v>
      </c>
      <c r="I241" s="129" t="s">
        <v>106</v>
      </c>
      <c r="J241" s="129"/>
      <c r="K241" s="109"/>
      <c r="M241" s="117">
        <f t="shared" si="3"/>
        <v>1.1256462210724342E-5</v>
      </c>
    </row>
    <row r="242" spans="2:13" s="102" customFormat="1" ht="15" customHeight="1" x14ac:dyDescent="0.2">
      <c r="B242" s="105" t="s">
        <v>105</v>
      </c>
      <c r="C242" s="106">
        <v>42668</v>
      </c>
      <c r="D242" s="128">
        <v>8.6696422888235571E-3</v>
      </c>
      <c r="E242" s="128"/>
      <c r="F242" s="107" t="s">
        <v>106</v>
      </c>
      <c r="G242" s="108">
        <v>-4355889.0600000154</v>
      </c>
      <c r="H242" s="108">
        <v>-4355889.0600000154</v>
      </c>
      <c r="I242" s="129" t="s">
        <v>106</v>
      </c>
      <c r="J242" s="129"/>
      <c r="K242" s="109"/>
      <c r="M242" s="117">
        <f t="shared" si="3"/>
        <v>1.2754405766958149E-5</v>
      </c>
    </row>
    <row r="243" spans="2:13" s="102" customFormat="1" ht="15" customHeight="1" x14ac:dyDescent="0.2">
      <c r="B243" s="105" t="s">
        <v>105</v>
      </c>
      <c r="C243" s="106">
        <v>42669</v>
      </c>
      <c r="D243" s="128">
        <v>8.6626956788327363E-3</v>
      </c>
      <c r="E243" s="128"/>
      <c r="F243" s="107" t="s">
        <v>106</v>
      </c>
      <c r="G243" s="108">
        <v>-3107670.0600000042</v>
      </c>
      <c r="H243" s="108">
        <v>-3107670.0600000042</v>
      </c>
      <c r="I243" s="129" t="s">
        <v>106</v>
      </c>
      <c r="J243" s="129"/>
      <c r="K243" s="109"/>
      <c r="M243" s="117">
        <f t="shared" si="3"/>
        <v>9.0922255791527782E-6</v>
      </c>
    </row>
    <row r="244" spans="2:13" s="102" customFormat="1" ht="15" customHeight="1" x14ac:dyDescent="0.2">
      <c r="B244" s="105" t="s">
        <v>105</v>
      </c>
      <c r="C244" s="106">
        <v>42670</v>
      </c>
      <c r="D244" s="128">
        <v>8.6686840973094377E-3</v>
      </c>
      <c r="E244" s="128"/>
      <c r="F244" s="107" t="s">
        <v>106</v>
      </c>
      <c r="G244" s="108">
        <v>-3155773.0900000026</v>
      </c>
      <c r="H244" s="108">
        <v>-3155773.0900000026</v>
      </c>
      <c r="I244" s="129" t="s">
        <v>106</v>
      </c>
      <c r="J244" s="129"/>
      <c r="K244" s="109"/>
      <c r="M244" s="117">
        <f t="shared" si="3"/>
        <v>9.2393450355686579E-6</v>
      </c>
    </row>
    <row r="245" spans="2:13" s="102" customFormat="1" ht="15" customHeight="1" x14ac:dyDescent="0.2">
      <c r="B245" s="105" t="s">
        <v>105</v>
      </c>
      <c r="C245" s="106">
        <v>42671</v>
      </c>
      <c r="D245" s="128">
        <v>8.8088840051187365E-3</v>
      </c>
      <c r="E245" s="128"/>
      <c r="F245" s="107" t="s">
        <v>106</v>
      </c>
      <c r="G245" s="108">
        <v>-9247573.2399999835</v>
      </c>
      <c r="H245" s="108">
        <v>-9247573.2399999835</v>
      </c>
      <c r="I245" s="129" t="s">
        <v>106</v>
      </c>
      <c r="J245" s="129"/>
      <c r="K245" s="109"/>
      <c r="M245" s="117">
        <f t="shared" si="3"/>
        <v>2.7512554213034169E-5</v>
      </c>
    </row>
    <row r="246" spans="2:13" s="102" customFormat="1" ht="15" customHeight="1" x14ac:dyDescent="0.2">
      <c r="B246" s="105" t="s">
        <v>105</v>
      </c>
      <c r="C246" s="106">
        <v>42672</v>
      </c>
      <c r="D246" s="128">
        <v>8.8090577465286552E-3</v>
      </c>
      <c r="E246" s="128"/>
      <c r="F246" s="107" t="s">
        <v>106</v>
      </c>
      <c r="G246" s="108">
        <v>-9247799.5199999996</v>
      </c>
      <c r="H246" s="108">
        <v>-9247799.5199999996</v>
      </c>
      <c r="I246" s="129" t="s">
        <v>106</v>
      </c>
      <c r="J246" s="129"/>
      <c r="K246" s="109"/>
      <c r="M246" s="117">
        <f t="shared" si="3"/>
        <v>2.7513770076310359E-5</v>
      </c>
    </row>
    <row r="247" spans="2:13" s="102" customFormat="1" ht="15" customHeight="1" x14ac:dyDescent="0.2">
      <c r="B247" s="105" t="s">
        <v>105</v>
      </c>
      <c r="C247" s="106">
        <v>42673</v>
      </c>
      <c r="D247" s="128">
        <v>8.8092314699108887E-3</v>
      </c>
      <c r="E247" s="128"/>
      <c r="F247" s="107" t="s">
        <v>106</v>
      </c>
      <c r="G247" s="108">
        <v>-9248025.8099999912</v>
      </c>
      <c r="H247" s="108">
        <v>-9248025.8099999912</v>
      </c>
      <c r="I247" s="129" t="s">
        <v>106</v>
      </c>
      <c r="J247" s="129"/>
      <c r="K247" s="109"/>
      <c r="M247" s="117">
        <f t="shared" si="3"/>
        <v>2.7514985939586549E-5</v>
      </c>
    </row>
    <row r="248" spans="2:13" s="102" customFormat="1" ht="15" customHeight="1" x14ac:dyDescent="0.2">
      <c r="B248" s="105" t="s">
        <v>105</v>
      </c>
      <c r="C248" s="106">
        <v>42674</v>
      </c>
      <c r="D248" s="128">
        <v>8.8571927565251792E-3</v>
      </c>
      <c r="E248" s="128"/>
      <c r="F248" s="107" t="s">
        <v>106</v>
      </c>
      <c r="G248" s="108">
        <v>-17177767.739999995</v>
      </c>
      <c r="H248" s="138">
        <v>-17177767.739999995</v>
      </c>
      <c r="I248" s="129" t="s">
        <v>106</v>
      </c>
      <c r="J248" s="129"/>
      <c r="K248" s="109"/>
      <c r="M248" s="117">
        <f t="shared" si="3"/>
        <v>5.1386029640510131E-5</v>
      </c>
    </row>
    <row r="249" spans="2:13" s="102" customFormat="1" ht="15" customHeight="1" x14ac:dyDescent="0.2">
      <c r="B249" s="105" t="s">
        <v>105</v>
      </c>
      <c r="C249" s="106">
        <v>42675</v>
      </c>
      <c r="D249" s="128">
        <v>8.8572217512606216E-3</v>
      </c>
      <c r="E249" s="128"/>
      <c r="F249" s="107" t="s">
        <v>106</v>
      </c>
      <c r="G249" s="108">
        <v>-15950238.570000002</v>
      </c>
      <c r="H249" s="108">
        <v>-15950238.570000002</v>
      </c>
      <c r="I249" s="129" t="s">
        <v>106</v>
      </c>
      <c r="J249" s="129"/>
      <c r="K249" s="109"/>
      <c r="M249" s="117">
        <f t="shared" si="3"/>
        <v>4.7714122546495586E-5</v>
      </c>
    </row>
    <row r="250" spans="2:13" s="102" customFormat="1" ht="15" customHeight="1" x14ac:dyDescent="0.2">
      <c r="B250" s="105" t="s">
        <v>105</v>
      </c>
      <c r="C250" s="106">
        <v>42676</v>
      </c>
      <c r="D250" s="128">
        <v>8.8325469279435832E-3</v>
      </c>
      <c r="E250" s="128"/>
      <c r="F250" s="107" t="s">
        <v>106</v>
      </c>
      <c r="G250" s="108">
        <v>-16802220.379999999</v>
      </c>
      <c r="H250" s="108">
        <v>-16802220.379999999</v>
      </c>
      <c r="I250" s="129" t="s">
        <v>106</v>
      </c>
      <c r="J250" s="129"/>
      <c r="K250" s="109"/>
      <c r="M250" s="117">
        <f t="shared" si="3"/>
        <v>5.0122747696576025E-5</v>
      </c>
    </row>
    <row r="251" spans="2:13" s="102" customFormat="1" ht="15" customHeight="1" x14ac:dyDescent="0.2">
      <c r="B251" s="105" t="s">
        <v>105</v>
      </c>
      <c r="C251" s="106">
        <v>42677</v>
      </c>
      <c r="D251" s="128">
        <v>8.7961662337290077E-3</v>
      </c>
      <c r="E251" s="128"/>
      <c r="F251" s="107" t="s">
        <v>106</v>
      </c>
      <c r="G251" s="108">
        <v>-20467962.430000015</v>
      </c>
      <c r="H251" s="108">
        <v>-20467962.430000015</v>
      </c>
      <c r="I251" s="129" t="s">
        <v>106</v>
      </c>
      <c r="J251" s="129"/>
      <c r="K251" s="109"/>
      <c r="M251" s="117">
        <f t="shared" si="3"/>
        <v>6.0806538304227237E-5</v>
      </c>
    </row>
    <row r="252" spans="2:13" s="102" customFormat="1" ht="15" customHeight="1" x14ac:dyDescent="0.2">
      <c r="B252" s="105" t="s">
        <v>105</v>
      </c>
      <c r="C252" s="106">
        <v>42678</v>
      </c>
      <c r="D252" s="128">
        <v>8.7411248597668197E-3</v>
      </c>
      <c r="E252" s="128"/>
      <c r="F252" s="107" t="s">
        <v>106</v>
      </c>
      <c r="G252" s="108">
        <v>-13578572.770000013</v>
      </c>
      <c r="H252" s="108">
        <v>-13578572.770000013</v>
      </c>
      <c r="I252" s="129" t="s">
        <v>106</v>
      </c>
      <c r="J252" s="129"/>
      <c r="K252" s="109"/>
      <c r="M252" s="117">
        <f t="shared" si="3"/>
        <v>4.0087012215120074E-5</v>
      </c>
    </row>
    <row r="253" spans="2:13" s="102" customFormat="1" ht="15" customHeight="1" x14ac:dyDescent="0.2">
      <c r="B253" s="105" t="s">
        <v>105</v>
      </c>
      <c r="C253" s="106">
        <v>42679</v>
      </c>
      <c r="D253" s="128">
        <v>8.7409126225206652E-3</v>
      </c>
      <c r="E253" s="128"/>
      <c r="F253" s="107" t="s">
        <v>106</v>
      </c>
      <c r="G253" s="108">
        <v>-13578902.469999986</v>
      </c>
      <c r="H253" s="108">
        <v>-13578902.469999986</v>
      </c>
      <c r="I253" s="129" t="s">
        <v>106</v>
      </c>
      <c r="J253" s="129"/>
      <c r="K253" s="109"/>
      <c r="M253" s="117">
        <f t="shared" si="3"/>
        <v>4.0087012215120074E-5</v>
      </c>
    </row>
    <row r="254" spans="2:13" s="102" customFormat="1" ht="15" customHeight="1" x14ac:dyDescent="0.2">
      <c r="B254" s="105" t="s">
        <v>105</v>
      </c>
      <c r="C254" s="106">
        <v>42680</v>
      </c>
      <c r="D254" s="128">
        <v>8.7412306170180192E-3</v>
      </c>
      <c r="E254" s="128"/>
      <c r="F254" s="107" t="s">
        <v>106</v>
      </c>
      <c r="G254" s="108">
        <v>-13579232.169999989</v>
      </c>
      <c r="H254" s="108">
        <v>-13579232.169999989</v>
      </c>
      <c r="I254" s="129" t="s">
        <v>106</v>
      </c>
      <c r="J254" s="129"/>
      <c r="K254" s="109"/>
      <c r="M254" s="117">
        <f t="shared" si="3"/>
        <v>4.0089443941672406E-5</v>
      </c>
    </row>
    <row r="255" spans="2:13" s="102" customFormat="1" ht="15" customHeight="1" x14ac:dyDescent="0.2">
      <c r="B255" s="105" t="s">
        <v>105</v>
      </c>
      <c r="C255" s="106">
        <v>42681</v>
      </c>
      <c r="D255" s="128">
        <v>8.7346156080548489E-3</v>
      </c>
      <c r="E255" s="128"/>
      <c r="F255" s="107" t="s">
        <v>106</v>
      </c>
      <c r="G255" s="108">
        <v>-9669114.6799999848</v>
      </c>
      <c r="H255" s="108">
        <v>-9669114.6799999848</v>
      </c>
      <c r="I255" s="129" t="s">
        <v>106</v>
      </c>
      <c r="J255" s="129"/>
      <c r="K255" s="109"/>
      <c r="M255" s="117">
        <f t="shared" si="3"/>
        <v>2.8524152458802517E-5</v>
      </c>
    </row>
    <row r="256" spans="2:13" s="102" customFormat="1" ht="15" customHeight="1" x14ac:dyDescent="0.2">
      <c r="B256" s="105" t="s">
        <v>105</v>
      </c>
      <c r="C256" s="106">
        <v>42682</v>
      </c>
      <c r="D256" s="128">
        <v>8.7008062848995798E-3</v>
      </c>
      <c r="E256" s="128"/>
      <c r="F256" s="107" t="s">
        <v>106</v>
      </c>
      <c r="G256" s="108">
        <v>-15789709.08</v>
      </c>
      <c r="H256" s="108">
        <v>-15789709.08</v>
      </c>
      <c r="I256" s="129" t="s">
        <v>106</v>
      </c>
      <c r="J256" s="129"/>
      <c r="K256" s="109"/>
      <c r="M256" s="117">
        <f t="shared" si="3"/>
        <v>4.6399774344962473E-5</v>
      </c>
    </row>
    <row r="257" spans="2:13" s="102" customFormat="1" ht="15" customHeight="1" x14ac:dyDescent="0.2">
      <c r="B257" s="105" t="s">
        <v>105</v>
      </c>
      <c r="C257" s="106">
        <v>42683</v>
      </c>
      <c r="D257" s="128">
        <v>8.6414425370331671E-3</v>
      </c>
      <c r="E257" s="128"/>
      <c r="F257" s="107" t="s">
        <v>106</v>
      </c>
      <c r="G257" s="108">
        <v>-13583148.820000002</v>
      </c>
      <c r="H257" s="108">
        <v>-13583148.820000002</v>
      </c>
      <c r="I257" s="129" t="s">
        <v>106</v>
      </c>
      <c r="J257" s="129"/>
      <c r="K257" s="109"/>
      <c r="M257" s="117">
        <f t="shared" si="3"/>
        <v>3.9643222119320278E-5</v>
      </c>
    </row>
    <row r="258" spans="2:13" s="102" customFormat="1" ht="15" customHeight="1" x14ac:dyDescent="0.2">
      <c r="B258" s="105" t="s">
        <v>105</v>
      </c>
      <c r="C258" s="106">
        <v>42684</v>
      </c>
      <c r="D258" s="128">
        <v>8.5854396590579196E-3</v>
      </c>
      <c r="E258" s="128"/>
      <c r="F258" s="107" t="s">
        <v>106</v>
      </c>
      <c r="G258" s="108">
        <v>-8656330.1300000027</v>
      </c>
      <c r="H258" s="108">
        <v>-8656330.1300000027</v>
      </c>
      <c r="I258" s="129" t="s">
        <v>106</v>
      </c>
      <c r="J258" s="129"/>
      <c r="K258" s="109"/>
      <c r="M258" s="117">
        <f t="shared" si="3"/>
        <v>2.5100281473125254E-5</v>
      </c>
    </row>
    <row r="259" spans="2:13" s="102" customFormat="1" ht="15" customHeight="1" x14ac:dyDescent="0.2">
      <c r="B259" s="105" t="s">
        <v>105</v>
      </c>
      <c r="C259" s="106">
        <v>42685</v>
      </c>
      <c r="D259" s="128">
        <v>8.5848190438592292E-3</v>
      </c>
      <c r="E259" s="128"/>
      <c r="F259" s="107" t="s">
        <v>106</v>
      </c>
      <c r="G259" s="108">
        <v>-8656536.5700000115</v>
      </c>
      <c r="H259" s="108">
        <v>-8656536.5700000115</v>
      </c>
      <c r="I259" s="129" t="s">
        <v>106</v>
      </c>
      <c r="J259" s="129"/>
      <c r="K259" s="109"/>
      <c r="M259" s="117">
        <f t="shared" si="3"/>
        <v>2.5099065609849064E-5</v>
      </c>
    </row>
    <row r="260" spans="2:13" s="102" customFormat="1" ht="15" customHeight="1" x14ac:dyDescent="0.2">
      <c r="B260" s="105" t="s">
        <v>105</v>
      </c>
      <c r="C260" s="106">
        <v>42686</v>
      </c>
      <c r="D260" s="128">
        <v>8.5850301897607267E-3</v>
      </c>
      <c r="E260" s="128"/>
      <c r="F260" s="107" t="s">
        <v>106</v>
      </c>
      <c r="G260" s="108">
        <v>-8656743.0000000019</v>
      </c>
      <c r="H260" s="108">
        <v>-8656743.0000000019</v>
      </c>
      <c r="I260" s="129" t="s">
        <v>106</v>
      </c>
      <c r="J260" s="129"/>
      <c r="K260" s="109"/>
      <c r="M260" s="117">
        <f t="shared" si="3"/>
        <v>2.51002814731252E-5</v>
      </c>
    </row>
    <row r="261" spans="2:13" s="102" customFormat="1" ht="15" customHeight="1" x14ac:dyDescent="0.2">
      <c r="B261" s="105" t="s">
        <v>105</v>
      </c>
      <c r="C261" s="106">
        <v>42687</v>
      </c>
      <c r="D261" s="128">
        <v>8.585241315675278E-3</v>
      </c>
      <c r="E261" s="128"/>
      <c r="F261" s="107" t="s">
        <v>106</v>
      </c>
      <c r="G261" s="108">
        <v>-8656949.4399999976</v>
      </c>
      <c r="H261" s="108">
        <v>-8656949.4399999976</v>
      </c>
      <c r="I261" s="129" t="s">
        <v>106</v>
      </c>
      <c r="J261" s="129"/>
      <c r="K261" s="109"/>
      <c r="M261" s="117">
        <f t="shared" ref="M261:M324" si="4">+H261*D261/$H$369</f>
        <v>2.510149733640139E-5</v>
      </c>
    </row>
    <row r="262" spans="2:13" s="102" customFormat="1" ht="15" customHeight="1" x14ac:dyDescent="0.2">
      <c r="B262" s="105" t="s">
        <v>105</v>
      </c>
      <c r="C262" s="106">
        <v>42688</v>
      </c>
      <c r="D262" s="128">
        <v>8.4129418337678865E-3</v>
      </c>
      <c r="E262" s="128"/>
      <c r="F262" s="107" t="s">
        <v>106</v>
      </c>
      <c r="G262" s="108">
        <v>-9189413.3499999885</v>
      </c>
      <c r="H262" s="108">
        <v>-9189413.3499999885</v>
      </c>
      <c r="I262" s="129" t="s">
        <v>106</v>
      </c>
      <c r="J262" s="129"/>
      <c r="K262" s="109"/>
      <c r="M262" s="117">
        <f t="shared" si="4"/>
        <v>2.6110663855617354E-5</v>
      </c>
    </row>
    <row r="263" spans="2:13" s="102" customFormat="1" ht="15" customHeight="1" x14ac:dyDescent="0.2">
      <c r="B263" s="105" t="s">
        <v>105</v>
      </c>
      <c r="C263" s="106">
        <v>42689</v>
      </c>
      <c r="D263" s="128">
        <v>8.3376678233946459E-3</v>
      </c>
      <c r="E263" s="128"/>
      <c r="F263" s="107" t="s">
        <v>106</v>
      </c>
      <c r="G263" s="108">
        <v>-6882931.9200000027</v>
      </c>
      <c r="H263" s="108">
        <v>-6882931.9200000027</v>
      </c>
      <c r="I263" s="129" t="s">
        <v>106</v>
      </c>
      <c r="J263" s="129"/>
      <c r="K263" s="109"/>
      <c r="M263" s="117">
        <f t="shared" si="4"/>
        <v>1.9382076485326934E-5</v>
      </c>
    </row>
    <row r="264" spans="2:13" s="102" customFormat="1" ht="15" customHeight="1" x14ac:dyDescent="0.2">
      <c r="B264" s="105" t="s">
        <v>105</v>
      </c>
      <c r="C264" s="106">
        <v>42690</v>
      </c>
      <c r="D264" s="128">
        <v>8.3449206177316926E-3</v>
      </c>
      <c r="E264" s="128"/>
      <c r="F264" s="107" t="s">
        <v>106</v>
      </c>
      <c r="G264" s="108">
        <v>-5202685.8000000063</v>
      </c>
      <c r="H264" s="108">
        <v>-5202685.8000000063</v>
      </c>
      <c r="I264" s="129" t="s">
        <v>106</v>
      </c>
      <c r="J264" s="129"/>
      <c r="K264" s="109"/>
      <c r="M264" s="117">
        <f t="shared" si="4"/>
        <v>1.4663311110535273E-5</v>
      </c>
    </row>
    <row r="265" spans="2:13" s="102" customFormat="1" ht="15" customHeight="1" x14ac:dyDescent="0.2">
      <c r="B265" s="105" t="s">
        <v>105</v>
      </c>
      <c r="C265" s="106">
        <v>42691</v>
      </c>
      <c r="D265" s="128"/>
      <c r="E265" s="128"/>
      <c r="F265" s="107">
        <v>8.4288285894065767E-3</v>
      </c>
      <c r="G265" s="110">
        <v>2212834.1799999909</v>
      </c>
      <c r="H265" s="110"/>
      <c r="I265" s="129">
        <v>2212834.1799999909</v>
      </c>
      <c r="J265" s="129"/>
      <c r="K265" s="109"/>
      <c r="M265" s="117">
        <f t="shared" si="4"/>
        <v>0</v>
      </c>
    </row>
    <row r="266" spans="2:13" s="102" customFormat="1" ht="15" customHeight="1" x14ac:dyDescent="0.2">
      <c r="B266" s="105" t="s">
        <v>105</v>
      </c>
      <c r="C266" s="106">
        <v>42692</v>
      </c>
      <c r="D266" s="128"/>
      <c r="E266" s="128"/>
      <c r="F266" s="107">
        <v>8.4059038960946388E-3</v>
      </c>
      <c r="G266" s="110">
        <v>417135.38999999582</v>
      </c>
      <c r="H266" s="110"/>
      <c r="I266" s="129">
        <v>417135.38999999582</v>
      </c>
      <c r="J266" s="129"/>
      <c r="K266" s="109"/>
      <c r="M266" s="117">
        <f t="shared" si="4"/>
        <v>0</v>
      </c>
    </row>
    <row r="267" spans="2:13" s="102" customFormat="1" ht="15" customHeight="1" x14ac:dyDescent="0.2">
      <c r="B267" s="105" t="s">
        <v>105</v>
      </c>
      <c r="C267" s="106">
        <v>42693</v>
      </c>
      <c r="D267" s="128"/>
      <c r="E267" s="128"/>
      <c r="F267" s="107">
        <v>8.414337715029984E-3</v>
      </c>
      <c r="G267" s="110">
        <v>417145.12999998988</v>
      </c>
      <c r="H267" s="110"/>
      <c r="I267" s="129">
        <v>417145.12999998988</v>
      </c>
      <c r="J267" s="129"/>
      <c r="K267" s="109"/>
      <c r="M267" s="117">
        <f t="shared" si="4"/>
        <v>0</v>
      </c>
    </row>
    <row r="268" spans="2:13" s="102" customFormat="1" ht="15" customHeight="1" x14ac:dyDescent="0.2">
      <c r="B268" s="105" t="s">
        <v>105</v>
      </c>
      <c r="C268" s="106">
        <v>42694</v>
      </c>
      <c r="D268" s="128"/>
      <c r="E268" s="128"/>
      <c r="F268" s="107">
        <v>8.4141410499620276E-3</v>
      </c>
      <c r="G268" s="110">
        <v>417154.88000000187</v>
      </c>
      <c r="H268" s="110"/>
      <c r="I268" s="129">
        <v>417154.88000000187</v>
      </c>
      <c r="J268" s="129"/>
      <c r="K268" s="109"/>
      <c r="M268" s="117">
        <f t="shared" si="4"/>
        <v>0</v>
      </c>
    </row>
    <row r="269" spans="2:13" s="102" customFormat="1" ht="15" customHeight="1" x14ac:dyDescent="0.2">
      <c r="B269" s="105" t="s">
        <v>105</v>
      </c>
      <c r="C269" s="106">
        <v>42695</v>
      </c>
      <c r="D269" s="128">
        <v>9.0027659321845043E-3</v>
      </c>
      <c r="E269" s="128"/>
      <c r="F269" s="107" t="s">
        <v>106</v>
      </c>
      <c r="G269" s="108">
        <v>-9244358.9699999858</v>
      </c>
      <c r="H269" s="108">
        <v>-9244358.9699999858</v>
      </c>
      <c r="I269" s="129" t="s">
        <v>106</v>
      </c>
      <c r="J269" s="129"/>
      <c r="K269" s="109"/>
      <c r="M269" s="117">
        <f t="shared" si="4"/>
        <v>2.8108327218354493E-5</v>
      </c>
    </row>
    <row r="270" spans="2:13" s="102" customFormat="1" ht="15" customHeight="1" x14ac:dyDescent="0.2">
      <c r="B270" s="105" t="s">
        <v>105</v>
      </c>
      <c r="C270" s="106">
        <v>42696</v>
      </c>
      <c r="D270" s="128">
        <v>9.002581282796995E-3</v>
      </c>
      <c r="E270" s="128"/>
      <c r="F270" s="107" t="s">
        <v>106</v>
      </c>
      <c r="G270" s="108">
        <v>-13882818.280000007</v>
      </c>
      <c r="H270" s="108">
        <v>-13882818.280000007</v>
      </c>
      <c r="I270" s="129" t="s">
        <v>106</v>
      </c>
      <c r="J270" s="129"/>
      <c r="K270" s="109"/>
      <c r="M270" s="117">
        <f t="shared" si="4"/>
        <v>4.2211125358578247E-5</v>
      </c>
    </row>
    <row r="271" spans="2:13" s="102" customFormat="1" ht="15" customHeight="1" x14ac:dyDescent="0.2">
      <c r="B271" s="105" t="s">
        <v>105</v>
      </c>
      <c r="C271" s="106">
        <v>42697</v>
      </c>
      <c r="D271" s="128">
        <v>9.0116118769765462E-3</v>
      </c>
      <c r="E271" s="128"/>
      <c r="F271" s="107" t="s">
        <v>106</v>
      </c>
      <c r="G271" s="108">
        <v>-16860646.250000004</v>
      </c>
      <c r="H271" s="108">
        <v>-16860646.250000004</v>
      </c>
      <c r="I271" s="129" t="s">
        <v>106</v>
      </c>
      <c r="J271" s="129"/>
      <c r="K271" s="109"/>
      <c r="M271" s="117">
        <f t="shared" si="4"/>
        <v>5.1316725433768877E-5</v>
      </c>
    </row>
    <row r="272" spans="2:13" s="102" customFormat="1" ht="15" customHeight="1" x14ac:dyDescent="0.2">
      <c r="B272" s="105" t="s">
        <v>105</v>
      </c>
      <c r="C272" s="106">
        <v>42698</v>
      </c>
      <c r="D272" s="128">
        <v>9.0118133208606857E-3</v>
      </c>
      <c r="E272" s="128"/>
      <c r="F272" s="107" t="s">
        <v>106</v>
      </c>
      <c r="G272" s="108">
        <v>-16861068.310000002</v>
      </c>
      <c r="H272" s="108">
        <v>-16861068.310000002</v>
      </c>
      <c r="I272" s="129" t="s">
        <v>106</v>
      </c>
      <c r="J272" s="129"/>
      <c r="K272" s="109"/>
      <c r="M272" s="117">
        <f t="shared" si="4"/>
        <v>5.1319157160321176E-5</v>
      </c>
    </row>
    <row r="273" spans="2:13" s="102" customFormat="1" ht="15" customHeight="1" x14ac:dyDescent="0.2">
      <c r="B273" s="105" t="s">
        <v>105</v>
      </c>
      <c r="C273" s="106">
        <v>42699</v>
      </c>
      <c r="D273" s="128">
        <v>9.0115806749797595E-3</v>
      </c>
      <c r="E273" s="128"/>
      <c r="F273" s="107" t="s">
        <v>106</v>
      </c>
      <c r="G273" s="108">
        <v>-21382885.75</v>
      </c>
      <c r="H273" s="108">
        <v>-21382885.75</v>
      </c>
      <c r="I273" s="129" t="s">
        <v>106</v>
      </c>
      <c r="J273" s="129"/>
      <c r="K273" s="109"/>
      <c r="M273" s="117">
        <f t="shared" si="4"/>
        <v>6.5080297719942958E-5</v>
      </c>
    </row>
    <row r="274" spans="2:13" s="102" customFormat="1" ht="15" customHeight="1" x14ac:dyDescent="0.2">
      <c r="B274" s="105" t="s">
        <v>105</v>
      </c>
      <c r="C274" s="106">
        <v>42700</v>
      </c>
      <c r="D274" s="128">
        <v>9.0116918106734629E-3</v>
      </c>
      <c r="E274" s="128"/>
      <c r="F274" s="107" t="s">
        <v>106</v>
      </c>
      <c r="G274" s="108">
        <v>-21383421.010000005</v>
      </c>
      <c r="H274" s="108">
        <v>-21383421.010000005</v>
      </c>
      <c r="I274" s="129" t="s">
        <v>106</v>
      </c>
      <c r="J274" s="129"/>
      <c r="K274" s="109"/>
      <c r="M274" s="117">
        <f t="shared" si="4"/>
        <v>6.5082729446495243E-5</v>
      </c>
    </row>
    <row r="275" spans="2:13" s="102" customFormat="1" ht="15" customHeight="1" x14ac:dyDescent="0.2">
      <c r="B275" s="105" t="s">
        <v>105</v>
      </c>
      <c r="C275" s="106">
        <v>42701</v>
      </c>
      <c r="D275" s="128">
        <v>9.0118029323749699E-3</v>
      </c>
      <c r="E275" s="128"/>
      <c r="F275" s="107" t="s">
        <v>106</v>
      </c>
      <c r="G275" s="108">
        <v>-21383956.289999988</v>
      </c>
      <c r="H275" s="108">
        <v>-21383956.289999988</v>
      </c>
      <c r="I275" s="129" t="s">
        <v>106</v>
      </c>
      <c r="J275" s="129"/>
      <c r="K275" s="109"/>
      <c r="M275" s="117">
        <f t="shared" si="4"/>
        <v>6.5085161173047623E-5</v>
      </c>
    </row>
    <row r="276" spans="2:13" s="102" customFormat="1" ht="15" customHeight="1" x14ac:dyDescent="0.2">
      <c r="B276" s="105" t="s">
        <v>105</v>
      </c>
      <c r="C276" s="106">
        <v>42702</v>
      </c>
      <c r="D276" s="128">
        <v>9.4167196919422904E-3</v>
      </c>
      <c r="E276" s="128"/>
      <c r="F276" s="107" t="s">
        <v>106</v>
      </c>
      <c r="G276" s="108">
        <v>-17749365.539999999</v>
      </c>
      <c r="H276" s="108">
        <v>-17749365.539999999</v>
      </c>
      <c r="I276" s="129" t="s">
        <v>106</v>
      </c>
      <c r="J276" s="129"/>
      <c r="K276" s="109"/>
      <c r="M276" s="117">
        <f t="shared" si="4"/>
        <v>5.6450100185732326E-5</v>
      </c>
    </row>
    <row r="277" spans="2:13" s="102" customFormat="1" ht="15" customHeight="1" x14ac:dyDescent="0.2">
      <c r="B277" s="105" t="s">
        <v>105</v>
      </c>
      <c r="C277" s="106">
        <v>42703</v>
      </c>
      <c r="D277" s="128">
        <v>9.5875054489515058E-3</v>
      </c>
      <c r="E277" s="128"/>
      <c r="F277" s="107" t="s">
        <v>106</v>
      </c>
      <c r="G277" s="108">
        <v>-17726070.760000002</v>
      </c>
      <c r="H277" s="108">
        <v>-17726070.760000002</v>
      </c>
      <c r="I277" s="129" t="s">
        <v>106</v>
      </c>
      <c r="J277" s="129"/>
      <c r="K277" s="109"/>
      <c r="M277" s="117">
        <f t="shared" si="4"/>
        <v>5.7398473541140113E-5</v>
      </c>
    </row>
    <row r="278" spans="2:13" s="102" customFormat="1" ht="15" customHeight="1" x14ac:dyDescent="0.2">
      <c r="B278" s="105" t="s">
        <v>105</v>
      </c>
      <c r="C278" s="106">
        <v>42704</v>
      </c>
      <c r="D278" s="128">
        <v>9.5872833765554936E-3</v>
      </c>
      <c r="E278" s="128"/>
      <c r="F278" s="107" t="s">
        <v>106</v>
      </c>
      <c r="G278" s="108">
        <v>-13878008.480000004</v>
      </c>
      <c r="H278" s="138">
        <v>-13878008.480000004</v>
      </c>
      <c r="I278" s="129" t="s">
        <v>106</v>
      </c>
      <c r="J278" s="129"/>
      <c r="K278" s="109"/>
      <c r="M278" s="117">
        <f t="shared" si="4"/>
        <v>4.4937090823737528E-5</v>
      </c>
    </row>
    <row r="279" spans="2:13" s="102" customFormat="1" ht="15" customHeight="1" x14ac:dyDescent="0.2">
      <c r="B279" s="105" t="s">
        <v>105</v>
      </c>
      <c r="C279" s="106">
        <v>42705</v>
      </c>
      <c r="D279" s="128">
        <v>9.5191925782162519E-3</v>
      </c>
      <c r="E279" s="128"/>
      <c r="F279" s="107" t="s">
        <v>106</v>
      </c>
      <c r="G279" s="108">
        <v>-15500600.369999986</v>
      </c>
      <c r="H279" s="108">
        <v>-15500600.369999986</v>
      </c>
      <c r="I279" s="129" t="s">
        <v>106</v>
      </c>
      <c r="J279" s="129"/>
      <c r="K279" s="109"/>
      <c r="M279" s="117">
        <f t="shared" si="4"/>
        <v>4.9834588100125176E-5</v>
      </c>
    </row>
    <row r="280" spans="2:13" s="102" customFormat="1" ht="15" customHeight="1" x14ac:dyDescent="0.2">
      <c r="B280" s="105" t="s">
        <v>105</v>
      </c>
      <c r="C280" s="106">
        <v>42706</v>
      </c>
      <c r="D280" s="128">
        <v>9.4866738813348776E-3</v>
      </c>
      <c r="E280" s="128"/>
      <c r="F280" s="107" t="s">
        <v>106</v>
      </c>
      <c r="G280" s="108">
        <v>-18692030.759999994</v>
      </c>
      <c r="H280" s="108">
        <v>-18692030.759999994</v>
      </c>
      <c r="I280" s="129" t="s">
        <v>106</v>
      </c>
      <c r="J280" s="129"/>
      <c r="K280" s="109"/>
      <c r="M280" s="117">
        <f t="shared" si="4"/>
        <v>5.9889777393999741E-5</v>
      </c>
    </row>
    <row r="281" spans="2:13" s="102" customFormat="1" ht="15" customHeight="1" x14ac:dyDescent="0.2">
      <c r="B281" s="105" t="s">
        <v>105</v>
      </c>
      <c r="C281" s="106">
        <v>42707</v>
      </c>
      <c r="D281" s="128">
        <v>9.4866164866784682E-3</v>
      </c>
      <c r="E281" s="128"/>
      <c r="F281" s="107" t="s">
        <v>106</v>
      </c>
      <c r="G281" s="108">
        <v>-18692523.330000009</v>
      </c>
      <c r="H281" s="108">
        <v>-18692523.330000009</v>
      </c>
      <c r="I281" s="129" t="s">
        <v>106</v>
      </c>
      <c r="J281" s="129"/>
      <c r="K281" s="109"/>
      <c r="M281" s="117">
        <f t="shared" si="4"/>
        <v>5.9890993257275877E-5</v>
      </c>
    </row>
    <row r="282" spans="2:13" s="102" customFormat="1" ht="15" customHeight="1" x14ac:dyDescent="0.2">
      <c r="B282" s="105" t="s">
        <v>105</v>
      </c>
      <c r="C282" s="106">
        <v>42708</v>
      </c>
      <c r="D282" s="128">
        <v>9.4865590899719087E-3</v>
      </c>
      <c r="E282" s="128"/>
      <c r="F282" s="107" t="s">
        <v>106</v>
      </c>
      <c r="G282" s="108">
        <v>-18693015.91</v>
      </c>
      <c r="H282" s="108">
        <v>-18693015.91</v>
      </c>
      <c r="I282" s="129" t="s">
        <v>106</v>
      </c>
      <c r="J282" s="129"/>
      <c r="K282" s="109"/>
      <c r="M282" s="117">
        <f t="shared" si="4"/>
        <v>5.9892209120552054E-5</v>
      </c>
    </row>
    <row r="283" spans="2:13" s="102" customFormat="1" ht="15" customHeight="1" x14ac:dyDescent="0.2">
      <c r="B283" s="105" t="s">
        <v>105</v>
      </c>
      <c r="C283" s="106">
        <v>42709</v>
      </c>
      <c r="D283" s="128">
        <v>9.5985724714954031E-3</v>
      </c>
      <c r="E283" s="128"/>
      <c r="F283" s="107" t="s">
        <v>106</v>
      </c>
      <c r="G283" s="108">
        <v>-17815899.240000013</v>
      </c>
      <c r="H283" s="108">
        <v>-17815899.240000013</v>
      </c>
      <c r="I283" s="129" t="s">
        <v>106</v>
      </c>
      <c r="J283" s="129"/>
      <c r="K283" s="109"/>
      <c r="M283" s="117">
        <f t="shared" si="4"/>
        <v>5.7755937344332278E-5</v>
      </c>
    </row>
    <row r="284" spans="2:13" s="102" customFormat="1" ht="15" customHeight="1" x14ac:dyDescent="0.2">
      <c r="B284" s="105" t="s">
        <v>105</v>
      </c>
      <c r="C284" s="106">
        <v>42710</v>
      </c>
      <c r="D284" s="128">
        <v>9.5973077472776783E-3</v>
      </c>
      <c r="E284" s="128"/>
      <c r="F284" s="107" t="s">
        <v>106</v>
      </c>
      <c r="G284" s="108">
        <v>-2262634.5399999991</v>
      </c>
      <c r="H284" s="108">
        <v>-2262634.5399999991</v>
      </c>
      <c r="I284" s="129" t="s">
        <v>106</v>
      </c>
      <c r="J284" s="129"/>
      <c r="K284" s="109"/>
      <c r="M284" s="117">
        <f t="shared" si="4"/>
        <v>7.3340872818199911E-6</v>
      </c>
    </row>
    <row r="285" spans="2:13" s="102" customFormat="1" ht="15" customHeight="1" x14ac:dyDescent="0.2">
      <c r="B285" s="105" t="s">
        <v>105</v>
      </c>
      <c r="C285" s="106">
        <v>42711</v>
      </c>
      <c r="D285" s="128">
        <v>9.6075437009824245E-3</v>
      </c>
      <c r="E285" s="128"/>
      <c r="F285" s="107" t="s">
        <v>106</v>
      </c>
      <c r="G285" s="108">
        <v>-80936.399999991409</v>
      </c>
      <c r="H285" s="108">
        <v>-80936.399999991409</v>
      </c>
      <c r="I285" s="129" t="s">
        <v>106</v>
      </c>
      <c r="J285" s="129"/>
      <c r="K285" s="109"/>
      <c r="M285" s="117">
        <f t="shared" si="4"/>
        <v>2.6262646765141589E-7</v>
      </c>
    </row>
    <row r="286" spans="2:13" s="102" customFormat="1" ht="15" customHeight="1" x14ac:dyDescent="0.2">
      <c r="B286" s="105" t="s">
        <v>105</v>
      </c>
      <c r="C286" s="106">
        <v>42712</v>
      </c>
      <c r="D286" s="128">
        <v>9.6370577351238707E-3</v>
      </c>
      <c r="E286" s="128"/>
      <c r="F286" s="107" t="s">
        <v>106</v>
      </c>
      <c r="G286" s="108">
        <v>-1073232.1300000041</v>
      </c>
      <c r="H286" s="108">
        <v>-1073232.1300000041</v>
      </c>
      <c r="I286" s="129" t="s">
        <v>106</v>
      </c>
      <c r="J286" s="129"/>
      <c r="K286" s="109"/>
      <c r="M286" s="117">
        <f t="shared" si="4"/>
        <v>3.4931751924185661E-6</v>
      </c>
    </row>
    <row r="287" spans="2:13" s="102" customFormat="1" ht="15" customHeight="1" x14ac:dyDescent="0.2">
      <c r="B287" s="105" t="s">
        <v>105</v>
      </c>
      <c r="C287" s="106">
        <v>42713</v>
      </c>
      <c r="D287" s="128">
        <v>9.331540020435361E-3</v>
      </c>
      <c r="E287" s="128"/>
      <c r="F287" s="107" t="s">
        <v>106</v>
      </c>
      <c r="G287" s="108">
        <v>-12418914.750000011</v>
      </c>
      <c r="H287" s="108">
        <v>-12418914.750000011</v>
      </c>
      <c r="I287" s="129" t="s">
        <v>106</v>
      </c>
      <c r="J287" s="129"/>
      <c r="K287" s="109"/>
      <c r="M287" s="117">
        <f t="shared" si="4"/>
        <v>3.9139854722988545E-5</v>
      </c>
    </row>
    <row r="288" spans="2:13" s="102" customFormat="1" ht="15" customHeight="1" x14ac:dyDescent="0.2">
      <c r="B288" s="105" t="s">
        <v>105</v>
      </c>
      <c r="C288" s="106">
        <v>42714</v>
      </c>
      <c r="D288" s="128">
        <v>9.3312981443740371E-3</v>
      </c>
      <c r="E288" s="128"/>
      <c r="F288" s="107" t="s">
        <v>106</v>
      </c>
      <c r="G288" s="108">
        <v>-12419236.659999995</v>
      </c>
      <c r="H288" s="108">
        <v>-12419236.659999995</v>
      </c>
      <c r="I288" s="129" t="s">
        <v>106</v>
      </c>
      <c r="J288" s="129"/>
      <c r="K288" s="109"/>
      <c r="M288" s="117">
        <f t="shared" si="4"/>
        <v>3.9139854722988498E-5</v>
      </c>
    </row>
    <row r="289" spans="2:13" s="102" customFormat="1" ht="15" customHeight="1" x14ac:dyDescent="0.2">
      <c r="B289" s="105" t="s">
        <v>105</v>
      </c>
      <c r="C289" s="106">
        <v>42715</v>
      </c>
      <c r="D289" s="128">
        <v>9.3313461462262003E-3</v>
      </c>
      <c r="E289" s="128"/>
      <c r="F289" s="107" t="s">
        <v>106</v>
      </c>
      <c r="G289" s="108">
        <v>-12419558.569999993</v>
      </c>
      <c r="H289" s="108">
        <v>-12419558.569999993</v>
      </c>
      <c r="I289" s="129" t="s">
        <v>106</v>
      </c>
      <c r="J289" s="129"/>
      <c r="K289" s="109"/>
      <c r="M289" s="117">
        <f t="shared" si="4"/>
        <v>3.9141070586264674E-5</v>
      </c>
    </row>
    <row r="290" spans="2:13" s="102" customFormat="1" ht="15" customHeight="1" x14ac:dyDescent="0.2">
      <c r="B290" s="105" t="s">
        <v>105</v>
      </c>
      <c r="C290" s="106">
        <v>42716</v>
      </c>
      <c r="D290" s="128">
        <v>9.4344647563693335E-3</v>
      </c>
      <c r="E290" s="128"/>
      <c r="F290" s="107" t="s">
        <v>106</v>
      </c>
      <c r="G290" s="108">
        <v>-12334181.429999996</v>
      </c>
      <c r="H290" s="108">
        <v>-12334181.429999996</v>
      </c>
      <c r="I290" s="129" t="s">
        <v>106</v>
      </c>
      <c r="J290" s="129"/>
      <c r="K290" s="109"/>
      <c r="M290" s="117">
        <f t="shared" si="4"/>
        <v>3.9301564538718313E-5</v>
      </c>
    </row>
    <row r="291" spans="2:13" s="102" customFormat="1" ht="15" customHeight="1" x14ac:dyDescent="0.2">
      <c r="B291" s="105" t="s">
        <v>105</v>
      </c>
      <c r="C291" s="106">
        <v>42717</v>
      </c>
      <c r="D291" s="128">
        <v>9.4344126604096069E-3</v>
      </c>
      <c r="E291" s="128"/>
      <c r="F291" s="107" t="s">
        <v>106</v>
      </c>
      <c r="G291" s="108">
        <v>-10243181.370000005</v>
      </c>
      <c r="H291" s="108">
        <v>-10243181.370000005</v>
      </c>
      <c r="I291" s="129" t="s">
        <v>106</v>
      </c>
      <c r="J291" s="129"/>
      <c r="K291" s="109"/>
      <c r="M291" s="117">
        <f t="shared" si="4"/>
        <v>3.2638633785340685E-5</v>
      </c>
    </row>
    <row r="292" spans="2:13" s="102" customFormat="1" ht="15" customHeight="1" x14ac:dyDescent="0.2">
      <c r="B292" s="105" t="s">
        <v>105</v>
      </c>
      <c r="C292" s="106">
        <v>42718</v>
      </c>
      <c r="D292" s="128">
        <v>9.4348123041924567E-3</v>
      </c>
      <c r="E292" s="128"/>
      <c r="F292" s="107" t="s">
        <v>106</v>
      </c>
      <c r="G292" s="108">
        <v>-8730221.3700000141</v>
      </c>
      <c r="H292" s="108">
        <v>-8730221.3700000141</v>
      </c>
      <c r="I292" s="129" t="s">
        <v>106</v>
      </c>
      <c r="J292" s="129"/>
      <c r="K292" s="109"/>
      <c r="M292" s="117">
        <f t="shared" si="4"/>
        <v>2.7818951758627497E-5</v>
      </c>
    </row>
    <row r="293" spans="2:13" s="102" customFormat="1" ht="15" customHeight="1" x14ac:dyDescent="0.2">
      <c r="B293" s="105" t="s">
        <v>105</v>
      </c>
      <c r="C293" s="106">
        <v>42719</v>
      </c>
      <c r="D293" s="128">
        <v>9.5641033041667795E-3</v>
      </c>
      <c r="E293" s="128"/>
      <c r="F293" s="107" t="s">
        <v>106</v>
      </c>
      <c r="G293" s="108">
        <v>-7553745.2599999961</v>
      </c>
      <c r="H293" s="108">
        <v>-7553745.2599999961</v>
      </c>
      <c r="I293" s="129" t="s">
        <v>106</v>
      </c>
      <c r="J293" s="129"/>
      <c r="K293" s="109"/>
      <c r="M293" s="117">
        <f t="shared" si="4"/>
        <v>2.439994422605494E-5</v>
      </c>
    </row>
    <row r="294" spans="2:13" s="102" customFormat="1" ht="15" customHeight="1" x14ac:dyDescent="0.2">
      <c r="B294" s="105" t="s">
        <v>105</v>
      </c>
      <c r="C294" s="106">
        <v>42720</v>
      </c>
      <c r="D294" s="128">
        <v>9.7041057158427368E-3</v>
      </c>
      <c r="E294" s="128"/>
      <c r="F294" s="107" t="s">
        <v>106</v>
      </c>
      <c r="G294" s="108">
        <v>-3717560.489999989</v>
      </c>
      <c r="H294" s="108">
        <v>-3717560.489999989</v>
      </c>
      <c r="I294" s="129" t="s">
        <v>106</v>
      </c>
      <c r="J294" s="129"/>
      <c r="K294" s="109"/>
      <c r="M294" s="117">
        <f t="shared" si="4"/>
        <v>1.218416589043733E-5</v>
      </c>
    </row>
    <row r="295" spans="2:13" s="102" customFormat="1" ht="15" customHeight="1" x14ac:dyDescent="0.2">
      <c r="B295" s="105" t="s">
        <v>105</v>
      </c>
      <c r="C295" s="106">
        <v>42721</v>
      </c>
      <c r="D295" s="128">
        <v>9.7038441404832289E-3</v>
      </c>
      <c r="E295" s="128"/>
      <c r="F295" s="107" t="s">
        <v>106</v>
      </c>
      <c r="G295" s="108">
        <v>-3717660.7000000076</v>
      </c>
      <c r="H295" s="108">
        <v>-3717660.7000000076</v>
      </c>
      <c r="I295" s="129" t="s">
        <v>106</v>
      </c>
      <c r="J295" s="129"/>
      <c r="K295" s="109"/>
      <c r="M295" s="117">
        <f t="shared" si="4"/>
        <v>1.2184165890437272E-5</v>
      </c>
    </row>
    <row r="296" spans="2:13" s="102" customFormat="1" ht="15" customHeight="1" x14ac:dyDescent="0.2">
      <c r="B296" s="105" t="s">
        <v>105</v>
      </c>
      <c r="C296" s="106">
        <v>42722</v>
      </c>
      <c r="D296" s="128">
        <v>9.7035825792250955E-3</v>
      </c>
      <c r="E296" s="128"/>
      <c r="F296" s="107" t="s">
        <v>106</v>
      </c>
      <c r="G296" s="108">
        <v>-3717760.9099999974</v>
      </c>
      <c r="H296" s="108">
        <v>-3717760.9099999974</v>
      </c>
      <c r="I296" s="129" t="s">
        <v>106</v>
      </c>
      <c r="J296" s="129"/>
      <c r="K296" s="109"/>
      <c r="M296" s="117">
        <f t="shared" si="4"/>
        <v>1.2184165890437326E-5</v>
      </c>
    </row>
    <row r="297" spans="2:13" s="102" customFormat="1" ht="15" customHeight="1" x14ac:dyDescent="0.2">
      <c r="B297" s="105" t="s">
        <v>105</v>
      </c>
      <c r="C297" s="106">
        <v>42723</v>
      </c>
      <c r="D297" s="128">
        <v>9.7862398912915722E-3</v>
      </c>
      <c r="E297" s="128"/>
      <c r="F297" s="107" t="s">
        <v>106</v>
      </c>
      <c r="G297" s="108">
        <v>-6681503.8999999817</v>
      </c>
      <c r="H297" s="108">
        <v>-6681503.8999999817</v>
      </c>
      <c r="I297" s="129" t="s">
        <v>106</v>
      </c>
      <c r="J297" s="129"/>
      <c r="K297" s="109"/>
      <c r="M297" s="117">
        <f t="shared" si="4"/>
        <v>2.2083724684962899E-5</v>
      </c>
    </row>
    <row r="298" spans="2:13" s="102" customFormat="1" ht="15" customHeight="1" x14ac:dyDescent="0.2">
      <c r="B298" s="105" t="s">
        <v>105</v>
      </c>
      <c r="C298" s="106">
        <v>42724</v>
      </c>
      <c r="D298" s="128">
        <v>9.8062851526666585E-3</v>
      </c>
      <c r="E298" s="128"/>
      <c r="F298" s="107" t="s">
        <v>106</v>
      </c>
      <c r="G298" s="108">
        <v>-5383690.0700000115</v>
      </c>
      <c r="H298" s="108">
        <v>-5383690.0700000115</v>
      </c>
      <c r="I298" s="129" t="s">
        <v>106</v>
      </c>
      <c r="J298" s="129"/>
      <c r="K298" s="109"/>
      <c r="M298" s="117">
        <f t="shared" si="4"/>
        <v>1.7830634944941968E-5</v>
      </c>
    </row>
    <row r="299" spans="2:13" s="102" customFormat="1" ht="15" customHeight="1" x14ac:dyDescent="0.2">
      <c r="B299" s="105" t="s">
        <v>105</v>
      </c>
      <c r="C299" s="106">
        <v>42725</v>
      </c>
      <c r="D299" s="128">
        <v>9.8914154895033638E-3</v>
      </c>
      <c r="E299" s="128"/>
      <c r="F299" s="107" t="s">
        <v>106</v>
      </c>
      <c r="G299" s="108">
        <v>-6012850.2400000002</v>
      </c>
      <c r="H299" s="108">
        <v>-6012850.2400000002</v>
      </c>
      <c r="I299" s="129" t="s">
        <v>106</v>
      </c>
      <c r="J299" s="129"/>
      <c r="K299" s="109"/>
      <c r="M299" s="117">
        <f t="shared" si="4"/>
        <v>2.0087277185501954E-5</v>
      </c>
    </row>
    <row r="300" spans="2:13" s="102" customFormat="1" ht="15" customHeight="1" x14ac:dyDescent="0.2">
      <c r="B300" s="105" t="s">
        <v>105</v>
      </c>
      <c r="C300" s="106">
        <v>42726</v>
      </c>
      <c r="D300" s="128">
        <v>9.9484315752024818E-3</v>
      </c>
      <c r="E300" s="128"/>
      <c r="F300" s="107" t="s">
        <v>106</v>
      </c>
      <c r="G300" s="108">
        <v>-4003686.379999999</v>
      </c>
      <c r="H300" s="108">
        <v>-4003686.379999999</v>
      </c>
      <c r="I300" s="129" t="s">
        <v>106</v>
      </c>
      <c r="J300" s="129"/>
      <c r="K300" s="109"/>
      <c r="M300" s="117">
        <f t="shared" si="4"/>
        <v>1.3452311287476191E-5</v>
      </c>
    </row>
    <row r="301" spans="2:13" s="102" customFormat="1" ht="15" customHeight="1" x14ac:dyDescent="0.2">
      <c r="B301" s="105" t="s">
        <v>105</v>
      </c>
      <c r="C301" s="106">
        <v>42727</v>
      </c>
      <c r="D301" s="128">
        <v>9.9487697727808685E-3</v>
      </c>
      <c r="E301" s="128"/>
      <c r="F301" s="107" t="s">
        <v>106</v>
      </c>
      <c r="G301" s="108">
        <v>-6521690.7700000014</v>
      </c>
      <c r="H301" s="108">
        <v>-6521690.7700000014</v>
      </c>
      <c r="I301" s="129" t="s">
        <v>106</v>
      </c>
      <c r="J301" s="129"/>
      <c r="K301" s="109"/>
      <c r="M301" s="117">
        <f t="shared" si="4"/>
        <v>2.1913503826299957E-5</v>
      </c>
    </row>
    <row r="302" spans="2:13" s="102" customFormat="1" ht="15" customHeight="1" x14ac:dyDescent="0.2">
      <c r="B302" s="105" t="s">
        <v>105</v>
      </c>
      <c r="C302" s="106">
        <v>42728</v>
      </c>
      <c r="D302" s="128">
        <v>9.9490468302730842E-3</v>
      </c>
      <c r="E302" s="128"/>
      <c r="F302" s="107" t="s">
        <v>106</v>
      </c>
      <c r="G302" s="108">
        <v>-6521871.000000014</v>
      </c>
      <c r="H302" s="108">
        <v>-6521871.000000014</v>
      </c>
      <c r="I302" s="129" t="s">
        <v>106</v>
      </c>
      <c r="J302" s="129"/>
      <c r="K302" s="109"/>
      <c r="M302" s="117">
        <f t="shared" si="4"/>
        <v>2.191471968957615E-5</v>
      </c>
    </row>
    <row r="303" spans="2:13" s="102" customFormat="1" ht="15" customHeight="1" x14ac:dyDescent="0.2">
      <c r="B303" s="105" t="s">
        <v>105</v>
      </c>
      <c r="C303" s="106">
        <v>42729</v>
      </c>
      <c r="D303" s="128">
        <v>9.9493238571980083E-3</v>
      </c>
      <c r="E303" s="128"/>
      <c r="F303" s="107" t="s">
        <v>106</v>
      </c>
      <c r="G303" s="108">
        <v>-6522051.2400000151</v>
      </c>
      <c r="H303" s="108">
        <v>-6522051.2400000151</v>
      </c>
      <c r="I303" s="129" t="s">
        <v>106</v>
      </c>
      <c r="J303" s="129"/>
      <c r="K303" s="109"/>
      <c r="M303" s="117">
        <f t="shared" si="4"/>
        <v>2.1915935552852283E-5</v>
      </c>
    </row>
    <row r="304" spans="2:13" s="102" customFormat="1" ht="15" customHeight="1" x14ac:dyDescent="0.2">
      <c r="B304" s="105" t="s">
        <v>105</v>
      </c>
      <c r="C304" s="106">
        <v>42730</v>
      </c>
      <c r="D304" s="128">
        <v>9.9490488952271063E-3</v>
      </c>
      <c r="E304" s="128"/>
      <c r="F304" s="107" t="s">
        <v>106</v>
      </c>
      <c r="G304" s="108">
        <v>-6522231.4900000058</v>
      </c>
      <c r="H304" s="108">
        <v>-6522231.4900000058</v>
      </c>
      <c r="I304" s="129" t="s">
        <v>106</v>
      </c>
      <c r="J304" s="129"/>
      <c r="K304" s="109"/>
      <c r="M304" s="117">
        <f t="shared" si="4"/>
        <v>2.1915935552852283E-5</v>
      </c>
    </row>
    <row r="305" spans="2:13" s="102" customFormat="1" ht="15" customHeight="1" x14ac:dyDescent="0.2">
      <c r="B305" s="105" t="s">
        <v>105</v>
      </c>
      <c r="C305" s="106">
        <v>42731</v>
      </c>
      <c r="D305" s="128">
        <v>1.0007532173656429E-2</v>
      </c>
      <c r="E305" s="128"/>
      <c r="F305" s="107" t="s">
        <v>106</v>
      </c>
      <c r="G305" s="108">
        <v>-6820102.9799999958</v>
      </c>
      <c r="H305" s="108">
        <v>-6820102.9799999958</v>
      </c>
      <c r="I305" s="129" t="s">
        <v>106</v>
      </c>
      <c r="J305" s="129"/>
      <c r="K305" s="109"/>
      <c r="M305" s="117">
        <f t="shared" si="4"/>
        <v>2.3051551852789279E-5</v>
      </c>
    </row>
    <row r="306" spans="2:13" s="102" customFormat="1" ht="15" customHeight="1" x14ac:dyDescent="0.2">
      <c r="B306" s="105" t="s">
        <v>105</v>
      </c>
      <c r="C306" s="106">
        <v>42732</v>
      </c>
      <c r="D306" s="128">
        <v>1.0177093759985517E-2</v>
      </c>
      <c r="E306" s="128"/>
      <c r="F306" s="107" t="s">
        <v>106</v>
      </c>
      <c r="G306" s="108">
        <v>-5372889.4800000126</v>
      </c>
      <c r="H306" s="108">
        <v>-5372889.4800000126</v>
      </c>
      <c r="I306" s="129" t="s">
        <v>106</v>
      </c>
      <c r="J306" s="129"/>
      <c r="K306" s="109"/>
      <c r="M306" s="117">
        <f t="shared" si="4"/>
        <v>1.8467747301651765E-5</v>
      </c>
    </row>
    <row r="307" spans="2:13" s="102" customFormat="1" ht="15" customHeight="1" x14ac:dyDescent="0.2">
      <c r="B307" s="105" t="s">
        <v>105</v>
      </c>
      <c r="C307" s="106">
        <v>42733</v>
      </c>
      <c r="D307" s="128">
        <v>1.0045502981512373E-2</v>
      </c>
      <c r="E307" s="128"/>
      <c r="F307" s="107" t="s">
        <v>106</v>
      </c>
      <c r="G307" s="108">
        <v>-1929460.3799999896</v>
      </c>
      <c r="H307" s="108">
        <v>-1929460.3799999896</v>
      </c>
      <c r="I307" s="129" t="s">
        <v>106</v>
      </c>
      <c r="J307" s="129"/>
      <c r="K307" s="109"/>
      <c r="M307" s="117">
        <f t="shared" si="4"/>
        <v>6.5462078788657999E-6</v>
      </c>
    </row>
    <row r="308" spans="2:13" s="102" customFormat="1" ht="15" customHeight="1" x14ac:dyDescent="0.2">
      <c r="B308" s="105" t="s">
        <v>105</v>
      </c>
      <c r="C308" s="106">
        <v>42734</v>
      </c>
      <c r="D308" s="128">
        <v>1.0163805762008895E-2</v>
      </c>
      <c r="E308" s="128"/>
      <c r="F308" s="107" t="s">
        <v>106</v>
      </c>
      <c r="G308" s="108">
        <v>-1807118.3599999931</v>
      </c>
      <c r="H308" s="138">
        <v>-1807118.3599999931</v>
      </c>
      <c r="I308" s="129" t="s">
        <v>106</v>
      </c>
      <c r="J308" s="129"/>
      <c r="K308" s="109"/>
      <c r="M308" s="117">
        <f t="shared" si="4"/>
        <v>6.2033344349876461E-6</v>
      </c>
    </row>
    <row r="309" spans="2:13" s="102" customFormat="1" ht="15" customHeight="1" x14ac:dyDescent="0.2">
      <c r="B309" s="105" t="s">
        <v>105</v>
      </c>
      <c r="C309" s="106">
        <v>42735</v>
      </c>
      <c r="D309" s="128">
        <v>1.0163518817477931E-2</v>
      </c>
      <c r="E309" s="128"/>
      <c r="F309" s="107" t="s">
        <v>106</v>
      </c>
      <c r="G309" s="108">
        <v>-1807169.3800000066</v>
      </c>
      <c r="H309" s="108">
        <v>-1807169.3800000066</v>
      </c>
      <c r="I309" s="129" t="s">
        <v>106</v>
      </c>
      <c r="J309" s="129"/>
      <c r="K309" s="109"/>
      <c r="M309" s="117">
        <f t="shared" si="4"/>
        <v>6.2033344349876461E-6</v>
      </c>
    </row>
    <row r="310" spans="2:13" s="102" customFormat="1" ht="15" customHeight="1" x14ac:dyDescent="0.2">
      <c r="B310" s="105" t="s">
        <v>105</v>
      </c>
      <c r="C310" s="106">
        <v>42736</v>
      </c>
      <c r="D310" s="128">
        <v>1.0163231889148626E-2</v>
      </c>
      <c r="E310" s="128"/>
      <c r="F310" s="107" t="s">
        <v>106</v>
      </c>
      <c r="G310" s="108">
        <v>-1807220.4000000055</v>
      </c>
      <c r="H310" s="108">
        <v>-1807220.4000000055</v>
      </c>
      <c r="I310" s="129" t="s">
        <v>106</v>
      </c>
      <c r="J310" s="129"/>
      <c r="K310" s="109"/>
      <c r="M310" s="117">
        <f t="shared" si="4"/>
        <v>6.2033344349876461E-6</v>
      </c>
    </row>
    <row r="311" spans="2:13" s="102" customFormat="1" ht="15" customHeight="1" x14ac:dyDescent="0.2">
      <c r="B311" s="105" t="s">
        <v>105</v>
      </c>
      <c r="C311" s="106">
        <v>42737</v>
      </c>
      <c r="D311" s="128">
        <v>1.0162944977019436E-2</v>
      </c>
      <c r="E311" s="128"/>
      <c r="F311" s="107" t="s">
        <v>106</v>
      </c>
      <c r="G311" s="108">
        <v>-1807271.4200000046</v>
      </c>
      <c r="H311" s="108">
        <v>-1807271.4200000046</v>
      </c>
      <c r="I311" s="129" t="s">
        <v>106</v>
      </c>
      <c r="J311" s="129"/>
      <c r="K311" s="109"/>
      <c r="M311" s="117">
        <f t="shared" si="4"/>
        <v>6.2033344349875902E-6</v>
      </c>
    </row>
    <row r="312" spans="2:13" s="102" customFormat="1" ht="15" customHeight="1" x14ac:dyDescent="0.2">
      <c r="B312" s="105" t="s">
        <v>105</v>
      </c>
      <c r="C312" s="106">
        <v>42738</v>
      </c>
      <c r="D312" s="128">
        <v>1.018938638800186E-2</v>
      </c>
      <c r="E312" s="128"/>
      <c r="F312" s="107" t="s">
        <v>106</v>
      </c>
      <c r="G312" s="108">
        <v>-2691506.5299999989</v>
      </c>
      <c r="H312" s="108">
        <v>-2691506.5299999989</v>
      </c>
      <c r="I312" s="129" t="s">
        <v>106</v>
      </c>
      <c r="J312" s="129"/>
      <c r="K312" s="109"/>
      <c r="M312" s="117">
        <f t="shared" si="4"/>
        <v>9.262446437815776E-6</v>
      </c>
    </row>
    <row r="313" spans="2:13" s="102" customFormat="1" ht="15" customHeight="1" x14ac:dyDescent="0.2">
      <c r="B313" s="105" t="s">
        <v>105</v>
      </c>
      <c r="C313" s="106">
        <v>42739</v>
      </c>
      <c r="D313" s="128">
        <v>1.0108418042436833E-2</v>
      </c>
      <c r="E313" s="128"/>
      <c r="F313" s="107" t="s">
        <v>106</v>
      </c>
      <c r="G313" s="108">
        <v>-1277826.0600000066</v>
      </c>
      <c r="H313" s="108">
        <v>-1277826.0600000066</v>
      </c>
      <c r="I313" s="129" t="s">
        <v>106</v>
      </c>
      <c r="J313" s="129"/>
      <c r="K313" s="109"/>
      <c r="M313" s="117">
        <f t="shared" si="4"/>
        <v>4.3625174348756852E-6</v>
      </c>
    </row>
    <row r="314" spans="2:13" s="102" customFormat="1" ht="15" customHeight="1" x14ac:dyDescent="0.2">
      <c r="B314" s="105" t="s">
        <v>105</v>
      </c>
      <c r="C314" s="106">
        <v>42740</v>
      </c>
      <c r="D314" s="128">
        <v>1.0067195468625943E-2</v>
      </c>
      <c r="E314" s="128"/>
      <c r="F314" s="107" t="s">
        <v>106</v>
      </c>
      <c r="G314" s="108">
        <v>-6517207.3200000012</v>
      </c>
      <c r="H314" s="108">
        <v>-6517207.3200000012</v>
      </c>
      <c r="I314" s="129" t="s">
        <v>106</v>
      </c>
      <c r="J314" s="129"/>
      <c r="K314" s="109"/>
      <c r="M314" s="117">
        <f t="shared" si="4"/>
        <v>2.2159108208084988E-5</v>
      </c>
    </row>
    <row r="315" spans="2:13" s="102" customFormat="1" ht="15" customHeight="1" x14ac:dyDescent="0.2">
      <c r="B315" s="105" t="s">
        <v>105</v>
      </c>
      <c r="C315" s="106">
        <v>42741</v>
      </c>
      <c r="D315" s="128"/>
      <c r="E315" s="128"/>
      <c r="F315" s="107">
        <v>1.00216555281215E-2</v>
      </c>
      <c r="G315" s="110">
        <v>10818332.330000006</v>
      </c>
      <c r="H315" s="110"/>
      <c r="I315" s="129">
        <v>10818332.330000006</v>
      </c>
      <c r="J315" s="129"/>
      <c r="K315" s="109"/>
      <c r="M315" s="117">
        <f t="shared" si="4"/>
        <v>0</v>
      </c>
    </row>
    <row r="316" spans="2:13" s="102" customFormat="1" ht="15" customHeight="1" x14ac:dyDescent="0.2">
      <c r="B316" s="105" t="s">
        <v>105</v>
      </c>
      <c r="C316" s="106">
        <v>42742</v>
      </c>
      <c r="D316" s="128"/>
      <c r="E316" s="128"/>
      <c r="F316" s="107">
        <v>1.0021709312938372E-2</v>
      </c>
      <c r="G316" s="110">
        <v>10818633.490000008</v>
      </c>
      <c r="H316" s="110"/>
      <c r="I316" s="129">
        <v>10818633.490000008</v>
      </c>
      <c r="J316" s="129"/>
      <c r="K316" s="109"/>
      <c r="M316" s="117">
        <f t="shared" si="4"/>
        <v>0</v>
      </c>
    </row>
    <row r="317" spans="2:13" s="102" customFormat="1" ht="15" customHeight="1" x14ac:dyDescent="0.2">
      <c r="B317" s="105" t="s">
        <v>105</v>
      </c>
      <c r="C317" s="106">
        <v>42743</v>
      </c>
      <c r="D317" s="128"/>
      <c r="E317" s="128"/>
      <c r="F317" s="107">
        <v>1.0021430335544706E-2</v>
      </c>
      <c r="G317" s="110">
        <v>10818934.659999998</v>
      </c>
      <c r="H317" s="110"/>
      <c r="I317" s="129">
        <v>10818934.659999998</v>
      </c>
      <c r="J317" s="129"/>
      <c r="K317" s="109"/>
      <c r="M317" s="117">
        <f t="shared" si="4"/>
        <v>0</v>
      </c>
    </row>
    <row r="318" spans="2:13" s="102" customFormat="1" ht="15" customHeight="1" x14ac:dyDescent="0.2">
      <c r="B318" s="105" t="s">
        <v>105</v>
      </c>
      <c r="C318" s="106">
        <v>42744</v>
      </c>
      <c r="D318" s="128"/>
      <c r="E318" s="128"/>
      <c r="F318" s="107">
        <v>9.8668919978744853E-3</v>
      </c>
      <c r="G318" s="110">
        <v>1947604.170000006</v>
      </c>
      <c r="H318" s="110"/>
      <c r="I318" s="129">
        <v>1947604.170000006</v>
      </c>
      <c r="J318" s="129"/>
      <c r="K318" s="109"/>
      <c r="M318" s="117">
        <f t="shared" si="4"/>
        <v>0</v>
      </c>
    </row>
    <row r="319" spans="2:13" s="102" customFormat="1" ht="15" customHeight="1" x14ac:dyDescent="0.2">
      <c r="B319" s="105" t="s">
        <v>105</v>
      </c>
      <c r="C319" s="106">
        <v>42745</v>
      </c>
      <c r="D319" s="128"/>
      <c r="E319" s="128"/>
      <c r="F319" s="107">
        <v>9.7138312030786642E-3</v>
      </c>
      <c r="G319" s="110">
        <v>2058713.9700000116</v>
      </c>
      <c r="H319" s="110"/>
      <c r="I319" s="129">
        <v>2058713.9700000116</v>
      </c>
      <c r="J319" s="129"/>
      <c r="K319" s="109"/>
      <c r="M319" s="117">
        <f t="shared" si="4"/>
        <v>0</v>
      </c>
    </row>
    <row r="320" spans="2:13" s="102" customFormat="1" ht="15" customHeight="1" x14ac:dyDescent="0.2">
      <c r="B320" s="105" t="s">
        <v>105</v>
      </c>
      <c r="C320" s="106">
        <v>42746</v>
      </c>
      <c r="D320" s="128"/>
      <c r="E320" s="128"/>
      <c r="F320" s="107">
        <v>9.5571445603904893E-3</v>
      </c>
      <c r="G320" s="110">
        <v>2911748.3599999975</v>
      </c>
      <c r="H320" s="110"/>
      <c r="I320" s="129">
        <v>2911748.3599999975</v>
      </c>
      <c r="J320" s="129"/>
      <c r="K320" s="109"/>
      <c r="M320" s="117">
        <f t="shared" si="4"/>
        <v>0</v>
      </c>
    </row>
    <row r="321" spans="2:13" s="102" customFormat="1" ht="15" customHeight="1" x14ac:dyDescent="0.2">
      <c r="B321" s="105" t="s">
        <v>105</v>
      </c>
      <c r="C321" s="106">
        <v>42747</v>
      </c>
      <c r="D321" s="128"/>
      <c r="E321" s="128"/>
      <c r="F321" s="107">
        <v>9.4821474744183516E-3</v>
      </c>
      <c r="G321" s="110">
        <v>4024404.8199999961</v>
      </c>
      <c r="H321" s="110"/>
      <c r="I321" s="129">
        <v>4024404.8199999961</v>
      </c>
      <c r="J321" s="129"/>
      <c r="K321" s="109"/>
      <c r="M321" s="117">
        <f t="shared" si="4"/>
        <v>0</v>
      </c>
    </row>
    <row r="322" spans="2:13" s="102" customFormat="1" ht="15" customHeight="1" x14ac:dyDescent="0.2">
      <c r="B322" s="105" t="s">
        <v>105</v>
      </c>
      <c r="C322" s="106">
        <v>42748</v>
      </c>
      <c r="D322" s="128"/>
      <c r="E322" s="128"/>
      <c r="F322" s="107">
        <v>9.401152676173162E-3</v>
      </c>
      <c r="G322" s="110">
        <v>4936373.4000000115</v>
      </c>
      <c r="H322" s="110"/>
      <c r="I322" s="129">
        <v>4936373.4000000115</v>
      </c>
      <c r="J322" s="129"/>
      <c r="K322" s="109"/>
      <c r="M322" s="117">
        <f t="shared" si="4"/>
        <v>0</v>
      </c>
    </row>
    <row r="323" spans="2:13" s="102" customFormat="1" ht="15" customHeight="1" x14ac:dyDescent="0.2">
      <c r="B323" s="105" t="s">
        <v>105</v>
      </c>
      <c r="C323" s="106">
        <v>42749</v>
      </c>
      <c r="D323" s="128"/>
      <c r="E323" s="128"/>
      <c r="F323" s="107">
        <v>9.4016364392220993E-3</v>
      </c>
      <c r="G323" s="110">
        <v>4936502.3099999959</v>
      </c>
      <c r="H323" s="110"/>
      <c r="I323" s="129">
        <v>4936502.3099999959</v>
      </c>
      <c r="J323" s="129"/>
      <c r="K323" s="109"/>
      <c r="M323" s="117">
        <f t="shared" si="4"/>
        <v>0</v>
      </c>
    </row>
    <row r="324" spans="2:13" s="102" customFormat="1" ht="15" customHeight="1" x14ac:dyDescent="0.2">
      <c r="B324" s="105" t="s">
        <v>105</v>
      </c>
      <c r="C324" s="106">
        <v>42750</v>
      </c>
      <c r="D324" s="128"/>
      <c r="E324" s="128"/>
      <c r="F324" s="107">
        <v>9.4021201579604224E-3</v>
      </c>
      <c r="G324" s="110">
        <v>4936631.2299999986</v>
      </c>
      <c r="H324" s="110"/>
      <c r="I324" s="129">
        <v>4936631.2299999986</v>
      </c>
      <c r="J324" s="129"/>
      <c r="K324" s="109"/>
      <c r="M324" s="117">
        <f t="shared" si="4"/>
        <v>0</v>
      </c>
    </row>
    <row r="325" spans="2:13" s="102" customFormat="1" ht="15" customHeight="1" x14ac:dyDescent="0.2">
      <c r="B325" s="105" t="s">
        <v>105</v>
      </c>
      <c r="C325" s="106">
        <v>42751</v>
      </c>
      <c r="D325" s="128"/>
      <c r="E325" s="128"/>
      <c r="F325" s="107">
        <v>9.4018746091971486E-3</v>
      </c>
      <c r="G325" s="110">
        <v>4936760.1600000057</v>
      </c>
      <c r="H325" s="110"/>
      <c r="I325" s="129">
        <v>4936760.1600000057</v>
      </c>
      <c r="J325" s="129"/>
      <c r="K325" s="109"/>
      <c r="M325" s="117">
        <f t="shared" ref="M325:M368" si="5">+H325*D325/$H$369</f>
        <v>0</v>
      </c>
    </row>
    <row r="326" spans="2:13" s="102" customFormat="1" ht="15" customHeight="1" x14ac:dyDescent="0.2">
      <c r="B326" s="105" t="s">
        <v>105</v>
      </c>
      <c r="C326" s="106">
        <v>42752</v>
      </c>
      <c r="D326" s="128"/>
      <c r="E326" s="128"/>
      <c r="F326" s="107">
        <v>9.4295294314417737E-3</v>
      </c>
      <c r="G326" s="110">
        <v>6239802.3600000013</v>
      </c>
      <c r="H326" s="110"/>
      <c r="I326" s="129">
        <v>6239802.3600000013</v>
      </c>
      <c r="J326" s="129"/>
      <c r="K326" s="109"/>
      <c r="M326" s="117">
        <f t="shared" si="5"/>
        <v>0</v>
      </c>
    </row>
    <row r="327" spans="2:13" s="102" customFormat="1" ht="15" customHeight="1" x14ac:dyDescent="0.2">
      <c r="B327" s="105" t="s">
        <v>105</v>
      </c>
      <c r="C327" s="106">
        <v>42753</v>
      </c>
      <c r="D327" s="128"/>
      <c r="E327" s="128"/>
      <c r="F327" s="107">
        <v>9.4408338468246044E-3</v>
      </c>
      <c r="G327" s="110">
        <v>4761570.9300000016</v>
      </c>
      <c r="H327" s="110"/>
      <c r="I327" s="129">
        <v>4761570.9300000016</v>
      </c>
      <c r="J327" s="129"/>
      <c r="K327" s="109"/>
      <c r="M327" s="117">
        <f t="shared" si="5"/>
        <v>0</v>
      </c>
    </row>
    <row r="328" spans="2:13" s="102" customFormat="1" ht="15" customHeight="1" x14ac:dyDescent="0.2">
      <c r="B328" s="105" t="s">
        <v>105</v>
      </c>
      <c r="C328" s="106">
        <v>42754</v>
      </c>
      <c r="D328" s="128">
        <v>9.5003145152199216E-3</v>
      </c>
      <c r="E328" s="128"/>
      <c r="F328" s="107" t="s">
        <v>106</v>
      </c>
      <c r="G328" s="108">
        <v>-985230.54000000411</v>
      </c>
      <c r="H328" s="108">
        <v>-985230.54000000411</v>
      </c>
      <c r="I328" s="129" t="s">
        <v>106</v>
      </c>
      <c r="J328" s="129"/>
      <c r="K328" s="109"/>
      <c r="M328" s="117">
        <f t="shared" si="5"/>
        <v>3.1612445180258496E-6</v>
      </c>
    </row>
    <row r="329" spans="2:13" s="102" customFormat="1" ht="15" customHeight="1" x14ac:dyDescent="0.2">
      <c r="B329" s="105" t="s">
        <v>105</v>
      </c>
      <c r="C329" s="106">
        <v>42755</v>
      </c>
      <c r="D329" s="128"/>
      <c r="E329" s="128"/>
      <c r="F329" s="107">
        <v>9.5083752172122008E-3</v>
      </c>
      <c r="G329" s="110">
        <v>5115826.7199999969</v>
      </c>
      <c r="H329" s="110"/>
      <c r="I329" s="129">
        <v>5115826.7199999969</v>
      </c>
      <c r="J329" s="129"/>
      <c r="K329" s="109"/>
      <c r="M329" s="117">
        <f t="shared" si="5"/>
        <v>0</v>
      </c>
    </row>
    <row r="330" spans="2:13" s="102" customFormat="1" ht="15" customHeight="1" x14ac:dyDescent="0.2">
      <c r="B330" s="105" t="s">
        <v>105</v>
      </c>
      <c r="C330" s="106">
        <v>42756</v>
      </c>
      <c r="D330" s="128"/>
      <c r="E330" s="128"/>
      <c r="F330" s="107">
        <v>9.5081240871804328E-3</v>
      </c>
      <c r="G330" s="110">
        <v>5115961.8400000036</v>
      </c>
      <c r="H330" s="110"/>
      <c r="I330" s="129">
        <v>5115961.8400000036</v>
      </c>
      <c r="J330" s="129"/>
      <c r="K330" s="109"/>
      <c r="M330" s="117">
        <f t="shared" si="5"/>
        <v>0</v>
      </c>
    </row>
    <row r="331" spans="2:13" s="102" customFormat="1" ht="15" customHeight="1" x14ac:dyDescent="0.2">
      <c r="B331" s="105" t="s">
        <v>105</v>
      </c>
      <c r="C331" s="106">
        <v>42757</v>
      </c>
      <c r="D331" s="128"/>
      <c r="E331" s="128"/>
      <c r="F331" s="107">
        <v>9.5078729704137603E-3</v>
      </c>
      <c r="G331" s="110">
        <v>5116096.9599999953</v>
      </c>
      <c r="H331" s="110"/>
      <c r="I331" s="129">
        <v>5116096.9599999953</v>
      </c>
      <c r="J331" s="129"/>
      <c r="K331" s="109"/>
      <c r="M331" s="117">
        <f t="shared" si="5"/>
        <v>0</v>
      </c>
    </row>
    <row r="332" spans="2:13" s="102" customFormat="1" ht="15" customHeight="1" x14ac:dyDescent="0.2">
      <c r="B332" s="105" t="s">
        <v>105</v>
      </c>
      <c r="C332" s="106">
        <v>42758</v>
      </c>
      <c r="D332" s="128"/>
      <c r="E332" s="128"/>
      <c r="F332" s="107">
        <v>9.4617384302757498E-3</v>
      </c>
      <c r="G332" s="110">
        <v>4504119.4399999948</v>
      </c>
      <c r="H332" s="110"/>
      <c r="I332" s="129">
        <v>4504119.4399999948</v>
      </c>
      <c r="J332" s="129"/>
      <c r="K332" s="109"/>
      <c r="M332" s="117">
        <f t="shared" si="5"/>
        <v>0</v>
      </c>
    </row>
    <row r="333" spans="2:13" s="102" customFormat="1" ht="15" customHeight="1" x14ac:dyDescent="0.2">
      <c r="B333" s="105" t="s">
        <v>105</v>
      </c>
      <c r="C333" s="106">
        <v>42759</v>
      </c>
      <c r="D333" s="128"/>
      <c r="E333" s="128"/>
      <c r="F333" s="107">
        <v>9.4354141251456834E-3</v>
      </c>
      <c r="G333" s="110">
        <v>6021484.5099999951</v>
      </c>
      <c r="H333" s="110"/>
      <c r="I333" s="129">
        <v>6021484.5099999951</v>
      </c>
      <c r="J333" s="129"/>
      <c r="K333" s="109"/>
      <c r="M333" s="117">
        <f t="shared" si="5"/>
        <v>0</v>
      </c>
    </row>
    <row r="334" spans="2:13" s="102" customFormat="1" ht="15" customHeight="1" x14ac:dyDescent="0.2">
      <c r="B334" s="105" t="s">
        <v>105</v>
      </c>
      <c r="C334" s="106">
        <v>42760</v>
      </c>
      <c r="D334" s="128"/>
      <c r="E334" s="128"/>
      <c r="F334" s="107">
        <v>9.5477713847132127E-3</v>
      </c>
      <c r="G334" s="110">
        <v>3372347.1900000004</v>
      </c>
      <c r="H334" s="110"/>
      <c r="I334" s="129">
        <v>3372347.1900000004</v>
      </c>
      <c r="J334" s="129"/>
      <c r="K334" s="109"/>
      <c r="M334" s="117">
        <f t="shared" si="5"/>
        <v>0</v>
      </c>
    </row>
    <row r="335" spans="2:13" s="102" customFormat="1" ht="15" customHeight="1" x14ac:dyDescent="0.2">
      <c r="B335" s="105" t="s">
        <v>105</v>
      </c>
      <c r="C335" s="106">
        <v>42761</v>
      </c>
      <c r="D335" s="128"/>
      <c r="E335" s="128"/>
      <c r="F335" s="107">
        <v>9.5909772635060318E-3</v>
      </c>
      <c r="G335" s="110">
        <v>4043300.1700000023</v>
      </c>
      <c r="H335" s="110"/>
      <c r="I335" s="129">
        <v>4043300.1700000023</v>
      </c>
      <c r="J335" s="129"/>
      <c r="K335" s="109"/>
      <c r="M335" s="117">
        <f t="shared" si="5"/>
        <v>0</v>
      </c>
    </row>
    <row r="336" spans="2:13" s="102" customFormat="1" ht="15" customHeight="1" x14ac:dyDescent="0.2">
      <c r="B336" s="105" t="s">
        <v>105</v>
      </c>
      <c r="C336" s="106">
        <v>42762</v>
      </c>
      <c r="D336" s="128"/>
      <c r="E336" s="128"/>
      <c r="F336" s="107">
        <v>9.6324263782521652E-3</v>
      </c>
      <c r="G336" s="110">
        <v>7181368.1500000097</v>
      </c>
      <c r="H336" s="110"/>
      <c r="I336" s="129">
        <v>7181368.1500000097</v>
      </c>
      <c r="J336" s="129"/>
      <c r="K336" s="109"/>
      <c r="M336" s="117">
        <f t="shared" si="5"/>
        <v>0</v>
      </c>
    </row>
    <row r="337" spans="2:13" s="102" customFormat="1" ht="15" customHeight="1" x14ac:dyDescent="0.2">
      <c r="B337" s="105" t="s">
        <v>105</v>
      </c>
      <c r="C337" s="106">
        <v>42763</v>
      </c>
      <c r="D337" s="128"/>
      <c r="E337" s="128"/>
      <c r="F337" s="107">
        <v>9.6321686528204626E-3</v>
      </c>
      <c r="G337" s="110">
        <v>7181560.3000000119</v>
      </c>
      <c r="H337" s="110"/>
      <c r="I337" s="129">
        <v>7181560.3000000119</v>
      </c>
      <c r="J337" s="129"/>
      <c r="K337" s="109"/>
      <c r="M337" s="117">
        <f t="shared" si="5"/>
        <v>0</v>
      </c>
    </row>
    <row r="338" spans="2:13" s="102" customFormat="1" ht="15" customHeight="1" x14ac:dyDescent="0.2">
      <c r="B338" s="105" t="s">
        <v>105</v>
      </c>
      <c r="C338" s="106">
        <v>42764</v>
      </c>
      <c r="D338" s="128"/>
      <c r="E338" s="128"/>
      <c r="F338" s="107">
        <v>9.632412211590495E-3</v>
      </c>
      <c r="G338" s="110">
        <v>7181752.4500000002</v>
      </c>
      <c r="H338" s="110"/>
      <c r="I338" s="129">
        <v>7181752.4500000002</v>
      </c>
      <c r="J338" s="129"/>
      <c r="K338" s="109"/>
      <c r="M338" s="117">
        <f t="shared" si="5"/>
        <v>0</v>
      </c>
    </row>
    <row r="339" spans="2:13" s="102" customFormat="1" ht="15" customHeight="1" x14ac:dyDescent="0.2">
      <c r="B339" s="105" t="s">
        <v>105</v>
      </c>
      <c r="C339" s="106">
        <v>42765</v>
      </c>
      <c r="D339" s="128"/>
      <c r="E339" s="128"/>
      <c r="F339" s="107">
        <v>9.485926310145578E-3</v>
      </c>
      <c r="G339" s="110">
        <v>9947705.359999992</v>
      </c>
      <c r="H339" s="110"/>
      <c r="I339" s="129">
        <v>9947705.359999992</v>
      </c>
      <c r="J339" s="129"/>
      <c r="K339" s="109"/>
      <c r="M339" s="117">
        <f t="shared" si="5"/>
        <v>0</v>
      </c>
    </row>
    <row r="340" spans="2:13" s="102" customFormat="1" ht="15" customHeight="1" x14ac:dyDescent="0.2">
      <c r="B340" s="105" t="s">
        <v>105</v>
      </c>
      <c r="C340" s="106">
        <v>42766</v>
      </c>
      <c r="D340" s="128"/>
      <c r="E340" s="128"/>
      <c r="F340" s="107">
        <v>9.2015427624639722E-3</v>
      </c>
      <c r="G340" s="110">
        <v>1882249.5800000033</v>
      </c>
      <c r="H340" s="137"/>
      <c r="I340" s="129">
        <v>1882249.5800000033</v>
      </c>
      <c r="J340" s="129"/>
      <c r="K340" s="109"/>
      <c r="M340" s="117">
        <f t="shared" si="5"/>
        <v>0</v>
      </c>
    </row>
    <row r="341" spans="2:13" s="102" customFormat="1" ht="15" customHeight="1" x14ac:dyDescent="0.2">
      <c r="B341" s="105" t="s">
        <v>105</v>
      </c>
      <c r="C341" s="106">
        <v>42767</v>
      </c>
      <c r="D341" s="128"/>
      <c r="E341" s="128"/>
      <c r="F341" s="107">
        <v>1.0300053111435141E-2</v>
      </c>
      <c r="G341" s="110">
        <v>2904101.53</v>
      </c>
      <c r="H341" s="110"/>
      <c r="I341" s="129">
        <v>2904101.53</v>
      </c>
      <c r="J341" s="129"/>
      <c r="K341" s="109"/>
      <c r="M341" s="117">
        <f t="shared" si="5"/>
        <v>0</v>
      </c>
    </row>
    <row r="342" spans="2:13" s="102" customFormat="1" ht="15" customHeight="1" x14ac:dyDescent="0.2">
      <c r="B342" s="105" t="s">
        <v>105</v>
      </c>
      <c r="C342" s="106">
        <v>42768</v>
      </c>
      <c r="D342" s="128">
        <v>9.800493473138194E-3</v>
      </c>
      <c r="E342" s="128"/>
      <c r="F342" s="107" t="s">
        <v>106</v>
      </c>
      <c r="G342" s="108">
        <v>-1400623.3500000089</v>
      </c>
      <c r="H342" s="108">
        <v>-1400623.3500000089</v>
      </c>
      <c r="I342" s="129" t="s">
        <v>106</v>
      </c>
      <c r="J342" s="129"/>
      <c r="K342" s="109"/>
      <c r="M342" s="117">
        <f t="shared" si="5"/>
        <v>4.6360866720125381E-6</v>
      </c>
    </row>
    <row r="343" spans="2:13" s="102" customFormat="1" ht="15" customHeight="1" x14ac:dyDescent="0.2">
      <c r="B343" s="105" t="s">
        <v>105</v>
      </c>
      <c r="C343" s="106">
        <v>42769</v>
      </c>
      <c r="D343" s="128">
        <v>1.0199607042420194E-2</v>
      </c>
      <c r="E343" s="128"/>
      <c r="F343" s="107" t="s">
        <v>106</v>
      </c>
      <c r="G343" s="108">
        <v>-3570843.45</v>
      </c>
      <c r="H343" s="108">
        <v>-3570843.45</v>
      </c>
      <c r="I343" s="129" t="s">
        <v>106</v>
      </c>
      <c r="J343" s="129"/>
      <c r="K343" s="109"/>
      <c r="M343" s="117">
        <f t="shared" si="5"/>
        <v>1.2300888764949053E-5</v>
      </c>
    </row>
    <row r="344" spans="2:13" s="102" customFormat="1" ht="15" customHeight="1" x14ac:dyDescent="0.2">
      <c r="B344" s="105" t="s">
        <v>105</v>
      </c>
      <c r="C344" s="106">
        <v>42770</v>
      </c>
      <c r="D344" s="128">
        <v>1.019931807287449E-2</v>
      </c>
      <c r="E344" s="128"/>
      <c r="F344" s="107" t="s">
        <v>106</v>
      </c>
      <c r="G344" s="108">
        <v>-3570944.6200000094</v>
      </c>
      <c r="H344" s="108">
        <v>-3570944.6200000094</v>
      </c>
      <c r="I344" s="129" t="s">
        <v>106</v>
      </c>
      <c r="J344" s="129"/>
      <c r="K344" s="109"/>
      <c r="M344" s="117">
        <f t="shared" si="5"/>
        <v>1.2300888764949054E-5</v>
      </c>
    </row>
    <row r="345" spans="2:13" s="102" customFormat="1" ht="15" customHeight="1" x14ac:dyDescent="0.2">
      <c r="B345" s="105" t="s">
        <v>105</v>
      </c>
      <c r="C345" s="106">
        <v>42771</v>
      </c>
      <c r="D345" s="128">
        <v>1.0199029119702167E-2</v>
      </c>
      <c r="E345" s="128"/>
      <c r="F345" s="107" t="s">
        <v>106</v>
      </c>
      <c r="G345" s="108">
        <v>-3571045.7900000038</v>
      </c>
      <c r="H345" s="108">
        <v>-3571045.7900000038</v>
      </c>
      <c r="I345" s="129" t="s">
        <v>106</v>
      </c>
      <c r="J345" s="129"/>
      <c r="K345" s="109"/>
      <c r="M345" s="117">
        <f t="shared" si="5"/>
        <v>1.2300888764949E-5</v>
      </c>
    </row>
    <row r="346" spans="2:13" s="102" customFormat="1" ht="15" customHeight="1" x14ac:dyDescent="0.2">
      <c r="B346" s="105" t="s">
        <v>105</v>
      </c>
      <c r="C346" s="106">
        <v>42772</v>
      </c>
      <c r="D346" s="128"/>
      <c r="E346" s="128"/>
      <c r="F346" s="107">
        <v>9.8002283346212971E-3</v>
      </c>
      <c r="G346" s="110">
        <v>4120067.270000014</v>
      </c>
      <c r="H346" s="110"/>
      <c r="I346" s="129">
        <v>4120067.270000014</v>
      </c>
      <c r="J346" s="129"/>
      <c r="K346" s="109"/>
      <c r="M346" s="117">
        <f t="shared" si="5"/>
        <v>0</v>
      </c>
    </row>
    <row r="347" spans="2:13" s="102" customFormat="1" ht="15" customHeight="1" x14ac:dyDescent="0.2">
      <c r="B347" s="105" t="s">
        <v>105</v>
      </c>
      <c r="C347" s="106">
        <v>42773</v>
      </c>
      <c r="D347" s="128"/>
      <c r="E347" s="128"/>
      <c r="F347" s="107">
        <v>9.7001131162880675E-3</v>
      </c>
      <c r="G347" s="110">
        <v>7137566.2500000037</v>
      </c>
      <c r="H347" s="110"/>
      <c r="I347" s="129">
        <v>7137566.2500000037</v>
      </c>
      <c r="J347" s="129"/>
      <c r="K347" s="109"/>
      <c r="M347" s="117">
        <f t="shared" si="5"/>
        <v>0</v>
      </c>
    </row>
    <row r="348" spans="2:13" s="102" customFormat="1" ht="15" customHeight="1" x14ac:dyDescent="0.2">
      <c r="B348" s="105" t="s">
        <v>105</v>
      </c>
      <c r="C348" s="106">
        <v>42774</v>
      </c>
      <c r="D348" s="128">
        <v>9.9019360300015655E-3</v>
      </c>
      <c r="E348" s="128"/>
      <c r="F348" s="107" t="s">
        <v>106</v>
      </c>
      <c r="G348" s="108">
        <v>-705680.17999999574</v>
      </c>
      <c r="H348" s="108">
        <v>-705680.17999999574</v>
      </c>
      <c r="I348" s="129" t="s">
        <v>106</v>
      </c>
      <c r="J348" s="129"/>
      <c r="K348" s="109"/>
      <c r="M348" s="117">
        <f t="shared" si="5"/>
        <v>2.3599906190338955E-6</v>
      </c>
    </row>
    <row r="349" spans="2:13" s="102" customFormat="1" ht="15" customHeight="1" x14ac:dyDescent="0.2">
      <c r="B349" s="105" t="s">
        <v>105</v>
      </c>
      <c r="C349" s="106">
        <v>42775</v>
      </c>
      <c r="D349" s="128"/>
      <c r="E349" s="128"/>
      <c r="F349" s="107">
        <v>9.8001692422323445E-3</v>
      </c>
      <c r="G349" s="110">
        <v>7600644.2499999972</v>
      </c>
      <c r="H349" s="110"/>
      <c r="I349" s="129">
        <v>7600644.2499999972</v>
      </c>
      <c r="J349" s="129"/>
      <c r="K349" s="109"/>
      <c r="M349" s="117">
        <f t="shared" si="5"/>
        <v>0</v>
      </c>
    </row>
    <row r="350" spans="2:13" s="102" customFormat="1" ht="15" customHeight="1" x14ac:dyDescent="0.2">
      <c r="B350" s="105" t="s">
        <v>105</v>
      </c>
      <c r="C350" s="106">
        <v>42776</v>
      </c>
      <c r="D350" s="128"/>
      <c r="E350" s="128"/>
      <c r="F350" s="107">
        <v>9.800327933097399E-3</v>
      </c>
      <c r="G350" s="110">
        <v>9043411.6700000018</v>
      </c>
      <c r="H350" s="110"/>
      <c r="I350" s="129">
        <v>9043411.6700000018</v>
      </c>
      <c r="J350" s="129"/>
      <c r="K350" s="109"/>
      <c r="M350" s="117">
        <f t="shared" si="5"/>
        <v>0</v>
      </c>
    </row>
    <row r="351" spans="2:13" s="102" customFormat="1" ht="15" customHeight="1" x14ac:dyDescent="0.2">
      <c r="B351" s="105" t="s">
        <v>105</v>
      </c>
      <c r="C351" s="106">
        <v>42777</v>
      </c>
      <c r="D351" s="128"/>
      <c r="E351" s="128"/>
      <c r="F351" s="107">
        <v>9.8000611447279975E-3</v>
      </c>
      <c r="G351" s="110">
        <v>9043657.8600000069</v>
      </c>
      <c r="H351" s="110"/>
      <c r="I351" s="129">
        <v>9043657.8600000069</v>
      </c>
      <c r="J351" s="129"/>
      <c r="K351" s="109"/>
      <c r="M351" s="117">
        <f t="shared" si="5"/>
        <v>0</v>
      </c>
    </row>
    <row r="352" spans="2:13" s="102" customFormat="1" ht="15" customHeight="1" x14ac:dyDescent="0.2">
      <c r="B352" s="105" t="s">
        <v>105</v>
      </c>
      <c r="C352" s="106">
        <v>42778</v>
      </c>
      <c r="D352" s="128"/>
      <c r="E352" s="128"/>
      <c r="F352" s="107">
        <v>9.8001924290649477E-3</v>
      </c>
      <c r="G352" s="110">
        <v>9043904.0500000119</v>
      </c>
      <c r="H352" s="110"/>
      <c r="I352" s="129">
        <v>9043904.0500000119</v>
      </c>
      <c r="J352" s="129"/>
      <c r="K352" s="109"/>
      <c r="M352" s="117">
        <f t="shared" si="5"/>
        <v>0</v>
      </c>
    </row>
    <row r="353" spans="2:13" s="102" customFormat="1" ht="15" customHeight="1" x14ac:dyDescent="0.2">
      <c r="B353" s="105" t="s">
        <v>105</v>
      </c>
      <c r="C353" s="106">
        <v>42779</v>
      </c>
      <c r="D353" s="128"/>
      <c r="E353" s="128"/>
      <c r="F353" s="107">
        <v>9.8003334734989463E-3</v>
      </c>
      <c r="G353" s="110">
        <v>8638971.3399999887</v>
      </c>
      <c r="H353" s="110"/>
      <c r="I353" s="129">
        <v>8638971.3399999887</v>
      </c>
      <c r="J353" s="129"/>
      <c r="K353" s="109"/>
      <c r="M353" s="117">
        <f t="shared" si="5"/>
        <v>0</v>
      </c>
    </row>
    <row r="354" spans="2:13" s="102" customFormat="1" ht="15" customHeight="1" x14ac:dyDescent="0.2">
      <c r="B354" s="105" t="s">
        <v>105</v>
      </c>
      <c r="C354" s="106">
        <v>42780</v>
      </c>
      <c r="D354" s="128"/>
      <c r="E354" s="128"/>
      <c r="F354" s="107">
        <v>9.6999970553888638E-3</v>
      </c>
      <c r="G354" s="110">
        <v>11812086.060000015</v>
      </c>
      <c r="H354" s="110"/>
      <c r="I354" s="129">
        <v>11812086.060000015</v>
      </c>
      <c r="J354" s="129"/>
      <c r="K354" s="109"/>
      <c r="M354" s="117">
        <f t="shared" si="5"/>
        <v>0</v>
      </c>
    </row>
    <row r="355" spans="2:13" s="102" customFormat="1" ht="15" customHeight="1" x14ac:dyDescent="0.2">
      <c r="B355" s="105" t="s">
        <v>105</v>
      </c>
      <c r="C355" s="106">
        <v>42781</v>
      </c>
      <c r="D355" s="128"/>
      <c r="E355" s="128"/>
      <c r="F355" s="107">
        <v>9.7000812418114989E-3</v>
      </c>
      <c r="G355" s="110">
        <v>13425660.750000009</v>
      </c>
      <c r="H355" s="110"/>
      <c r="I355" s="129">
        <v>13425660.750000009</v>
      </c>
      <c r="J355" s="129"/>
      <c r="K355" s="109"/>
      <c r="M355" s="117">
        <f t="shared" si="5"/>
        <v>0</v>
      </c>
    </row>
    <row r="356" spans="2:13" s="102" customFormat="1" ht="15" customHeight="1" x14ac:dyDescent="0.2">
      <c r="B356" s="105" t="s">
        <v>105</v>
      </c>
      <c r="C356" s="106">
        <v>42782</v>
      </c>
      <c r="D356" s="128"/>
      <c r="E356" s="128"/>
      <c r="F356" s="107">
        <v>9.6001060935022916E-3</v>
      </c>
      <c r="G356" s="110">
        <v>20851644.560000002</v>
      </c>
      <c r="H356" s="110"/>
      <c r="I356" s="129">
        <v>20851644.560000002</v>
      </c>
      <c r="J356" s="129"/>
      <c r="K356" s="109"/>
      <c r="M356" s="117">
        <f t="shared" si="5"/>
        <v>0</v>
      </c>
    </row>
    <row r="357" spans="2:13" s="102" customFormat="1" ht="15" customHeight="1" x14ac:dyDescent="0.2">
      <c r="B357" s="105" t="s">
        <v>105</v>
      </c>
      <c r="C357" s="106">
        <v>42783</v>
      </c>
      <c r="D357" s="128"/>
      <c r="E357" s="128"/>
      <c r="F357" s="107">
        <v>9.7001419099342935E-3</v>
      </c>
      <c r="G357" s="110">
        <v>8134025.3299999898</v>
      </c>
      <c r="H357" s="110"/>
      <c r="I357" s="129">
        <v>8134025.3299999898</v>
      </c>
      <c r="J357" s="129"/>
      <c r="K357" s="109"/>
      <c r="M357" s="117">
        <f t="shared" si="5"/>
        <v>0</v>
      </c>
    </row>
    <row r="358" spans="2:13" s="102" customFormat="1" ht="15" customHeight="1" x14ac:dyDescent="0.2">
      <c r="B358" s="105" t="s">
        <v>105</v>
      </c>
      <c r="C358" s="106">
        <v>42784</v>
      </c>
      <c r="D358" s="128"/>
      <c r="E358" s="128"/>
      <c r="F358" s="107">
        <v>9.6998805482180935E-3</v>
      </c>
      <c r="G358" s="110">
        <v>8134244.5000000009</v>
      </c>
      <c r="H358" s="110"/>
      <c r="I358" s="129">
        <v>8134244.5000000009</v>
      </c>
      <c r="J358" s="129"/>
      <c r="K358" s="109"/>
      <c r="M358" s="117">
        <f t="shared" si="5"/>
        <v>0</v>
      </c>
    </row>
    <row r="359" spans="2:13" s="102" customFormat="1" ht="15" customHeight="1" x14ac:dyDescent="0.2">
      <c r="B359" s="105" t="s">
        <v>105</v>
      </c>
      <c r="C359" s="106">
        <v>42785</v>
      </c>
      <c r="D359" s="128"/>
      <c r="E359" s="128"/>
      <c r="F359" s="107">
        <v>9.7000617620313402E-3</v>
      </c>
      <c r="G359" s="110">
        <v>8134463.6699999971</v>
      </c>
      <c r="H359" s="110"/>
      <c r="I359" s="129">
        <v>8134463.6699999971</v>
      </c>
      <c r="J359" s="129"/>
      <c r="K359" s="109"/>
      <c r="M359" s="117">
        <f t="shared" si="5"/>
        <v>0</v>
      </c>
    </row>
    <row r="360" spans="2:13" s="102" customFormat="1" ht="15" customHeight="1" x14ac:dyDescent="0.2">
      <c r="B360" s="105" t="s">
        <v>105</v>
      </c>
      <c r="C360" s="106">
        <v>42786</v>
      </c>
      <c r="D360" s="128"/>
      <c r="E360" s="128"/>
      <c r="F360" s="107">
        <v>9.6998004046340899E-3</v>
      </c>
      <c r="G360" s="110">
        <v>8134682.8500000117</v>
      </c>
      <c r="H360" s="110"/>
      <c r="I360" s="129">
        <v>8134682.8500000117</v>
      </c>
      <c r="J360" s="129"/>
      <c r="K360" s="109"/>
      <c r="M360" s="117">
        <f t="shared" si="5"/>
        <v>0</v>
      </c>
    </row>
    <row r="361" spans="2:13" s="102" customFormat="1" ht="15" customHeight="1" x14ac:dyDescent="0.2">
      <c r="B361" s="105" t="s">
        <v>105</v>
      </c>
      <c r="C361" s="106">
        <v>42787</v>
      </c>
      <c r="D361" s="128"/>
      <c r="E361" s="128"/>
      <c r="F361" s="107">
        <v>9.4009805100798011E-3</v>
      </c>
      <c r="G361" s="110">
        <v>11270654.150000002</v>
      </c>
      <c r="H361" s="110"/>
      <c r="I361" s="129">
        <v>11270654.150000002</v>
      </c>
      <c r="J361" s="129"/>
      <c r="K361" s="109"/>
      <c r="M361" s="117">
        <f t="shared" si="5"/>
        <v>0</v>
      </c>
    </row>
    <row r="362" spans="2:13" s="102" customFormat="1" ht="15" customHeight="1" x14ac:dyDescent="0.2">
      <c r="B362" s="105" t="s">
        <v>105</v>
      </c>
      <c r="C362" s="106">
        <v>42788</v>
      </c>
      <c r="D362" s="128"/>
      <c r="E362" s="128"/>
      <c r="F362" s="107">
        <v>9.5004803577711534E-3</v>
      </c>
      <c r="G362" s="110">
        <v>4344032.9800000032</v>
      </c>
      <c r="H362" s="110"/>
      <c r="I362" s="129">
        <v>4344032.9800000032</v>
      </c>
      <c r="J362" s="129"/>
      <c r="K362" s="109"/>
      <c r="M362" s="117">
        <f t="shared" si="5"/>
        <v>0</v>
      </c>
    </row>
    <row r="363" spans="2:13" s="102" customFormat="1" ht="15" customHeight="1" x14ac:dyDescent="0.2">
      <c r="B363" s="105" t="s">
        <v>105</v>
      </c>
      <c r="C363" s="106">
        <v>42789</v>
      </c>
      <c r="D363" s="128"/>
      <c r="E363" s="128"/>
      <c r="F363" s="107">
        <v>9.5012447384987975E-3</v>
      </c>
      <c r="G363" s="110">
        <v>6384047.7399999946</v>
      </c>
      <c r="H363" s="110"/>
      <c r="I363" s="129">
        <v>6384047.7399999946</v>
      </c>
      <c r="J363" s="129"/>
      <c r="K363" s="109"/>
      <c r="M363" s="117">
        <f t="shared" si="5"/>
        <v>0</v>
      </c>
    </row>
    <row r="364" spans="2:13" s="102" customFormat="1" ht="15" customHeight="1" x14ac:dyDescent="0.2">
      <c r="B364" s="105" t="s">
        <v>105</v>
      </c>
      <c r="C364" s="106">
        <v>42790</v>
      </c>
      <c r="D364" s="128">
        <v>9.497582126647976E-3</v>
      </c>
      <c r="E364" s="128"/>
      <c r="F364" s="107" t="s">
        <v>106</v>
      </c>
      <c r="G364" s="108">
        <v>-284282.87999999884</v>
      </c>
      <c r="H364" s="108">
        <v>-284282.87999999884</v>
      </c>
      <c r="I364" s="129" t="s">
        <v>106</v>
      </c>
      <c r="J364" s="129"/>
      <c r="K364" s="109"/>
      <c r="M364" s="117">
        <f t="shared" si="5"/>
        <v>9.1189745712284137E-7</v>
      </c>
    </row>
    <row r="365" spans="2:13" s="102" customFormat="1" ht="15" customHeight="1" x14ac:dyDescent="0.2">
      <c r="B365" s="105" t="s">
        <v>105</v>
      </c>
      <c r="C365" s="106">
        <v>42791</v>
      </c>
      <c r="D365" s="128">
        <v>9.50999467516285E-3</v>
      </c>
      <c r="E365" s="128"/>
      <c r="F365" s="107" t="s">
        <v>106</v>
      </c>
      <c r="G365" s="108">
        <v>-284290.38000000583</v>
      </c>
      <c r="H365" s="108">
        <v>-284290.38000000583</v>
      </c>
      <c r="I365" s="129" t="s">
        <v>106</v>
      </c>
      <c r="J365" s="129"/>
      <c r="K365" s="109"/>
      <c r="M365" s="117">
        <f t="shared" si="5"/>
        <v>9.1311332039903153E-7</v>
      </c>
    </row>
    <row r="366" spans="2:13" s="102" customFormat="1" ht="15" customHeight="1" x14ac:dyDescent="0.2">
      <c r="B366" s="105" t="s">
        <v>105</v>
      </c>
      <c r="C366" s="106">
        <v>42792</v>
      </c>
      <c r="D366" s="128">
        <v>9.5097434595800175E-3</v>
      </c>
      <c r="E366" s="128"/>
      <c r="F366" s="107" t="s">
        <v>106</v>
      </c>
      <c r="G366" s="108">
        <v>-284297.89000000164</v>
      </c>
      <c r="H366" s="108">
        <v>-284297.89000000164</v>
      </c>
      <c r="I366" s="129" t="s">
        <v>106</v>
      </c>
      <c r="J366" s="129"/>
      <c r="K366" s="109"/>
      <c r="M366" s="117">
        <f t="shared" si="5"/>
        <v>9.1311332039897626E-7</v>
      </c>
    </row>
    <row r="367" spans="2:13" s="102" customFormat="1" ht="15" customHeight="1" x14ac:dyDescent="0.2">
      <c r="B367" s="105" t="s">
        <v>105</v>
      </c>
      <c r="C367" s="106">
        <v>42793</v>
      </c>
      <c r="D367" s="128">
        <v>9.9001545951844412E-3</v>
      </c>
      <c r="E367" s="128"/>
      <c r="F367" s="107" t="s">
        <v>106</v>
      </c>
      <c r="G367" s="108">
        <v>-1496340.2700000005</v>
      </c>
      <c r="H367" s="108">
        <v>-1496340.2700000005</v>
      </c>
      <c r="I367" s="129" t="s">
        <v>106</v>
      </c>
      <c r="J367" s="129"/>
      <c r="K367" s="109"/>
      <c r="M367" s="117">
        <f t="shared" si="5"/>
        <v>5.0032773814140001E-6</v>
      </c>
    </row>
    <row r="368" spans="2:13" s="102" customFormat="1" ht="15" customHeight="1" x14ac:dyDescent="0.2">
      <c r="B368" s="105" t="s">
        <v>105</v>
      </c>
      <c r="C368" s="106">
        <v>42794</v>
      </c>
      <c r="D368" s="128">
        <v>9.9003626672132979E-3</v>
      </c>
      <c r="E368" s="128"/>
      <c r="F368" s="107" t="s">
        <v>106</v>
      </c>
      <c r="G368" s="111">
        <v>-1022871.6200000054</v>
      </c>
      <c r="H368" s="136">
        <v>-1022871.6200000054</v>
      </c>
      <c r="I368" s="129" t="s">
        <v>106</v>
      </c>
      <c r="J368" s="129"/>
      <c r="K368" s="109"/>
      <c r="M368" s="117">
        <f t="shared" si="5"/>
        <v>3.4202233958487496E-6</v>
      </c>
    </row>
    <row r="369" spans="7:13" s="114" customFormat="1" ht="28.35" customHeight="1" x14ac:dyDescent="0.2">
      <c r="G369" s="112" t="s">
        <v>7</v>
      </c>
      <c r="H369" s="113">
        <f>SUM(H4:H368)</f>
        <v>-2960859226.9999986</v>
      </c>
    </row>
    <row r="370" spans="7:13" s="115" customFormat="1" x14ac:dyDescent="0.2">
      <c r="G370" s="116" t="s">
        <v>107</v>
      </c>
      <c r="H370" s="116">
        <f>COUNT(H4:H368)</f>
        <v>277</v>
      </c>
      <c r="I370" s="119" t="s">
        <v>116</v>
      </c>
      <c r="M370" s="118">
        <f>SUM(M4:M369)</f>
        <v>8.2370213948709404E-3</v>
      </c>
    </row>
    <row r="371" spans="7:13" s="115" customFormat="1" x14ac:dyDescent="0.2"/>
    <row r="372" spans="7:13" s="115" customFormat="1" x14ac:dyDescent="0.2"/>
    <row r="373" spans="7:13" s="115" customFormat="1" x14ac:dyDescent="0.2"/>
    <row r="374" spans="7:13" s="115" customFormat="1" x14ac:dyDescent="0.2"/>
    <row r="375" spans="7:13" s="115" customFormat="1" x14ac:dyDescent="0.2"/>
  </sheetData>
  <mergeCells count="732">
    <mergeCell ref="D6:E6"/>
    <mergeCell ref="I6:J6"/>
    <mergeCell ref="D7:E7"/>
    <mergeCell ref="I7:J7"/>
    <mergeCell ref="D8:E8"/>
    <mergeCell ref="I8:J8"/>
    <mergeCell ref="C1:D1"/>
    <mergeCell ref="C2:D2"/>
    <mergeCell ref="D4:E4"/>
    <mergeCell ref="I4:J4"/>
    <mergeCell ref="D5:E5"/>
    <mergeCell ref="I5:J5"/>
    <mergeCell ref="D12:E12"/>
    <mergeCell ref="I12:J12"/>
    <mergeCell ref="D13:E13"/>
    <mergeCell ref="I13:J13"/>
    <mergeCell ref="D14:E14"/>
    <mergeCell ref="I14:J14"/>
    <mergeCell ref="D9:E9"/>
    <mergeCell ref="I9:J9"/>
    <mergeCell ref="D10:E10"/>
    <mergeCell ref="I10:J10"/>
    <mergeCell ref="D11:E11"/>
    <mergeCell ref="I11:J11"/>
    <mergeCell ref="D18:E18"/>
    <mergeCell ref="I18:J18"/>
    <mergeCell ref="D19:E19"/>
    <mergeCell ref="I19:J19"/>
    <mergeCell ref="D20:E20"/>
    <mergeCell ref="I20:J20"/>
    <mergeCell ref="D15:E15"/>
    <mergeCell ref="I15:J15"/>
    <mergeCell ref="D16:E16"/>
    <mergeCell ref="I16:J16"/>
    <mergeCell ref="D17:E17"/>
    <mergeCell ref="I17:J17"/>
    <mergeCell ref="D24:E24"/>
    <mergeCell ref="I24:J24"/>
    <mergeCell ref="D25:E25"/>
    <mergeCell ref="I25:J25"/>
    <mergeCell ref="D26:E26"/>
    <mergeCell ref="I26:J26"/>
    <mergeCell ref="D21:E21"/>
    <mergeCell ref="I21:J21"/>
    <mergeCell ref="D22:E22"/>
    <mergeCell ref="I22:J22"/>
    <mergeCell ref="D23:E23"/>
    <mergeCell ref="I23:J23"/>
    <mergeCell ref="D30:E30"/>
    <mergeCell ref="I30:J30"/>
    <mergeCell ref="D31:E31"/>
    <mergeCell ref="I31:J31"/>
    <mergeCell ref="D32:E32"/>
    <mergeCell ref="I32:J32"/>
    <mergeCell ref="D27:E27"/>
    <mergeCell ref="I27:J27"/>
    <mergeCell ref="D28:E28"/>
    <mergeCell ref="I28:J28"/>
    <mergeCell ref="D29:E29"/>
    <mergeCell ref="I29:J29"/>
    <mergeCell ref="D36:E36"/>
    <mergeCell ref="I36:J36"/>
    <mergeCell ref="D37:E37"/>
    <mergeCell ref="I37:J37"/>
    <mergeCell ref="D38:E38"/>
    <mergeCell ref="I38:J38"/>
    <mergeCell ref="D33:E33"/>
    <mergeCell ref="I33:J33"/>
    <mergeCell ref="D34:E34"/>
    <mergeCell ref="I34:J34"/>
    <mergeCell ref="D35:E35"/>
    <mergeCell ref="I35:J35"/>
    <mergeCell ref="D42:E42"/>
    <mergeCell ref="I42:J42"/>
    <mergeCell ref="D43:E43"/>
    <mergeCell ref="I43:J43"/>
    <mergeCell ref="D44:E44"/>
    <mergeCell ref="I44:J44"/>
    <mergeCell ref="D39:E39"/>
    <mergeCell ref="I39:J39"/>
    <mergeCell ref="D40:E40"/>
    <mergeCell ref="I40:J40"/>
    <mergeCell ref="D41:E41"/>
    <mergeCell ref="I41:J41"/>
    <mergeCell ref="D48:E48"/>
    <mergeCell ref="I48:J48"/>
    <mergeCell ref="D49:E49"/>
    <mergeCell ref="I49:J49"/>
    <mergeCell ref="D50:E50"/>
    <mergeCell ref="I50:J50"/>
    <mergeCell ref="D45:E45"/>
    <mergeCell ref="I45:J45"/>
    <mergeCell ref="D46:E46"/>
    <mergeCell ref="I46:J46"/>
    <mergeCell ref="D47:E47"/>
    <mergeCell ref="I47:J47"/>
    <mergeCell ref="D54:E54"/>
    <mergeCell ref="I54:J54"/>
    <mergeCell ref="D55:E55"/>
    <mergeCell ref="I55:J55"/>
    <mergeCell ref="D56:E56"/>
    <mergeCell ref="I56:J56"/>
    <mergeCell ref="D51:E51"/>
    <mergeCell ref="I51:J51"/>
    <mergeCell ref="D52:E52"/>
    <mergeCell ref="I52:J52"/>
    <mergeCell ref="D53:E53"/>
    <mergeCell ref="I53:J53"/>
    <mergeCell ref="D60:E60"/>
    <mergeCell ref="I60:J60"/>
    <mergeCell ref="D61:E61"/>
    <mergeCell ref="I61:J61"/>
    <mergeCell ref="D62:E62"/>
    <mergeCell ref="I62:J62"/>
    <mergeCell ref="D57:E57"/>
    <mergeCell ref="I57:J57"/>
    <mergeCell ref="D58:E58"/>
    <mergeCell ref="I58:J58"/>
    <mergeCell ref="D59:E59"/>
    <mergeCell ref="I59:J59"/>
    <mergeCell ref="D66:E66"/>
    <mergeCell ref="I66:J66"/>
    <mergeCell ref="D67:E67"/>
    <mergeCell ref="I67:J67"/>
    <mergeCell ref="D68:E68"/>
    <mergeCell ref="I68:J68"/>
    <mergeCell ref="D63:E63"/>
    <mergeCell ref="I63:J63"/>
    <mergeCell ref="D64:E64"/>
    <mergeCell ref="I64:J64"/>
    <mergeCell ref="D65:E65"/>
    <mergeCell ref="I65:J65"/>
    <mergeCell ref="D72:E72"/>
    <mergeCell ref="I72:J72"/>
    <mergeCell ref="D73:E73"/>
    <mergeCell ref="I73:J73"/>
    <mergeCell ref="D74:E74"/>
    <mergeCell ref="I74:J74"/>
    <mergeCell ref="D69:E69"/>
    <mergeCell ref="I69:J69"/>
    <mergeCell ref="D70:E70"/>
    <mergeCell ref="I70:J70"/>
    <mergeCell ref="D71:E71"/>
    <mergeCell ref="I71:J71"/>
    <mergeCell ref="D78:E78"/>
    <mergeCell ref="I78:J78"/>
    <mergeCell ref="D79:E79"/>
    <mergeCell ref="I79:J79"/>
    <mergeCell ref="D80:E80"/>
    <mergeCell ref="I80:J80"/>
    <mergeCell ref="D75:E75"/>
    <mergeCell ref="I75:J75"/>
    <mergeCell ref="D76:E76"/>
    <mergeCell ref="I76:J76"/>
    <mergeCell ref="D77:E77"/>
    <mergeCell ref="I77:J77"/>
    <mergeCell ref="D84:E84"/>
    <mergeCell ref="I84:J84"/>
    <mergeCell ref="D85:E85"/>
    <mergeCell ref="I85:J85"/>
    <mergeCell ref="D86:E86"/>
    <mergeCell ref="I86:J86"/>
    <mergeCell ref="D81:E81"/>
    <mergeCell ref="I81:J81"/>
    <mergeCell ref="D82:E82"/>
    <mergeCell ref="I82:J82"/>
    <mergeCell ref="D83:E83"/>
    <mergeCell ref="I83:J83"/>
    <mergeCell ref="D90:E90"/>
    <mergeCell ref="I90:J90"/>
    <mergeCell ref="D91:E91"/>
    <mergeCell ref="I91:J91"/>
    <mergeCell ref="D92:E92"/>
    <mergeCell ref="I92:J92"/>
    <mergeCell ref="D87:E87"/>
    <mergeCell ref="I87:J87"/>
    <mergeCell ref="D88:E88"/>
    <mergeCell ref="I88:J88"/>
    <mergeCell ref="D89:E89"/>
    <mergeCell ref="I89:J89"/>
    <mergeCell ref="D96:E96"/>
    <mergeCell ref="I96:J96"/>
    <mergeCell ref="D97:E97"/>
    <mergeCell ref="I97:J97"/>
    <mergeCell ref="D98:E98"/>
    <mergeCell ref="I98:J98"/>
    <mergeCell ref="D93:E93"/>
    <mergeCell ref="I93:J93"/>
    <mergeCell ref="D94:E94"/>
    <mergeCell ref="I94:J94"/>
    <mergeCell ref="D95:E95"/>
    <mergeCell ref="I95:J95"/>
    <mergeCell ref="D102:E102"/>
    <mergeCell ref="I102:J102"/>
    <mergeCell ref="D103:E103"/>
    <mergeCell ref="I103:J103"/>
    <mergeCell ref="D104:E104"/>
    <mergeCell ref="I104:J104"/>
    <mergeCell ref="D99:E99"/>
    <mergeCell ref="I99:J99"/>
    <mergeCell ref="D100:E100"/>
    <mergeCell ref="I100:J100"/>
    <mergeCell ref="D101:E101"/>
    <mergeCell ref="I101:J101"/>
    <mergeCell ref="D108:E108"/>
    <mergeCell ref="I108:J108"/>
    <mergeCell ref="D109:E109"/>
    <mergeCell ref="I109:J109"/>
    <mergeCell ref="D110:E110"/>
    <mergeCell ref="I110:J110"/>
    <mergeCell ref="D105:E105"/>
    <mergeCell ref="I105:J105"/>
    <mergeCell ref="D106:E106"/>
    <mergeCell ref="I106:J106"/>
    <mergeCell ref="D107:E107"/>
    <mergeCell ref="I107:J107"/>
    <mergeCell ref="D114:E114"/>
    <mergeCell ref="I114:J114"/>
    <mergeCell ref="D115:E115"/>
    <mergeCell ref="I115:J115"/>
    <mergeCell ref="D116:E116"/>
    <mergeCell ref="I116:J116"/>
    <mergeCell ref="D111:E111"/>
    <mergeCell ref="I111:J111"/>
    <mergeCell ref="D112:E112"/>
    <mergeCell ref="I112:J112"/>
    <mergeCell ref="D113:E113"/>
    <mergeCell ref="I113:J113"/>
    <mergeCell ref="D120:E120"/>
    <mergeCell ref="I120:J120"/>
    <mergeCell ref="D121:E121"/>
    <mergeCell ref="I121:J121"/>
    <mergeCell ref="D122:E122"/>
    <mergeCell ref="I122:J122"/>
    <mergeCell ref="D117:E117"/>
    <mergeCell ref="I117:J117"/>
    <mergeCell ref="D118:E118"/>
    <mergeCell ref="I118:J118"/>
    <mergeCell ref="D119:E119"/>
    <mergeCell ref="I119:J119"/>
    <mergeCell ref="D126:E126"/>
    <mergeCell ref="I126:J126"/>
    <mergeCell ref="D127:E127"/>
    <mergeCell ref="I127:J127"/>
    <mergeCell ref="D128:E128"/>
    <mergeCell ref="I128:J128"/>
    <mergeCell ref="D123:E123"/>
    <mergeCell ref="I123:J123"/>
    <mergeCell ref="D124:E124"/>
    <mergeCell ref="I124:J124"/>
    <mergeCell ref="D125:E125"/>
    <mergeCell ref="I125:J125"/>
    <mergeCell ref="D132:E132"/>
    <mergeCell ref="I132:J132"/>
    <mergeCell ref="D133:E133"/>
    <mergeCell ref="I133:J133"/>
    <mergeCell ref="D134:E134"/>
    <mergeCell ref="I134:J134"/>
    <mergeCell ref="D129:E129"/>
    <mergeCell ref="I129:J129"/>
    <mergeCell ref="D130:E130"/>
    <mergeCell ref="I130:J130"/>
    <mergeCell ref="D131:E131"/>
    <mergeCell ref="I131:J131"/>
    <mergeCell ref="D138:E138"/>
    <mergeCell ref="I138:J138"/>
    <mergeCell ref="D139:E139"/>
    <mergeCell ref="I139:J139"/>
    <mergeCell ref="D140:E140"/>
    <mergeCell ref="I140:J140"/>
    <mergeCell ref="D135:E135"/>
    <mergeCell ref="I135:J135"/>
    <mergeCell ref="D136:E136"/>
    <mergeCell ref="I136:J136"/>
    <mergeCell ref="D137:E137"/>
    <mergeCell ref="I137:J137"/>
    <mergeCell ref="D144:E144"/>
    <mergeCell ref="I144:J144"/>
    <mergeCell ref="D145:E145"/>
    <mergeCell ref="I145:J145"/>
    <mergeCell ref="D146:E146"/>
    <mergeCell ref="I146:J146"/>
    <mergeCell ref="D141:E141"/>
    <mergeCell ref="I141:J141"/>
    <mergeCell ref="D142:E142"/>
    <mergeCell ref="I142:J142"/>
    <mergeCell ref="D143:E143"/>
    <mergeCell ref="I143:J143"/>
    <mergeCell ref="D150:E150"/>
    <mergeCell ref="I150:J150"/>
    <mergeCell ref="D151:E151"/>
    <mergeCell ref="I151:J151"/>
    <mergeCell ref="D152:E152"/>
    <mergeCell ref="I152:J152"/>
    <mergeCell ref="D147:E147"/>
    <mergeCell ref="I147:J147"/>
    <mergeCell ref="D148:E148"/>
    <mergeCell ref="I148:J148"/>
    <mergeCell ref="D149:E149"/>
    <mergeCell ref="I149:J149"/>
    <mergeCell ref="D156:E156"/>
    <mergeCell ref="I156:J156"/>
    <mergeCell ref="D157:E157"/>
    <mergeCell ref="I157:J157"/>
    <mergeCell ref="D158:E158"/>
    <mergeCell ref="I158:J158"/>
    <mergeCell ref="D153:E153"/>
    <mergeCell ref="I153:J153"/>
    <mergeCell ref="D154:E154"/>
    <mergeCell ref="I154:J154"/>
    <mergeCell ref="D155:E155"/>
    <mergeCell ref="I155:J155"/>
    <mergeCell ref="D162:E162"/>
    <mergeCell ref="I162:J162"/>
    <mergeCell ref="D163:E163"/>
    <mergeCell ref="I163:J163"/>
    <mergeCell ref="D164:E164"/>
    <mergeCell ref="I164:J164"/>
    <mergeCell ref="D159:E159"/>
    <mergeCell ref="I159:J159"/>
    <mergeCell ref="D160:E160"/>
    <mergeCell ref="I160:J160"/>
    <mergeCell ref="D161:E161"/>
    <mergeCell ref="I161:J161"/>
    <mergeCell ref="D168:E168"/>
    <mergeCell ref="I168:J168"/>
    <mergeCell ref="D169:E169"/>
    <mergeCell ref="I169:J169"/>
    <mergeCell ref="D170:E170"/>
    <mergeCell ref="I170:J170"/>
    <mergeCell ref="D165:E165"/>
    <mergeCell ref="I165:J165"/>
    <mergeCell ref="D166:E166"/>
    <mergeCell ref="I166:J166"/>
    <mergeCell ref="D167:E167"/>
    <mergeCell ref="I167:J167"/>
    <mergeCell ref="D174:E174"/>
    <mergeCell ref="I174:J174"/>
    <mergeCell ref="D175:E175"/>
    <mergeCell ref="I175:J175"/>
    <mergeCell ref="D176:E176"/>
    <mergeCell ref="I176:J176"/>
    <mergeCell ref="D171:E171"/>
    <mergeCell ref="I171:J171"/>
    <mergeCell ref="D172:E172"/>
    <mergeCell ref="I172:J172"/>
    <mergeCell ref="D173:E173"/>
    <mergeCell ref="I173:J173"/>
    <mergeCell ref="D180:E180"/>
    <mergeCell ref="I180:J180"/>
    <mergeCell ref="D181:E181"/>
    <mergeCell ref="I181:J181"/>
    <mergeCell ref="D182:E182"/>
    <mergeCell ref="I182:J182"/>
    <mergeCell ref="D177:E177"/>
    <mergeCell ref="I177:J177"/>
    <mergeCell ref="D178:E178"/>
    <mergeCell ref="I178:J178"/>
    <mergeCell ref="D179:E179"/>
    <mergeCell ref="I179:J179"/>
    <mergeCell ref="D186:E186"/>
    <mergeCell ref="I186:J186"/>
    <mergeCell ref="D187:E187"/>
    <mergeCell ref="I187:J187"/>
    <mergeCell ref="D188:E188"/>
    <mergeCell ref="I188:J188"/>
    <mergeCell ref="D183:E183"/>
    <mergeCell ref="I183:J183"/>
    <mergeCell ref="D184:E184"/>
    <mergeCell ref="I184:J184"/>
    <mergeCell ref="D185:E185"/>
    <mergeCell ref="I185:J185"/>
    <mergeCell ref="D192:E192"/>
    <mergeCell ref="I192:J192"/>
    <mergeCell ref="D193:E193"/>
    <mergeCell ref="I193:J193"/>
    <mergeCell ref="D194:E194"/>
    <mergeCell ref="I194:J194"/>
    <mergeCell ref="D189:E189"/>
    <mergeCell ref="I189:J189"/>
    <mergeCell ref="D190:E190"/>
    <mergeCell ref="I190:J190"/>
    <mergeCell ref="D191:E191"/>
    <mergeCell ref="I191:J191"/>
    <mergeCell ref="D198:E198"/>
    <mergeCell ref="I198:J198"/>
    <mergeCell ref="D199:E199"/>
    <mergeCell ref="I199:J199"/>
    <mergeCell ref="D200:E200"/>
    <mergeCell ref="I200:J200"/>
    <mergeCell ref="D195:E195"/>
    <mergeCell ref="I195:J195"/>
    <mergeCell ref="D196:E196"/>
    <mergeCell ref="I196:J196"/>
    <mergeCell ref="D197:E197"/>
    <mergeCell ref="I197:J197"/>
    <mergeCell ref="D204:E204"/>
    <mergeCell ref="I204:J204"/>
    <mergeCell ref="D205:E205"/>
    <mergeCell ref="I205:J205"/>
    <mergeCell ref="D206:E206"/>
    <mergeCell ref="I206:J206"/>
    <mergeCell ref="D201:E201"/>
    <mergeCell ref="I201:J201"/>
    <mergeCell ref="D202:E202"/>
    <mergeCell ref="I202:J202"/>
    <mergeCell ref="D203:E203"/>
    <mergeCell ref="I203:J203"/>
    <mergeCell ref="D210:E210"/>
    <mergeCell ref="I210:J210"/>
    <mergeCell ref="D211:E211"/>
    <mergeCell ref="I211:J211"/>
    <mergeCell ref="D212:E212"/>
    <mergeCell ref="I212:J212"/>
    <mergeCell ref="D207:E207"/>
    <mergeCell ref="I207:J207"/>
    <mergeCell ref="D208:E208"/>
    <mergeCell ref="I208:J208"/>
    <mergeCell ref="D209:E209"/>
    <mergeCell ref="I209:J209"/>
    <mergeCell ref="D216:E216"/>
    <mergeCell ref="I216:J216"/>
    <mergeCell ref="D217:E217"/>
    <mergeCell ref="I217:J217"/>
    <mergeCell ref="D218:E218"/>
    <mergeCell ref="I218:J218"/>
    <mergeCell ref="D213:E213"/>
    <mergeCell ref="I213:J213"/>
    <mergeCell ref="D214:E214"/>
    <mergeCell ref="I214:J214"/>
    <mergeCell ref="D215:E215"/>
    <mergeCell ref="I215:J215"/>
    <mergeCell ref="D222:E222"/>
    <mergeCell ref="I222:J222"/>
    <mergeCell ref="D223:E223"/>
    <mergeCell ref="I223:J223"/>
    <mergeCell ref="D224:E224"/>
    <mergeCell ref="I224:J224"/>
    <mergeCell ref="D219:E219"/>
    <mergeCell ref="I219:J219"/>
    <mergeCell ref="D220:E220"/>
    <mergeCell ref="I220:J220"/>
    <mergeCell ref="D221:E221"/>
    <mergeCell ref="I221:J221"/>
    <mergeCell ref="D228:E228"/>
    <mergeCell ref="I228:J228"/>
    <mergeCell ref="D229:E229"/>
    <mergeCell ref="I229:J229"/>
    <mergeCell ref="D230:E230"/>
    <mergeCell ref="I230:J230"/>
    <mergeCell ref="D225:E225"/>
    <mergeCell ref="I225:J225"/>
    <mergeCell ref="D226:E226"/>
    <mergeCell ref="I226:J226"/>
    <mergeCell ref="D227:E227"/>
    <mergeCell ref="I227:J227"/>
    <mergeCell ref="D234:E234"/>
    <mergeCell ref="I234:J234"/>
    <mergeCell ref="D235:E235"/>
    <mergeCell ref="I235:J235"/>
    <mergeCell ref="D236:E236"/>
    <mergeCell ref="I236:J236"/>
    <mergeCell ref="D231:E231"/>
    <mergeCell ref="I231:J231"/>
    <mergeCell ref="D232:E232"/>
    <mergeCell ref="I232:J232"/>
    <mergeCell ref="D233:E233"/>
    <mergeCell ref="I233:J233"/>
    <mergeCell ref="D240:E240"/>
    <mergeCell ref="I240:J240"/>
    <mergeCell ref="D241:E241"/>
    <mergeCell ref="I241:J241"/>
    <mergeCell ref="D242:E242"/>
    <mergeCell ref="I242:J242"/>
    <mergeCell ref="D237:E237"/>
    <mergeCell ref="I237:J237"/>
    <mergeCell ref="D238:E238"/>
    <mergeCell ref="I238:J238"/>
    <mergeCell ref="D239:E239"/>
    <mergeCell ref="I239:J239"/>
    <mergeCell ref="D246:E246"/>
    <mergeCell ref="I246:J246"/>
    <mergeCell ref="D247:E247"/>
    <mergeCell ref="I247:J247"/>
    <mergeCell ref="D248:E248"/>
    <mergeCell ref="I248:J248"/>
    <mergeCell ref="D243:E243"/>
    <mergeCell ref="I243:J243"/>
    <mergeCell ref="D244:E244"/>
    <mergeCell ref="I244:J244"/>
    <mergeCell ref="D245:E245"/>
    <mergeCell ref="I245:J245"/>
    <mergeCell ref="D252:E252"/>
    <mergeCell ref="I252:J252"/>
    <mergeCell ref="D253:E253"/>
    <mergeCell ref="I253:J253"/>
    <mergeCell ref="D254:E254"/>
    <mergeCell ref="I254:J254"/>
    <mergeCell ref="D249:E249"/>
    <mergeCell ref="I249:J249"/>
    <mergeCell ref="D250:E250"/>
    <mergeCell ref="I250:J250"/>
    <mergeCell ref="D251:E251"/>
    <mergeCell ref="I251:J251"/>
    <mergeCell ref="D258:E258"/>
    <mergeCell ref="I258:J258"/>
    <mergeCell ref="D259:E259"/>
    <mergeCell ref="I259:J259"/>
    <mergeCell ref="D260:E260"/>
    <mergeCell ref="I260:J260"/>
    <mergeCell ref="D255:E255"/>
    <mergeCell ref="I255:J255"/>
    <mergeCell ref="D256:E256"/>
    <mergeCell ref="I256:J256"/>
    <mergeCell ref="D257:E257"/>
    <mergeCell ref="I257:J257"/>
    <mergeCell ref="D264:E264"/>
    <mergeCell ref="I264:J264"/>
    <mergeCell ref="D265:E265"/>
    <mergeCell ref="I265:J265"/>
    <mergeCell ref="D266:E266"/>
    <mergeCell ref="I266:J266"/>
    <mergeCell ref="D261:E261"/>
    <mergeCell ref="I261:J261"/>
    <mergeCell ref="D262:E262"/>
    <mergeCell ref="I262:J262"/>
    <mergeCell ref="D263:E263"/>
    <mergeCell ref="I263:J263"/>
    <mergeCell ref="D270:E270"/>
    <mergeCell ref="I270:J270"/>
    <mergeCell ref="D271:E271"/>
    <mergeCell ref="I271:J271"/>
    <mergeCell ref="D272:E272"/>
    <mergeCell ref="I272:J272"/>
    <mergeCell ref="D267:E267"/>
    <mergeCell ref="I267:J267"/>
    <mergeCell ref="D268:E268"/>
    <mergeCell ref="I268:J268"/>
    <mergeCell ref="D269:E269"/>
    <mergeCell ref="I269:J269"/>
    <mergeCell ref="D276:E276"/>
    <mergeCell ref="I276:J276"/>
    <mergeCell ref="D277:E277"/>
    <mergeCell ref="I277:J277"/>
    <mergeCell ref="D278:E278"/>
    <mergeCell ref="I278:J278"/>
    <mergeCell ref="D273:E273"/>
    <mergeCell ref="I273:J273"/>
    <mergeCell ref="D274:E274"/>
    <mergeCell ref="I274:J274"/>
    <mergeCell ref="D275:E275"/>
    <mergeCell ref="I275:J275"/>
    <mergeCell ref="D282:E282"/>
    <mergeCell ref="I282:J282"/>
    <mergeCell ref="D283:E283"/>
    <mergeCell ref="I283:J283"/>
    <mergeCell ref="D284:E284"/>
    <mergeCell ref="I284:J284"/>
    <mergeCell ref="D279:E279"/>
    <mergeCell ref="I279:J279"/>
    <mergeCell ref="D280:E280"/>
    <mergeCell ref="I280:J280"/>
    <mergeCell ref="D281:E281"/>
    <mergeCell ref="I281:J281"/>
    <mergeCell ref="D288:E288"/>
    <mergeCell ref="I288:J288"/>
    <mergeCell ref="D289:E289"/>
    <mergeCell ref="I289:J289"/>
    <mergeCell ref="D290:E290"/>
    <mergeCell ref="I290:J290"/>
    <mergeCell ref="D285:E285"/>
    <mergeCell ref="I285:J285"/>
    <mergeCell ref="D286:E286"/>
    <mergeCell ref="I286:J286"/>
    <mergeCell ref="D287:E287"/>
    <mergeCell ref="I287:J287"/>
    <mergeCell ref="D294:E294"/>
    <mergeCell ref="I294:J294"/>
    <mergeCell ref="D295:E295"/>
    <mergeCell ref="I295:J295"/>
    <mergeCell ref="D296:E296"/>
    <mergeCell ref="I296:J296"/>
    <mergeCell ref="D291:E291"/>
    <mergeCell ref="I291:J291"/>
    <mergeCell ref="D292:E292"/>
    <mergeCell ref="I292:J292"/>
    <mergeCell ref="D293:E293"/>
    <mergeCell ref="I293:J293"/>
    <mergeCell ref="D300:E300"/>
    <mergeCell ref="I300:J300"/>
    <mergeCell ref="D301:E301"/>
    <mergeCell ref="I301:J301"/>
    <mergeCell ref="D302:E302"/>
    <mergeCell ref="I302:J302"/>
    <mergeCell ref="D297:E297"/>
    <mergeCell ref="I297:J297"/>
    <mergeCell ref="D298:E298"/>
    <mergeCell ref="I298:J298"/>
    <mergeCell ref="D299:E299"/>
    <mergeCell ref="I299:J299"/>
    <mergeCell ref="D306:E306"/>
    <mergeCell ref="I306:J306"/>
    <mergeCell ref="D307:E307"/>
    <mergeCell ref="I307:J307"/>
    <mergeCell ref="D308:E308"/>
    <mergeCell ref="I308:J308"/>
    <mergeCell ref="D303:E303"/>
    <mergeCell ref="I303:J303"/>
    <mergeCell ref="D304:E304"/>
    <mergeCell ref="I304:J304"/>
    <mergeCell ref="D305:E305"/>
    <mergeCell ref="I305:J305"/>
    <mergeCell ref="D312:E312"/>
    <mergeCell ref="I312:J312"/>
    <mergeCell ref="D313:E313"/>
    <mergeCell ref="I313:J313"/>
    <mergeCell ref="D314:E314"/>
    <mergeCell ref="I314:J314"/>
    <mergeCell ref="D309:E309"/>
    <mergeCell ref="I309:J309"/>
    <mergeCell ref="D310:E310"/>
    <mergeCell ref="I310:J310"/>
    <mergeCell ref="D311:E311"/>
    <mergeCell ref="I311:J311"/>
    <mergeCell ref="D318:E318"/>
    <mergeCell ref="I318:J318"/>
    <mergeCell ref="D319:E319"/>
    <mergeCell ref="I319:J319"/>
    <mergeCell ref="D320:E320"/>
    <mergeCell ref="I320:J320"/>
    <mergeCell ref="D315:E315"/>
    <mergeCell ref="I315:J315"/>
    <mergeCell ref="D316:E316"/>
    <mergeCell ref="I316:J316"/>
    <mergeCell ref="D317:E317"/>
    <mergeCell ref="I317:J317"/>
    <mergeCell ref="D324:E324"/>
    <mergeCell ref="I324:J324"/>
    <mergeCell ref="D325:E325"/>
    <mergeCell ref="I325:J325"/>
    <mergeCell ref="D326:E326"/>
    <mergeCell ref="I326:J326"/>
    <mergeCell ref="D321:E321"/>
    <mergeCell ref="I321:J321"/>
    <mergeCell ref="D322:E322"/>
    <mergeCell ref="I322:J322"/>
    <mergeCell ref="D323:E323"/>
    <mergeCell ref="I323:J323"/>
    <mergeCell ref="D330:E330"/>
    <mergeCell ref="I330:J330"/>
    <mergeCell ref="D331:E331"/>
    <mergeCell ref="I331:J331"/>
    <mergeCell ref="D332:E332"/>
    <mergeCell ref="I332:J332"/>
    <mergeCell ref="D327:E327"/>
    <mergeCell ref="I327:J327"/>
    <mergeCell ref="D328:E328"/>
    <mergeCell ref="I328:J328"/>
    <mergeCell ref="D329:E329"/>
    <mergeCell ref="I329:J329"/>
    <mergeCell ref="D336:E336"/>
    <mergeCell ref="I336:J336"/>
    <mergeCell ref="D337:E337"/>
    <mergeCell ref="I337:J337"/>
    <mergeCell ref="D338:E338"/>
    <mergeCell ref="I338:J338"/>
    <mergeCell ref="D333:E333"/>
    <mergeCell ref="I333:J333"/>
    <mergeCell ref="D334:E334"/>
    <mergeCell ref="I334:J334"/>
    <mergeCell ref="D335:E335"/>
    <mergeCell ref="I335:J335"/>
    <mergeCell ref="D342:E342"/>
    <mergeCell ref="I342:J342"/>
    <mergeCell ref="D343:E343"/>
    <mergeCell ref="I343:J343"/>
    <mergeCell ref="D344:E344"/>
    <mergeCell ref="I344:J344"/>
    <mergeCell ref="D339:E339"/>
    <mergeCell ref="I339:J339"/>
    <mergeCell ref="D340:E340"/>
    <mergeCell ref="I340:J340"/>
    <mergeCell ref="D341:E341"/>
    <mergeCell ref="I341:J341"/>
    <mergeCell ref="D348:E348"/>
    <mergeCell ref="I348:J348"/>
    <mergeCell ref="D349:E349"/>
    <mergeCell ref="I349:J349"/>
    <mergeCell ref="D350:E350"/>
    <mergeCell ref="I350:J350"/>
    <mergeCell ref="D345:E345"/>
    <mergeCell ref="I345:J345"/>
    <mergeCell ref="D346:E346"/>
    <mergeCell ref="I346:J346"/>
    <mergeCell ref="D347:E347"/>
    <mergeCell ref="I347:J347"/>
    <mergeCell ref="D354:E354"/>
    <mergeCell ref="I354:J354"/>
    <mergeCell ref="D355:E355"/>
    <mergeCell ref="I355:J355"/>
    <mergeCell ref="D356:E356"/>
    <mergeCell ref="I356:J356"/>
    <mergeCell ref="D351:E351"/>
    <mergeCell ref="I351:J351"/>
    <mergeCell ref="D352:E352"/>
    <mergeCell ref="I352:J352"/>
    <mergeCell ref="D353:E353"/>
    <mergeCell ref="I353:J353"/>
    <mergeCell ref="D360:E360"/>
    <mergeCell ref="I360:J360"/>
    <mergeCell ref="D361:E361"/>
    <mergeCell ref="I361:J361"/>
    <mergeCell ref="D362:E362"/>
    <mergeCell ref="I362:J362"/>
    <mergeCell ref="D357:E357"/>
    <mergeCell ref="I357:J357"/>
    <mergeCell ref="D358:E358"/>
    <mergeCell ref="I358:J358"/>
    <mergeCell ref="D359:E359"/>
    <mergeCell ref="I359:J359"/>
    <mergeCell ref="D366:E366"/>
    <mergeCell ref="I366:J366"/>
    <mergeCell ref="D367:E367"/>
    <mergeCell ref="I367:J367"/>
    <mergeCell ref="D368:E368"/>
    <mergeCell ref="I368:J368"/>
    <mergeCell ref="D363:E363"/>
    <mergeCell ref="I363:J363"/>
    <mergeCell ref="D364:E364"/>
    <mergeCell ref="I364:J364"/>
    <mergeCell ref="D365:E365"/>
    <mergeCell ref="I365:J365"/>
  </mergeCells>
  <pageMargins left="0.78431372549019618" right="0.78431372549019618" top="0.98039215686274517" bottom="0.98039215686274517" header="0.50980392156862753" footer="0.50980392156862753"/>
  <pageSetup paperSiz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414"/>
  <sheetViews>
    <sheetView zoomScale="80" zoomScaleNormal="80" workbookViewId="0">
      <pane xSplit="2" ySplit="8" topLeftCell="C400" activePane="bottomRight" state="frozen"/>
      <selection activeCell="G26" sqref="G26"/>
      <selection pane="topRight" activeCell="G26" sqref="G26"/>
      <selection pane="bottomLeft" activeCell="G26" sqref="G26"/>
      <selection pane="bottomRight" activeCell="H406" sqref="H406"/>
    </sheetView>
  </sheetViews>
  <sheetFormatPr defaultRowHeight="15.75" x14ac:dyDescent="0.25"/>
  <cols>
    <col min="1" max="1" width="2.28515625" style="67" customWidth="1"/>
    <col min="2" max="2" width="17" style="67" customWidth="1"/>
    <col min="3" max="3" width="21.140625" style="67" customWidth="1"/>
    <col min="4" max="4" width="23.140625" style="67" customWidth="1"/>
    <col min="5" max="5" width="20.140625" style="67" customWidth="1"/>
    <col min="6" max="6" width="1.140625" style="67" customWidth="1"/>
    <col min="7" max="7" width="15.7109375" style="67" customWidth="1"/>
    <col min="8" max="8" width="11.42578125" style="67" customWidth="1"/>
    <col min="9" max="9" width="10.140625" style="67" customWidth="1"/>
    <col min="10" max="10" width="12.7109375" style="67" customWidth="1"/>
    <col min="11" max="11" width="15.28515625" style="67" customWidth="1"/>
    <col min="12" max="12" width="1.28515625" style="67" customWidth="1"/>
    <col min="13" max="13" width="14.140625" style="80" customWidth="1"/>
    <col min="14" max="14" width="2.28515625" style="67" customWidth="1"/>
    <col min="15" max="15" width="17.5703125" style="67" bestFit="1" customWidth="1"/>
    <col min="16" max="16" width="2.28515625" style="67" customWidth="1"/>
    <col min="17" max="20" width="12.7109375" style="67" customWidth="1"/>
    <col min="21" max="256" width="9.140625" style="67"/>
    <col min="257" max="257" width="2.28515625" style="67" customWidth="1"/>
    <col min="258" max="258" width="17" style="67" customWidth="1"/>
    <col min="259" max="259" width="15.7109375" style="67" customWidth="1"/>
    <col min="260" max="260" width="19.5703125" style="67" customWidth="1"/>
    <col min="261" max="261" width="18.28515625" style="67" bestFit="1" customWidth="1"/>
    <col min="262" max="262" width="1.140625" style="67" customWidth="1"/>
    <col min="263" max="263" width="15.7109375" style="67" customWidth="1"/>
    <col min="264" max="264" width="11.42578125" style="67" customWidth="1"/>
    <col min="265" max="265" width="10.140625" style="67" customWidth="1"/>
    <col min="266" max="266" width="12.7109375" style="67" customWidth="1"/>
    <col min="267" max="267" width="15.28515625" style="67" customWidth="1"/>
    <col min="268" max="268" width="1.28515625" style="67" customWidth="1"/>
    <col min="269" max="269" width="14.140625" style="67" customWidth="1"/>
    <col min="270" max="270" width="2.28515625" style="67" customWidth="1"/>
    <col min="271" max="271" width="17.5703125" style="67" bestFit="1" customWidth="1"/>
    <col min="272" max="272" width="2.28515625" style="67" customWidth="1"/>
    <col min="273" max="276" width="12.7109375" style="67" customWidth="1"/>
    <col min="277" max="512" width="9.140625" style="67"/>
    <col min="513" max="513" width="2.28515625" style="67" customWidth="1"/>
    <col min="514" max="514" width="17" style="67" customWidth="1"/>
    <col min="515" max="515" width="15.7109375" style="67" customWidth="1"/>
    <col min="516" max="516" width="19.5703125" style="67" customWidth="1"/>
    <col min="517" max="517" width="18.28515625" style="67" bestFit="1" customWidth="1"/>
    <col min="518" max="518" width="1.140625" style="67" customWidth="1"/>
    <col min="519" max="519" width="15.7109375" style="67" customWidth="1"/>
    <col min="520" max="520" width="11.42578125" style="67" customWidth="1"/>
    <col min="521" max="521" width="10.140625" style="67" customWidth="1"/>
    <col min="522" max="522" width="12.7109375" style="67" customWidth="1"/>
    <col min="523" max="523" width="15.28515625" style="67" customWidth="1"/>
    <col min="524" max="524" width="1.28515625" style="67" customWidth="1"/>
    <col min="525" max="525" width="14.140625" style="67" customWidth="1"/>
    <col min="526" max="526" width="2.28515625" style="67" customWidth="1"/>
    <col min="527" max="527" width="17.5703125" style="67" bestFit="1" customWidth="1"/>
    <col min="528" max="528" width="2.28515625" style="67" customWidth="1"/>
    <col min="529" max="532" width="12.7109375" style="67" customWidth="1"/>
    <col min="533" max="768" width="9.140625" style="67"/>
    <col min="769" max="769" width="2.28515625" style="67" customWidth="1"/>
    <col min="770" max="770" width="17" style="67" customWidth="1"/>
    <col min="771" max="771" width="15.7109375" style="67" customWidth="1"/>
    <col min="772" max="772" width="19.5703125" style="67" customWidth="1"/>
    <col min="773" max="773" width="18.28515625" style="67" bestFit="1" customWidth="1"/>
    <col min="774" max="774" width="1.140625" style="67" customWidth="1"/>
    <col min="775" max="775" width="15.7109375" style="67" customWidth="1"/>
    <col min="776" max="776" width="11.42578125" style="67" customWidth="1"/>
    <col min="777" max="777" width="10.140625" style="67" customWidth="1"/>
    <col min="778" max="778" width="12.7109375" style="67" customWidth="1"/>
    <col min="779" max="779" width="15.28515625" style="67" customWidth="1"/>
    <col min="780" max="780" width="1.28515625" style="67" customWidth="1"/>
    <col min="781" max="781" width="14.140625" style="67" customWidth="1"/>
    <col min="782" max="782" width="2.28515625" style="67" customWidth="1"/>
    <col min="783" max="783" width="17.5703125" style="67" bestFit="1" customWidth="1"/>
    <col min="784" max="784" width="2.28515625" style="67" customWidth="1"/>
    <col min="785" max="788" width="12.7109375" style="67" customWidth="1"/>
    <col min="789" max="1024" width="9.140625" style="67"/>
    <col min="1025" max="1025" width="2.28515625" style="67" customWidth="1"/>
    <col min="1026" max="1026" width="17" style="67" customWidth="1"/>
    <col min="1027" max="1027" width="15.7109375" style="67" customWidth="1"/>
    <col min="1028" max="1028" width="19.5703125" style="67" customWidth="1"/>
    <col min="1029" max="1029" width="18.28515625" style="67" bestFit="1" customWidth="1"/>
    <col min="1030" max="1030" width="1.140625" style="67" customWidth="1"/>
    <col min="1031" max="1031" width="15.7109375" style="67" customWidth="1"/>
    <col min="1032" max="1032" width="11.42578125" style="67" customWidth="1"/>
    <col min="1033" max="1033" width="10.140625" style="67" customWidth="1"/>
    <col min="1034" max="1034" width="12.7109375" style="67" customWidth="1"/>
    <col min="1035" max="1035" width="15.28515625" style="67" customWidth="1"/>
    <col min="1036" max="1036" width="1.28515625" style="67" customWidth="1"/>
    <col min="1037" max="1037" width="14.140625" style="67" customWidth="1"/>
    <col min="1038" max="1038" width="2.28515625" style="67" customWidth="1"/>
    <col min="1039" max="1039" width="17.5703125" style="67" bestFit="1" customWidth="1"/>
    <col min="1040" max="1040" width="2.28515625" style="67" customWidth="1"/>
    <col min="1041" max="1044" width="12.7109375" style="67" customWidth="1"/>
    <col min="1045" max="1280" width="9.140625" style="67"/>
    <col min="1281" max="1281" width="2.28515625" style="67" customWidth="1"/>
    <col min="1282" max="1282" width="17" style="67" customWidth="1"/>
    <col min="1283" max="1283" width="15.7109375" style="67" customWidth="1"/>
    <col min="1284" max="1284" width="19.5703125" style="67" customWidth="1"/>
    <col min="1285" max="1285" width="18.28515625" style="67" bestFit="1" customWidth="1"/>
    <col min="1286" max="1286" width="1.140625" style="67" customWidth="1"/>
    <col min="1287" max="1287" width="15.7109375" style="67" customWidth="1"/>
    <col min="1288" max="1288" width="11.42578125" style="67" customWidth="1"/>
    <col min="1289" max="1289" width="10.140625" style="67" customWidth="1"/>
    <col min="1290" max="1290" width="12.7109375" style="67" customWidth="1"/>
    <col min="1291" max="1291" width="15.28515625" style="67" customWidth="1"/>
    <col min="1292" max="1292" width="1.28515625" style="67" customWidth="1"/>
    <col min="1293" max="1293" width="14.140625" style="67" customWidth="1"/>
    <col min="1294" max="1294" width="2.28515625" style="67" customWidth="1"/>
    <col min="1295" max="1295" width="17.5703125" style="67" bestFit="1" customWidth="1"/>
    <col min="1296" max="1296" width="2.28515625" style="67" customWidth="1"/>
    <col min="1297" max="1300" width="12.7109375" style="67" customWidth="1"/>
    <col min="1301" max="1536" width="9.140625" style="67"/>
    <col min="1537" max="1537" width="2.28515625" style="67" customWidth="1"/>
    <col min="1538" max="1538" width="17" style="67" customWidth="1"/>
    <col min="1539" max="1539" width="15.7109375" style="67" customWidth="1"/>
    <col min="1540" max="1540" width="19.5703125" style="67" customWidth="1"/>
    <col min="1541" max="1541" width="18.28515625" style="67" bestFit="1" customWidth="1"/>
    <col min="1542" max="1542" width="1.140625" style="67" customWidth="1"/>
    <col min="1543" max="1543" width="15.7109375" style="67" customWidth="1"/>
    <col min="1544" max="1544" width="11.42578125" style="67" customWidth="1"/>
    <col min="1545" max="1545" width="10.140625" style="67" customWidth="1"/>
    <col min="1546" max="1546" width="12.7109375" style="67" customWidth="1"/>
    <col min="1547" max="1547" width="15.28515625" style="67" customWidth="1"/>
    <col min="1548" max="1548" width="1.28515625" style="67" customWidth="1"/>
    <col min="1549" max="1549" width="14.140625" style="67" customWidth="1"/>
    <col min="1550" max="1550" width="2.28515625" style="67" customWidth="1"/>
    <col min="1551" max="1551" width="17.5703125" style="67" bestFit="1" customWidth="1"/>
    <col min="1552" max="1552" width="2.28515625" style="67" customWidth="1"/>
    <col min="1553" max="1556" width="12.7109375" style="67" customWidth="1"/>
    <col min="1557" max="1792" width="9.140625" style="67"/>
    <col min="1793" max="1793" width="2.28515625" style="67" customWidth="1"/>
    <col min="1794" max="1794" width="17" style="67" customWidth="1"/>
    <col min="1795" max="1795" width="15.7109375" style="67" customWidth="1"/>
    <col min="1796" max="1796" width="19.5703125" style="67" customWidth="1"/>
    <col min="1797" max="1797" width="18.28515625" style="67" bestFit="1" customWidth="1"/>
    <col min="1798" max="1798" width="1.140625" style="67" customWidth="1"/>
    <col min="1799" max="1799" width="15.7109375" style="67" customWidth="1"/>
    <col min="1800" max="1800" width="11.42578125" style="67" customWidth="1"/>
    <col min="1801" max="1801" width="10.140625" style="67" customWidth="1"/>
    <col min="1802" max="1802" width="12.7109375" style="67" customWidth="1"/>
    <col min="1803" max="1803" width="15.28515625" style="67" customWidth="1"/>
    <col min="1804" max="1804" width="1.28515625" style="67" customWidth="1"/>
    <col min="1805" max="1805" width="14.140625" style="67" customWidth="1"/>
    <col min="1806" max="1806" width="2.28515625" style="67" customWidth="1"/>
    <col min="1807" max="1807" width="17.5703125" style="67" bestFit="1" customWidth="1"/>
    <col min="1808" max="1808" width="2.28515625" style="67" customWidth="1"/>
    <col min="1809" max="1812" width="12.7109375" style="67" customWidth="1"/>
    <col min="1813" max="2048" width="9.140625" style="67"/>
    <col min="2049" max="2049" width="2.28515625" style="67" customWidth="1"/>
    <col min="2050" max="2050" width="17" style="67" customWidth="1"/>
    <col min="2051" max="2051" width="15.7109375" style="67" customWidth="1"/>
    <col min="2052" max="2052" width="19.5703125" style="67" customWidth="1"/>
    <col min="2053" max="2053" width="18.28515625" style="67" bestFit="1" customWidth="1"/>
    <col min="2054" max="2054" width="1.140625" style="67" customWidth="1"/>
    <col min="2055" max="2055" width="15.7109375" style="67" customWidth="1"/>
    <col min="2056" max="2056" width="11.42578125" style="67" customWidth="1"/>
    <col min="2057" max="2057" width="10.140625" style="67" customWidth="1"/>
    <col min="2058" max="2058" width="12.7109375" style="67" customWidth="1"/>
    <col min="2059" max="2059" width="15.28515625" style="67" customWidth="1"/>
    <col min="2060" max="2060" width="1.28515625" style="67" customWidth="1"/>
    <col min="2061" max="2061" width="14.140625" style="67" customWidth="1"/>
    <col min="2062" max="2062" width="2.28515625" style="67" customWidth="1"/>
    <col min="2063" max="2063" width="17.5703125" style="67" bestFit="1" customWidth="1"/>
    <col min="2064" max="2064" width="2.28515625" style="67" customWidth="1"/>
    <col min="2065" max="2068" width="12.7109375" style="67" customWidth="1"/>
    <col min="2069" max="2304" width="9.140625" style="67"/>
    <col min="2305" max="2305" width="2.28515625" style="67" customWidth="1"/>
    <col min="2306" max="2306" width="17" style="67" customWidth="1"/>
    <col min="2307" max="2307" width="15.7109375" style="67" customWidth="1"/>
    <col min="2308" max="2308" width="19.5703125" style="67" customWidth="1"/>
    <col min="2309" max="2309" width="18.28515625" style="67" bestFit="1" customWidth="1"/>
    <col min="2310" max="2310" width="1.140625" style="67" customWidth="1"/>
    <col min="2311" max="2311" width="15.7109375" style="67" customWidth="1"/>
    <col min="2312" max="2312" width="11.42578125" style="67" customWidth="1"/>
    <col min="2313" max="2313" width="10.140625" style="67" customWidth="1"/>
    <col min="2314" max="2314" width="12.7109375" style="67" customWidth="1"/>
    <col min="2315" max="2315" width="15.28515625" style="67" customWidth="1"/>
    <col min="2316" max="2316" width="1.28515625" style="67" customWidth="1"/>
    <col min="2317" max="2317" width="14.140625" style="67" customWidth="1"/>
    <col min="2318" max="2318" width="2.28515625" style="67" customWidth="1"/>
    <col min="2319" max="2319" width="17.5703125" style="67" bestFit="1" customWidth="1"/>
    <col min="2320" max="2320" width="2.28515625" style="67" customWidth="1"/>
    <col min="2321" max="2324" width="12.7109375" style="67" customWidth="1"/>
    <col min="2325" max="2560" width="9.140625" style="67"/>
    <col min="2561" max="2561" width="2.28515625" style="67" customWidth="1"/>
    <col min="2562" max="2562" width="17" style="67" customWidth="1"/>
    <col min="2563" max="2563" width="15.7109375" style="67" customWidth="1"/>
    <col min="2564" max="2564" width="19.5703125" style="67" customWidth="1"/>
    <col min="2565" max="2565" width="18.28515625" style="67" bestFit="1" customWidth="1"/>
    <col min="2566" max="2566" width="1.140625" style="67" customWidth="1"/>
    <col min="2567" max="2567" width="15.7109375" style="67" customWidth="1"/>
    <col min="2568" max="2568" width="11.42578125" style="67" customWidth="1"/>
    <col min="2569" max="2569" width="10.140625" style="67" customWidth="1"/>
    <col min="2570" max="2570" width="12.7109375" style="67" customWidth="1"/>
    <col min="2571" max="2571" width="15.28515625" style="67" customWidth="1"/>
    <col min="2572" max="2572" width="1.28515625" style="67" customWidth="1"/>
    <col min="2573" max="2573" width="14.140625" style="67" customWidth="1"/>
    <col min="2574" max="2574" width="2.28515625" style="67" customWidth="1"/>
    <col min="2575" max="2575" width="17.5703125" style="67" bestFit="1" customWidth="1"/>
    <col min="2576" max="2576" width="2.28515625" style="67" customWidth="1"/>
    <col min="2577" max="2580" width="12.7109375" style="67" customWidth="1"/>
    <col min="2581" max="2816" width="9.140625" style="67"/>
    <col min="2817" max="2817" width="2.28515625" style="67" customWidth="1"/>
    <col min="2818" max="2818" width="17" style="67" customWidth="1"/>
    <col min="2819" max="2819" width="15.7109375" style="67" customWidth="1"/>
    <col min="2820" max="2820" width="19.5703125" style="67" customWidth="1"/>
    <col min="2821" max="2821" width="18.28515625" style="67" bestFit="1" customWidth="1"/>
    <col min="2822" max="2822" width="1.140625" style="67" customWidth="1"/>
    <col min="2823" max="2823" width="15.7109375" style="67" customWidth="1"/>
    <col min="2824" max="2824" width="11.42578125" style="67" customWidth="1"/>
    <col min="2825" max="2825" width="10.140625" style="67" customWidth="1"/>
    <col min="2826" max="2826" width="12.7109375" style="67" customWidth="1"/>
    <col min="2827" max="2827" width="15.28515625" style="67" customWidth="1"/>
    <col min="2828" max="2828" width="1.28515625" style="67" customWidth="1"/>
    <col min="2829" max="2829" width="14.140625" style="67" customWidth="1"/>
    <col min="2830" max="2830" width="2.28515625" style="67" customWidth="1"/>
    <col min="2831" max="2831" width="17.5703125" style="67" bestFit="1" customWidth="1"/>
    <col min="2832" max="2832" width="2.28515625" style="67" customWidth="1"/>
    <col min="2833" max="2836" width="12.7109375" style="67" customWidth="1"/>
    <col min="2837" max="3072" width="9.140625" style="67"/>
    <col min="3073" max="3073" width="2.28515625" style="67" customWidth="1"/>
    <col min="3074" max="3074" width="17" style="67" customWidth="1"/>
    <col min="3075" max="3075" width="15.7109375" style="67" customWidth="1"/>
    <col min="3076" max="3076" width="19.5703125" style="67" customWidth="1"/>
    <col min="3077" max="3077" width="18.28515625" style="67" bestFit="1" customWidth="1"/>
    <col min="3078" max="3078" width="1.140625" style="67" customWidth="1"/>
    <col min="3079" max="3079" width="15.7109375" style="67" customWidth="1"/>
    <col min="3080" max="3080" width="11.42578125" style="67" customWidth="1"/>
    <col min="3081" max="3081" width="10.140625" style="67" customWidth="1"/>
    <col min="3082" max="3082" width="12.7109375" style="67" customWidth="1"/>
    <col min="3083" max="3083" width="15.28515625" style="67" customWidth="1"/>
    <col min="3084" max="3084" width="1.28515625" style="67" customWidth="1"/>
    <col min="3085" max="3085" width="14.140625" style="67" customWidth="1"/>
    <col min="3086" max="3086" width="2.28515625" style="67" customWidth="1"/>
    <col min="3087" max="3087" width="17.5703125" style="67" bestFit="1" customWidth="1"/>
    <col min="3088" max="3088" width="2.28515625" style="67" customWidth="1"/>
    <col min="3089" max="3092" width="12.7109375" style="67" customWidth="1"/>
    <col min="3093" max="3328" width="9.140625" style="67"/>
    <col min="3329" max="3329" width="2.28515625" style="67" customWidth="1"/>
    <col min="3330" max="3330" width="17" style="67" customWidth="1"/>
    <col min="3331" max="3331" width="15.7109375" style="67" customWidth="1"/>
    <col min="3332" max="3332" width="19.5703125" style="67" customWidth="1"/>
    <col min="3333" max="3333" width="18.28515625" style="67" bestFit="1" customWidth="1"/>
    <col min="3334" max="3334" width="1.140625" style="67" customWidth="1"/>
    <col min="3335" max="3335" width="15.7109375" style="67" customWidth="1"/>
    <col min="3336" max="3336" width="11.42578125" style="67" customWidth="1"/>
    <col min="3337" max="3337" width="10.140625" style="67" customWidth="1"/>
    <col min="3338" max="3338" width="12.7109375" style="67" customWidth="1"/>
    <col min="3339" max="3339" width="15.28515625" style="67" customWidth="1"/>
    <col min="3340" max="3340" width="1.28515625" style="67" customWidth="1"/>
    <col min="3341" max="3341" width="14.140625" style="67" customWidth="1"/>
    <col min="3342" max="3342" width="2.28515625" style="67" customWidth="1"/>
    <col min="3343" max="3343" width="17.5703125" style="67" bestFit="1" customWidth="1"/>
    <col min="3344" max="3344" width="2.28515625" style="67" customWidth="1"/>
    <col min="3345" max="3348" width="12.7109375" style="67" customWidth="1"/>
    <col min="3349" max="3584" width="9.140625" style="67"/>
    <col min="3585" max="3585" width="2.28515625" style="67" customWidth="1"/>
    <col min="3586" max="3586" width="17" style="67" customWidth="1"/>
    <col min="3587" max="3587" width="15.7109375" style="67" customWidth="1"/>
    <col min="3588" max="3588" width="19.5703125" style="67" customWidth="1"/>
    <col min="3589" max="3589" width="18.28515625" style="67" bestFit="1" customWidth="1"/>
    <col min="3590" max="3590" width="1.140625" style="67" customWidth="1"/>
    <col min="3591" max="3591" width="15.7109375" style="67" customWidth="1"/>
    <col min="3592" max="3592" width="11.42578125" style="67" customWidth="1"/>
    <col min="3593" max="3593" width="10.140625" style="67" customWidth="1"/>
    <col min="3594" max="3594" width="12.7109375" style="67" customWidth="1"/>
    <col min="3595" max="3595" width="15.28515625" style="67" customWidth="1"/>
    <col min="3596" max="3596" width="1.28515625" style="67" customWidth="1"/>
    <col min="3597" max="3597" width="14.140625" style="67" customWidth="1"/>
    <col min="3598" max="3598" width="2.28515625" style="67" customWidth="1"/>
    <col min="3599" max="3599" width="17.5703125" style="67" bestFit="1" customWidth="1"/>
    <col min="3600" max="3600" width="2.28515625" style="67" customWidth="1"/>
    <col min="3601" max="3604" width="12.7109375" style="67" customWidth="1"/>
    <col min="3605" max="3840" width="9.140625" style="67"/>
    <col min="3841" max="3841" width="2.28515625" style="67" customWidth="1"/>
    <col min="3842" max="3842" width="17" style="67" customWidth="1"/>
    <col min="3843" max="3843" width="15.7109375" style="67" customWidth="1"/>
    <col min="3844" max="3844" width="19.5703125" style="67" customWidth="1"/>
    <col min="3845" max="3845" width="18.28515625" style="67" bestFit="1" customWidth="1"/>
    <col min="3846" max="3846" width="1.140625" style="67" customWidth="1"/>
    <col min="3847" max="3847" width="15.7109375" style="67" customWidth="1"/>
    <col min="3848" max="3848" width="11.42578125" style="67" customWidth="1"/>
    <col min="3849" max="3849" width="10.140625" style="67" customWidth="1"/>
    <col min="3850" max="3850" width="12.7109375" style="67" customWidth="1"/>
    <col min="3851" max="3851" width="15.28515625" style="67" customWidth="1"/>
    <col min="3852" max="3852" width="1.28515625" style="67" customWidth="1"/>
    <col min="3853" max="3853" width="14.140625" style="67" customWidth="1"/>
    <col min="3854" max="3854" width="2.28515625" style="67" customWidth="1"/>
    <col min="3855" max="3855" width="17.5703125" style="67" bestFit="1" customWidth="1"/>
    <col min="3856" max="3856" width="2.28515625" style="67" customWidth="1"/>
    <col min="3857" max="3860" width="12.7109375" style="67" customWidth="1"/>
    <col min="3861" max="4096" width="9.140625" style="67"/>
    <col min="4097" max="4097" width="2.28515625" style="67" customWidth="1"/>
    <col min="4098" max="4098" width="17" style="67" customWidth="1"/>
    <col min="4099" max="4099" width="15.7109375" style="67" customWidth="1"/>
    <col min="4100" max="4100" width="19.5703125" style="67" customWidth="1"/>
    <col min="4101" max="4101" width="18.28515625" style="67" bestFit="1" customWidth="1"/>
    <col min="4102" max="4102" width="1.140625" style="67" customWidth="1"/>
    <col min="4103" max="4103" width="15.7109375" style="67" customWidth="1"/>
    <col min="4104" max="4104" width="11.42578125" style="67" customWidth="1"/>
    <col min="4105" max="4105" width="10.140625" style="67" customWidth="1"/>
    <col min="4106" max="4106" width="12.7109375" style="67" customWidth="1"/>
    <col min="4107" max="4107" width="15.28515625" style="67" customWidth="1"/>
    <col min="4108" max="4108" width="1.28515625" style="67" customWidth="1"/>
    <col min="4109" max="4109" width="14.140625" style="67" customWidth="1"/>
    <col min="4110" max="4110" width="2.28515625" style="67" customWidth="1"/>
    <col min="4111" max="4111" width="17.5703125" style="67" bestFit="1" customWidth="1"/>
    <col min="4112" max="4112" width="2.28515625" style="67" customWidth="1"/>
    <col min="4113" max="4116" width="12.7109375" style="67" customWidth="1"/>
    <col min="4117" max="4352" width="9.140625" style="67"/>
    <col min="4353" max="4353" width="2.28515625" style="67" customWidth="1"/>
    <col min="4354" max="4354" width="17" style="67" customWidth="1"/>
    <col min="4355" max="4355" width="15.7109375" style="67" customWidth="1"/>
    <col min="4356" max="4356" width="19.5703125" style="67" customWidth="1"/>
    <col min="4357" max="4357" width="18.28515625" style="67" bestFit="1" customWidth="1"/>
    <col min="4358" max="4358" width="1.140625" style="67" customWidth="1"/>
    <col min="4359" max="4359" width="15.7109375" style="67" customWidth="1"/>
    <col min="4360" max="4360" width="11.42578125" style="67" customWidth="1"/>
    <col min="4361" max="4361" width="10.140625" style="67" customWidth="1"/>
    <col min="4362" max="4362" width="12.7109375" style="67" customWidth="1"/>
    <col min="4363" max="4363" width="15.28515625" style="67" customWidth="1"/>
    <col min="4364" max="4364" width="1.28515625" style="67" customWidth="1"/>
    <col min="4365" max="4365" width="14.140625" style="67" customWidth="1"/>
    <col min="4366" max="4366" width="2.28515625" style="67" customWidth="1"/>
    <col min="4367" max="4367" width="17.5703125" style="67" bestFit="1" customWidth="1"/>
    <col min="4368" max="4368" width="2.28515625" style="67" customWidth="1"/>
    <col min="4369" max="4372" width="12.7109375" style="67" customWidth="1"/>
    <col min="4373" max="4608" width="9.140625" style="67"/>
    <col min="4609" max="4609" width="2.28515625" style="67" customWidth="1"/>
    <col min="4610" max="4610" width="17" style="67" customWidth="1"/>
    <col min="4611" max="4611" width="15.7109375" style="67" customWidth="1"/>
    <col min="4612" max="4612" width="19.5703125" style="67" customWidth="1"/>
    <col min="4613" max="4613" width="18.28515625" style="67" bestFit="1" customWidth="1"/>
    <col min="4614" max="4614" width="1.140625" style="67" customWidth="1"/>
    <col min="4615" max="4615" width="15.7109375" style="67" customWidth="1"/>
    <col min="4616" max="4616" width="11.42578125" style="67" customWidth="1"/>
    <col min="4617" max="4617" width="10.140625" style="67" customWidth="1"/>
    <col min="4618" max="4618" width="12.7109375" style="67" customWidth="1"/>
    <col min="4619" max="4619" width="15.28515625" style="67" customWidth="1"/>
    <col min="4620" max="4620" width="1.28515625" style="67" customWidth="1"/>
    <col min="4621" max="4621" width="14.140625" style="67" customWidth="1"/>
    <col min="4622" max="4622" width="2.28515625" style="67" customWidth="1"/>
    <col min="4623" max="4623" width="17.5703125" style="67" bestFit="1" customWidth="1"/>
    <col min="4624" max="4624" width="2.28515625" style="67" customWidth="1"/>
    <col min="4625" max="4628" width="12.7109375" style="67" customWidth="1"/>
    <col min="4629" max="4864" width="9.140625" style="67"/>
    <col min="4865" max="4865" width="2.28515625" style="67" customWidth="1"/>
    <col min="4866" max="4866" width="17" style="67" customWidth="1"/>
    <col min="4867" max="4867" width="15.7109375" style="67" customWidth="1"/>
    <col min="4868" max="4868" width="19.5703125" style="67" customWidth="1"/>
    <col min="4869" max="4869" width="18.28515625" style="67" bestFit="1" customWidth="1"/>
    <col min="4870" max="4870" width="1.140625" style="67" customWidth="1"/>
    <col min="4871" max="4871" width="15.7109375" style="67" customWidth="1"/>
    <col min="4872" max="4872" width="11.42578125" style="67" customWidth="1"/>
    <col min="4873" max="4873" width="10.140625" style="67" customWidth="1"/>
    <col min="4874" max="4874" width="12.7109375" style="67" customWidth="1"/>
    <col min="4875" max="4875" width="15.28515625" style="67" customWidth="1"/>
    <col min="4876" max="4876" width="1.28515625" style="67" customWidth="1"/>
    <col min="4877" max="4877" width="14.140625" style="67" customWidth="1"/>
    <col min="4878" max="4878" width="2.28515625" style="67" customWidth="1"/>
    <col min="4879" max="4879" width="17.5703125" style="67" bestFit="1" customWidth="1"/>
    <col min="4880" max="4880" width="2.28515625" style="67" customWidth="1"/>
    <col min="4881" max="4884" width="12.7109375" style="67" customWidth="1"/>
    <col min="4885" max="5120" width="9.140625" style="67"/>
    <col min="5121" max="5121" width="2.28515625" style="67" customWidth="1"/>
    <col min="5122" max="5122" width="17" style="67" customWidth="1"/>
    <col min="5123" max="5123" width="15.7109375" style="67" customWidth="1"/>
    <col min="5124" max="5124" width="19.5703125" style="67" customWidth="1"/>
    <col min="5125" max="5125" width="18.28515625" style="67" bestFit="1" customWidth="1"/>
    <col min="5126" max="5126" width="1.140625" style="67" customWidth="1"/>
    <col min="5127" max="5127" width="15.7109375" style="67" customWidth="1"/>
    <col min="5128" max="5128" width="11.42578125" style="67" customWidth="1"/>
    <col min="5129" max="5129" width="10.140625" style="67" customWidth="1"/>
    <col min="5130" max="5130" width="12.7109375" style="67" customWidth="1"/>
    <col min="5131" max="5131" width="15.28515625" style="67" customWidth="1"/>
    <col min="5132" max="5132" width="1.28515625" style="67" customWidth="1"/>
    <col min="5133" max="5133" width="14.140625" style="67" customWidth="1"/>
    <col min="5134" max="5134" width="2.28515625" style="67" customWidth="1"/>
    <col min="5135" max="5135" width="17.5703125" style="67" bestFit="1" customWidth="1"/>
    <col min="5136" max="5136" width="2.28515625" style="67" customWidth="1"/>
    <col min="5137" max="5140" width="12.7109375" style="67" customWidth="1"/>
    <col min="5141" max="5376" width="9.140625" style="67"/>
    <col min="5377" max="5377" width="2.28515625" style="67" customWidth="1"/>
    <col min="5378" max="5378" width="17" style="67" customWidth="1"/>
    <col min="5379" max="5379" width="15.7109375" style="67" customWidth="1"/>
    <col min="5380" max="5380" width="19.5703125" style="67" customWidth="1"/>
    <col min="5381" max="5381" width="18.28515625" style="67" bestFit="1" customWidth="1"/>
    <col min="5382" max="5382" width="1.140625" style="67" customWidth="1"/>
    <col min="5383" max="5383" width="15.7109375" style="67" customWidth="1"/>
    <col min="5384" max="5384" width="11.42578125" style="67" customWidth="1"/>
    <col min="5385" max="5385" width="10.140625" style="67" customWidth="1"/>
    <col min="5386" max="5386" width="12.7109375" style="67" customWidth="1"/>
    <col min="5387" max="5387" width="15.28515625" style="67" customWidth="1"/>
    <col min="5388" max="5388" width="1.28515625" style="67" customWidth="1"/>
    <col min="5389" max="5389" width="14.140625" style="67" customWidth="1"/>
    <col min="5390" max="5390" width="2.28515625" style="67" customWidth="1"/>
    <col min="5391" max="5391" width="17.5703125" style="67" bestFit="1" customWidth="1"/>
    <col min="5392" max="5392" width="2.28515625" style="67" customWidth="1"/>
    <col min="5393" max="5396" width="12.7109375" style="67" customWidth="1"/>
    <col min="5397" max="5632" width="9.140625" style="67"/>
    <col min="5633" max="5633" width="2.28515625" style="67" customWidth="1"/>
    <col min="5634" max="5634" width="17" style="67" customWidth="1"/>
    <col min="5635" max="5635" width="15.7109375" style="67" customWidth="1"/>
    <col min="5636" max="5636" width="19.5703125" style="67" customWidth="1"/>
    <col min="5637" max="5637" width="18.28515625" style="67" bestFit="1" customWidth="1"/>
    <col min="5638" max="5638" width="1.140625" style="67" customWidth="1"/>
    <col min="5639" max="5639" width="15.7109375" style="67" customWidth="1"/>
    <col min="5640" max="5640" width="11.42578125" style="67" customWidth="1"/>
    <col min="5641" max="5641" width="10.140625" style="67" customWidth="1"/>
    <col min="5642" max="5642" width="12.7109375" style="67" customWidth="1"/>
    <col min="5643" max="5643" width="15.28515625" style="67" customWidth="1"/>
    <col min="5644" max="5644" width="1.28515625" style="67" customWidth="1"/>
    <col min="5645" max="5645" width="14.140625" style="67" customWidth="1"/>
    <col min="5646" max="5646" width="2.28515625" style="67" customWidth="1"/>
    <col min="5647" max="5647" width="17.5703125" style="67" bestFit="1" customWidth="1"/>
    <col min="5648" max="5648" width="2.28515625" style="67" customWidth="1"/>
    <col min="5649" max="5652" width="12.7109375" style="67" customWidth="1"/>
    <col min="5653" max="5888" width="9.140625" style="67"/>
    <col min="5889" max="5889" width="2.28515625" style="67" customWidth="1"/>
    <col min="5890" max="5890" width="17" style="67" customWidth="1"/>
    <col min="5891" max="5891" width="15.7109375" style="67" customWidth="1"/>
    <col min="5892" max="5892" width="19.5703125" style="67" customWidth="1"/>
    <col min="5893" max="5893" width="18.28515625" style="67" bestFit="1" customWidth="1"/>
    <col min="5894" max="5894" width="1.140625" style="67" customWidth="1"/>
    <col min="5895" max="5895" width="15.7109375" style="67" customWidth="1"/>
    <col min="5896" max="5896" width="11.42578125" style="67" customWidth="1"/>
    <col min="5897" max="5897" width="10.140625" style="67" customWidth="1"/>
    <col min="5898" max="5898" width="12.7109375" style="67" customWidth="1"/>
    <col min="5899" max="5899" width="15.28515625" style="67" customWidth="1"/>
    <col min="5900" max="5900" width="1.28515625" style="67" customWidth="1"/>
    <col min="5901" max="5901" width="14.140625" style="67" customWidth="1"/>
    <col min="5902" max="5902" width="2.28515625" style="67" customWidth="1"/>
    <col min="5903" max="5903" width="17.5703125" style="67" bestFit="1" customWidth="1"/>
    <col min="5904" max="5904" width="2.28515625" style="67" customWidth="1"/>
    <col min="5905" max="5908" width="12.7109375" style="67" customWidth="1"/>
    <col min="5909" max="6144" width="9.140625" style="67"/>
    <col min="6145" max="6145" width="2.28515625" style="67" customWidth="1"/>
    <col min="6146" max="6146" width="17" style="67" customWidth="1"/>
    <col min="6147" max="6147" width="15.7109375" style="67" customWidth="1"/>
    <col min="6148" max="6148" width="19.5703125" style="67" customWidth="1"/>
    <col min="6149" max="6149" width="18.28515625" style="67" bestFit="1" customWidth="1"/>
    <col min="6150" max="6150" width="1.140625" style="67" customWidth="1"/>
    <col min="6151" max="6151" width="15.7109375" style="67" customWidth="1"/>
    <col min="6152" max="6152" width="11.42578125" style="67" customWidth="1"/>
    <col min="6153" max="6153" width="10.140625" style="67" customWidth="1"/>
    <col min="6154" max="6154" width="12.7109375" style="67" customWidth="1"/>
    <col min="6155" max="6155" width="15.28515625" style="67" customWidth="1"/>
    <col min="6156" max="6156" width="1.28515625" style="67" customWidth="1"/>
    <col min="6157" max="6157" width="14.140625" style="67" customWidth="1"/>
    <col min="6158" max="6158" width="2.28515625" style="67" customWidth="1"/>
    <col min="6159" max="6159" width="17.5703125" style="67" bestFit="1" customWidth="1"/>
    <col min="6160" max="6160" width="2.28515625" style="67" customWidth="1"/>
    <col min="6161" max="6164" width="12.7109375" style="67" customWidth="1"/>
    <col min="6165" max="6400" width="9.140625" style="67"/>
    <col min="6401" max="6401" width="2.28515625" style="67" customWidth="1"/>
    <col min="6402" max="6402" width="17" style="67" customWidth="1"/>
    <col min="6403" max="6403" width="15.7109375" style="67" customWidth="1"/>
    <col min="6404" max="6404" width="19.5703125" style="67" customWidth="1"/>
    <col min="6405" max="6405" width="18.28515625" style="67" bestFit="1" customWidth="1"/>
    <col min="6406" max="6406" width="1.140625" style="67" customWidth="1"/>
    <col min="6407" max="6407" width="15.7109375" style="67" customWidth="1"/>
    <col min="6408" max="6408" width="11.42578125" style="67" customWidth="1"/>
    <col min="6409" max="6409" width="10.140625" style="67" customWidth="1"/>
    <col min="6410" max="6410" width="12.7109375" style="67" customWidth="1"/>
    <col min="6411" max="6411" width="15.28515625" style="67" customWidth="1"/>
    <col min="6412" max="6412" width="1.28515625" style="67" customWidth="1"/>
    <col min="6413" max="6413" width="14.140625" style="67" customWidth="1"/>
    <col min="6414" max="6414" width="2.28515625" style="67" customWidth="1"/>
    <col min="6415" max="6415" width="17.5703125" style="67" bestFit="1" customWidth="1"/>
    <col min="6416" max="6416" width="2.28515625" style="67" customWidth="1"/>
    <col min="6417" max="6420" width="12.7109375" style="67" customWidth="1"/>
    <col min="6421" max="6656" width="9.140625" style="67"/>
    <col min="6657" max="6657" width="2.28515625" style="67" customWidth="1"/>
    <col min="6658" max="6658" width="17" style="67" customWidth="1"/>
    <col min="6659" max="6659" width="15.7109375" style="67" customWidth="1"/>
    <col min="6660" max="6660" width="19.5703125" style="67" customWidth="1"/>
    <col min="6661" max="6661" width="18.28515625" style="67" bestFit="1" customWidth="1"/>
    <col min="6662" max="6662" width="1.140625" style="67" customWidth="1"/>
    <col min="6663" max="6663" width="15.7109375" style="67" customWidth="1"/>
    <col min="6664" max="6664" width="11.42578125" style="67" customWidth="1"/>
    <col min="6665" max="6665" width="10.140625" style="67" customWidth="1"/>
    <col min="6666" max="6666" width="12.7109375" style="67" customWidth="1"/>
    <col min="6667" max="6667" width="15.28515625" style="67" customWidth="1"/>
    <col min="6668" max="6668" width="1.28515625" style="67" customWidth="1"/>
    <col min="6669" max="6669" width="14.140625" style="67" customWidth="1"/>
    <col min="6670" max="6670" width="2.28515625" style="67" customWidth="1"/>
    <col min="6671" max="6671" width="17.5703125" style="67" bestFit="1" customWidth="1"/>
    <col min="6672" max="6672" width="2.28515625" style="67" customWidth="1"/>
    <col min="6673" max="6676" width="12.7109375" style="67" customWidth="1"/>
    <col min="6677" max="6912" width="9.140625" style="67"/>
    <col min="6913" max="6913" width="2.28515625" style="67" customWidth="1"/>
    <col min="6914" max="6914" width="17" style="67" customWidth="1"/>
    <col min="6915" max="6915" width="15.7109375" style="67" customWidth="1"/>
    <col min="6916" max="6916" width="19.5703125" style="67" customWidth="1"/>
    <col min="6917" max="6917" width="18.28515625" style="67" bestFit="1" customWidth="1"/>
    <col min="6918" max="6918" width="1.140625" style="67" customWidth="1"/>
    <col min="6919" max="6919" width="15.7109375" style="67" customWidth="1"/>
    <col min="6920" max="6920" width="11.42578125" style="67" customWidth="1"/>
    <col min="6921" max="6921" width="10.140625" style="67" customWidth="1"/>
    <col min="6922" max="6922" width="12.7109375" style="67" customWidth="1"/>
    <col min="6923" max="6923" width="15.28515625" style="67" customWidth="1"/>
    <col min="6924" max="6924" width="1.28515625" style="67" customWidth="1"/>
    <col min="6925" max="6925" width="14.140625" style="67" customWidth="1"/>
    <col min="6926" max="6926" width="2.28515625" style="67" customWidth="1"/>
    <col min="6927" max="6927" width="17.5703125" style="67" bestFit="1" customWidth="1"/>
    <col min="6928" max="6928" width="2.28515625" style="67" customWidth="1"/>
    <col min="6929" max="6932" width="12.7109375" style="67" customWidth="1"/>
    <col min="6933" max="7168" width="9.140625" style="67"/>
    <col min="7169" max="7169" width="2.28515625" style="67" customWidth="1"/>
    <col min="7170" max="7170" width="17" style="67" customWidth="1"/>
    <col min="7171" max="7171" width="15.7109375" style="67" customWidth="1"/>
    <col min="7172" max="7172" width="19.5703125" style="67" customWidth="1"/>
    <col min="7173" max="7173" width="18.28515625" style="67" bestFit="1" customWidth="1"/>
    <col min="7174" max="7174" width="1.140625" style="67" customWidth="1"/>
    <col min="7175" max="7175" width="15.7109375" style="67" customWidth="1"/>
    <col min="7176" max="7176" width="11.42578125" style="67" customWidth="1"/>
    <col min="7177" max="7177" width="10.140625" style="67" customWidth="1"/>
    <col min="7178" max="7178" width="12.7109375" style="67" customWidth="1"/>
    <col min="7179" max="7179" width="15.28515625" style="67" customWidth="1"/>
    <col min="7180" max="7180" width="1.28515625" style="67" customWidth="1"/>
    <col min="7181" max="7181" width="14.140625" style="67" customWidth="1"/>
    <col min="7182" max="7182" width="2.28515625" style="67" customWidth="1"/>
    <col min="7183" max="7183" width="17.5703125" style="67" bestFit="1" customWidth="1"/>
    <col min="7184" max="7184" width="2.28515625" style="67" customWidth="1"/>
    <col min="7185" max="7188" width="12.7109375" style="67" customWidth="1"/>
    <col min="7189" max="7424" width="9.140625" style="67"/>
    <col min="7425" max="7425" width="2.28515625" style="67" customWidth="1"/>
    <col min="7426" max="7426" width="17" style="67" customWidth="1"/>
    <col min="7427" max="7427" width="15.7109375" style="67" customWidth="1"/>
    <col min="7428" max="7428" width="19.5703125" style="67" customWidth="1"/>
    <col min="7429" max="7429" width="18.28515625" style="67" bestFit="1" customWidth="1"/>
    <col min="7430" max="7430" width="1.140625" style="67" customWidth="1"/>
    <col min="7431" max="7431" width="15.7109375" style="67" customWidth="1"/>
    <col min="7432" max="7432" width="11.42578125" style="67" customWidth="1"/>
    <col min="7433" max="7433" width="10.140625" style="67" customWidth="1"/>
    <col min="7434" max="7434" width="12.7109375" style="67" customWidth="1"/>
    <col min="7435" max="7435" width="15.28515625" style="67" customWidth="1"/>
    <col min="7436" max="7436" width="1.28515625" style="67" customWidth="1"/>
    <col min="7437" max="7437" width="14.140625" style="67" customWidth="1"/>
    <col min="7438" max="7438" width="2.28515625" style="67" customWidth="1"/>
    <col min="7439" max="7439" width="17.5703125" style="67" bestFit="1" customWidth="1"/>
    <col min="7440" max="7440" width="2.28515625" style="67" customWidth="1"/>
    <col min="7441" max="7444" width="12.7109375" style="67" customWidth="1"/>
    <col min="7445" max="7680" width="9.140625" style="67"/>
    <col min="7681" max="7681" width="2.28515625" style="67" customWidth="1"/>
    <col min="7682" max="7682" width="17" style="67" customWidth="1"/>
    <col min="7683" max="7683" width="15.7109375" style="67" customWidth="1"/>
    <col min="7684" max="7684" width="19.5703125" style="67" customWidth="1"/>
    <col min="7685" max="7685" width="18.28515625" style="67" bestFit="1" customWidth="1"/>
    <col min="7686" max="7686" width="1.140625" style="67" customWidth="1"/>
    <col min="7687" max="7687" width="15.7109375" style="67" customWidth="1"/>
    <col min="7688" max="7688" width="11.42578125" style="67" customWidth="1"/>
    <col min="7689" max="7689" width="10.140625" style="67" customWidth="1"/>
    <col min="7690" max="7690" width="12.7109375" style="67" customWidth="1"/>
    <col min="7691" max="7691" width="15.28515625" style="67" customWidth="1"/>
    <col min="7692" max="7692" width="1.28515625" style="67" customWidth="1"/>
    <col min="7693" max="7693" width="14.140625" style="67" customWidth="1"/>
    <col min="7694" max="7694" width="2.28515625" style="67" customWidth="1"/>
    <col min="7695" max="7695" width="17.5703125" style="67" bestFit="1" customWidth="1"/>
    <col min="7696" max="7696" width="2.28515625" style="67" customWidth="1"/>
    <col min="7697" max="7700" width="12.7109375" style="67" customWidth="1"/>
    <col min="7701" max="7936" width="9.140625" style="67"/>
    <col min="7937" max="7937" width="2.28515625" style="67" customWidth="1"/>
    <col min="7938" max="7938" width="17" style="67" customWidth="1"/>
    <col min="7939" max="7939" width="15.7109375" style="67" customWidth="1"/>
    <col min="7940" max="7940" width="19.5703125" style="67" customWidth="1"/>
    <col min="7941" max="7941" width="18.28515625" style="67" bestFit="1" customWidth="1"/>
    <col min="7942" max="7942" width="1.140625" style="67" customWidth="1"/>
    <col min="7943" max="7943" width="15.7109375" style="67" customWidth="1"/>
    <col min="7944" max="7944" width="11.42578125" style="67" customWidth="1"/>
    <col min="7945" max="7945" width="10.140625" style="67" customWidth="1"/>
    <col min="7946" max="7946" width="12.7109375" style="67" customWidth="1"/>
    <col min="7947" max="7947" width="15.28515625" style="67" customWidth="1"/>
    <col min="7948" max="7948" width="1.28515625" style="67" customWidth="1"/>
    <col min="7949" max="7949" width="14.140625" style="67" customWidth="1"/>
    <col min="7950" max="7950" width="2.28515625" style="67" customWidth="1"/>
    <col min="7951" max="7951" width="17.5703125" style="67" bestFit="1" customWidth="1"/>
    <col min="7952" max="7952" width="2.28515625" style="67" customWidth="1"/>
    <col min="7953" max="7956" width="12.7109375" style="67" customWidth="1"/>
    <col min="7957" max="8192" width="9.140625" style="67"/>
    <col min="8193" max="8193" width="2.28515625" style="67" customWidth="1"/>
    <col min="8194" max="8194" width="17" style="67" customWidth="1"/>
    <col min="8195" max="8195" width="15.7109375" style="67" customWidth="1"/>
    <col min="8196" max="8196" width="19.5703125" style="67" customWidth="1"/>
    <col min="8197" max="8197" width="18.28515625" style="67" bestFit="1" customWidth="1"/>
    <col min="8198" max="8198" width="1.140625" style="67" customWidth="1"/>
    <col min="8199" max="8199" width="15.7109375" style="67" customWidth="1"/>
    <col min="8200" max="8200" width="11.42578125" style="67" customWidth="1"/>
    <col min="8201" max="8201" width="10.140625" style="67" customWidth="1"/>
    <col min="8202" max="8202" width="12.7109375" style="67" customWidth="1"/>
    <col min="8203" max="8203" width="15.28515625" style="67" customWidth="1"/>
    <col min="8204" max="8204" width="1.28515625" style="67" customWidth="1"/>
    <col min="8205" max="8205" width="14.140625" style="67" customWidth="1"/>
    <col min="8206" max="8206" width="2.28515625" style="67" customWidth="1"/>
    <col min="8207" max="8207" width="17.5703125" style="67" bestFit="1" customWidth="1"/>
    <col min="8208" max="8208" width="2.28515625" style="67" customWidth="1"/>
    <col min="8209" max="8212" width="12.7109375" style="67" customWidth="1"/>
    <col min="8213" max="8448" width="9.140625" style="67"/>
    <col min="8449" max="8449" width="2.28515625" style="67" customWidth="1"/>
    <col min="8450" max="8450" width="17" style="67" customWidth="1"/>
    <col min="8451" max="8451" width="15.7109375" style="67" customWidth="1"/>
    <col min="8452" max="8452" width="19.5703125" style="67" customWidth="1"/>
    <col min="8453" max="8453" width="18.28515625" style="67" bestFit="1" customWidth="1"/>
    <col min="8454" max="8454" width="1.140625" style="67" customWidth="1"/>
    <col min="8455" max="8455" width="15.7109375" style="67" customWidth="1"/>
    <col min="8456" max="8456" width="11.42578125" style="67" customWidth="1"/>
    <col min="8457" max="8457" width="10.140625" style="67" customWidth="1"/>
    <col min="8458" max="8458" width="12.7109375" style="67" customWidth="1"/>
    <col min="8459" max="8459" width="15.28515625" style="67" customWidth="1"/>
    <col min="8460" max="8460" width="1.28515625" style="67" customWidth="1"/>
    <col min="8461" max="8461" width="14.140625" style="67" customWidth="1"/>
    <col min="8462" max="8462" width="2.28515625" style="67" customWidth="1"/>
    <col min="8463" max="8463" width="17.5703125" style="67" bestFit="1" customWidth="1"/>
    <col min="8464" max="8464" width="2.28515625" style="67" customWidth="1"/>
    <col min="8465" max="8468" width="12.7109375" style="67" customWidth="1"/>
    <col min="8469" max="8704" width="9.140625" style="67"/>
    <col min="8705" max="8705" width="2.28515625" style="67" customWidth="1"/>
    <col min="8706" max="8706" width="17" style="67" customWidth="1"/>
    <col min="8707" max="8707" width="15.7109375" style="67" customWidth="1"/>
    <col min="8708" max="8708" width="19.5703125" style="67" customWidth="1"/>
    <col min="8709" max="8709" width="18.28515625" style="67" bestFit="1" customWidth="1"/>
    <col min="8710" max="8710" width="1.140625" style="67" customWidth="1"/>
    <col min="8711" max="8711" width="15.7109375" style="67" customWidth="1"/>
    <col min="8712" max="8712" width="11.42578125" style="67" customWidth="1"/>
    <col min="8713" max="8713" width="10.140625" style="67" customWidth="1"/>
    <col min="8714" max="8714" width="12.7109375" style="67" customWidth="1"/>
    <col min="8715" max="8715" width="15.28515625" style="67" customWidth="1"/>
    <col min="8716" max="8716" width="1.28515625" style="67" customWidth="1"/>
    <col min="8717" max="8717" width="14.140625" style="67" customWidth="1"/>
    <col min="8718" max="8718" width="2.28515625" style="67" customWidth="1"/>
    <col min="8719" max="8719" width="17.5703125" style="67" bestFit="1" customWidth="1"/>
    <col min="8720" max="8720" width="2.28515625" style="67" customWidth="1"/>
    <col min="8721" max="8724" width="12.7109375" style="67" customWidth="1"/>
    <col min="8725" max="8960" width="9.140625" style="67"/>
    <col min="8961" max="8961" width="2.28515625" style="67" customWidth="1"/>
    <col min="8962" max="8962" width="17" style="67" customWidth="1"/>
    <col min="8963" max="8963" width="15.7109375" style="67" customWidth="1"/>
    <col min="8964" max="8964" width="19.5703125" style="67" customWidth="1"/>
    <col min="8965" max="8965" width="18.28515625" style="67" bestFit="1" customWidth="1"/>
    <col min="8966" max="8966" width="1.140625" style="67" customWidth="1"/>
    <col min="8967" max="8967" width="15.7109375" style="67" customWidth="1"/>
    <col min="8968" max="8968" width="11.42578125" style="67" customWidth="1"/>
    <col min="8969" max="8969" width="10.140625" style="67" customWidth="1"/>
    <col min="8970" max="8970" width="12.7109375" style="67" customWidth="1"/>
    <col min="8971" max="8971" width="15.28515625" style="67" customWidth="1"/>
    <col min="8972" max="8972" width="1.28515625" style="67" customWidth="1"/>
    <col min="8973" max="8973" width="14.140625" style="67" customWidth="1"/>
    <col min="8974" max="8974" width="2.28515625" style="67" customWidth="1"/>
    <col min="8975" max="8975" width="17.5703125" style="67" bestFit="1" customWidth="1"/>
    <col min="8976" max="8976" width="2.28515625" style="67" customWidth="1"/>
    <col min="8977" max="8980" width="12.7109375" style="67" customWidth="1"/>
    <col min="8981" max="9216" width="9.140625" style="67"/>
    <col min="9217" max="9217" width="2.28515625" style="67" customWidth="1"/>
    <col min="9218" max="9218" width="17" style="67" customWidth="1"/>
    <col min="9219" max="9219" width="15.7109375" style="67" customWidth="1"/>
    <col min="9220" max="9220" width="19.5703125" style="67" customWidth="1"/>
    <col min="9221" max="9221" width="18.28515625" style="67" bestFit="1" customWidth="1"/>
    <col min="9222" max="9222" width="1.140625" style="67" customWidth="1"/>
    <col min="9223" max="9223" width="15.7109375" style="67" customWidth="1"/>
    <col min="9224" max="9224" width="11.42578125" style="67" customWidth="1"/>
    <col min="9225" max="9225" width="10.140625" style="67" customWidth="1"/>
    <col min="9226" max="9226" width="12.7109375" style="67" customWidth="1"/>
    <col min="9227" max="9227" width="15.28515625" style="67" customWidth="1"/>
    <col min="9228" max="9228" width="1.28515625" style="67" customWidth="1"/>
    <col min="9229" max="9229" width="14.140625" style="67" customWidth="1"/>
    <col min="9230" max="9230" width="2.28515625" style="67" customWidth="1"/>
    <col min="9231" max="9231" width="17.5703125" style="67" bestFit="1" customWidth="1"/>
    <col min="9232" max="9232" width="2.28515625" style="67" customWidth="1"/>
    <col min="9233" max="9236" width="12.7109375" style="67" customWidth="1"/>
    <col min="9237" max="9472" width="9.140625" style="67"/>
    <col min="9473" max="9473" width="2.28515625" style="67" customWidth="1"/>
    <col min="9474" max="9474" width="17" style="67" customWidth="1"/>
    <col min="9475" max="9475" width="15.7109375" style="67" customWidth="1"/>
    <col min="9476" max="9476" width="19.5703125" style="67" customWidth="1"/>
    <col min="9477" max="9477" width="18.28515625" style="67" bestFit="1" customWidth="1"/>
    <col min="9478" max="9478" width="1.140625" style="67" customWidth="1"/>
    <col min="9479" max="9479" width="15.7109375" style="67" customWidth="1"/>
    <col min="9480" max="9480" width="11.42578125" style="67" customWidth="1"/>
    <col min="9481" max="9481" width="10.140625" style="67" customWidth="1"/>
    <col min="9482" max="9482" width="12.7109375" style="67" customWidth="1"/>
    <col min="9483" max="9483" width="15.28515625" style="67" customWidth="1"/>
    <col min="9484" max="9484" width="1.28515625" style="67" customWidth="1"/>
    <col min="9485" max="9485" width="14.140625" style="67" customWidth="1"/>
    <col min="9486" max="9486" width="2.28515625" style="67" customWidth="1"/>
    <col min="9487" max="9487" width="17.5703125" style="67" bestFit="1" customWidth="1"/>
    <col min="9488" max="9488" width="2.28515625" style="67" customWidth="1"/>
    <col min="9489" max="9492" width="12.7109375" style="67" customWidth="1"/>
    <col min="9493" max="9728" width="9.140625" style="67"/>
    <col min="9729" max="9729" width="2.28515625" style="67" customWidth="1"/>
    <col min="9730" max="9730" width="17" style="67" customWidth="1"/>
    <col min="9731" max="9731" width="15.7109375" style="67" customWidth="1"/>
    <col min="9732" max="9732" width="19.5703125" style="67" customWidth="1"/>
    <col min="9733" max="9733" width="18.28515625" style="67" bestFit="1" customWidth="1"/>
    <col min="9734" max="9734" width="1.140625" style="67" customWidth="1"/>
    <col min="9735" max="9735" width="15.7109375" style="67" customWidth="1"/>
    <col min="9736" max="9736" width="11.42578125" style="67" customWidth="1"/>
    <col min="9737" max="9737" width="10.140625" style="67" customWidth="1"/>
    <col min="9738" max="9738" width="12.7109375" style="67" customWidth="1"/>
    <col min="9739" max="9739" width="15.28515625" style="67" customWidth="1"/>
    <col min="9740" max="9740" width="1.28515625" style="67" customWidth="1"/>
    <col min="9741" max="9741" width="14.140625" style="67" customWidth="1"/>
    <col min="9742" max="9742" width="2.28515625" style="67" customWidth="1"/>
    <col min="9743" max="9743" width="17.5703125" style="67" bestFit="1" customWidth="1"/>
    <col min="9744" max="9744" width="2.28515625" style="67" customWidth="1"/>
    <col min="9745" max="9748" width="12.7109375" style="67" customWidth="1"/>
    <col min="9749" max="9984" width="9.140625" style="67"/>
    <col min="9985" max="9985" width="2.28515625" style="67" customWidth="1"/>
    <col min="9986" max="9986" width="17" style="67" customWidth="1"/>
    <col min="9987" max="9987" width="15.7109375" style="67" customWidth="1"/>
    <col min="9988" max="9988" width="19.5703125" style="67" customWidth="1"/>
    <col min="9989" max="9989" width="18.28515625" style="67" bestFit="1" customWidth="1"/>
    <col min="9990" max="9990" width="1.140625" style="67" customWidth="1"/>
    <col min="9991" max="9991" width="15.7109375" style="67" customWidth="1"/>
    <col min="9992" max="9992" width="11.42578125" style="67" customWidth="1"/>
    <col min="9993" max="9993" width="10.140625" style="67" customWidth="1"/>
    <col min="9994" max="9994" width="12.7109375" style="67" customWidth="1"/>
    <col min="9995" max="9995" width="15.28515625" style="67" customWidth="1"/>
    <col min="9996" max="9996" width="1.28515625" style="67" customWidth="1"/>
    <col min="9997" max="9997" width="14.140625" style="67" customWidth="1"/>
    <col min="9998" max="9998" width="2.28515625" style="67" customWidth="1"/>
    <col min="9999" max="9999" width="17.5703125" style="67" bestFit="1" customWidth="1"/>
    <col min="10000" max="10000" width="2.28515625" style="67" customWidth="1"/>
    <col min="10001" max="10004" width="12.7109375" style="67" customWidth="1"/>
    <col min="10005" max="10240" width="9.140625" style="67"/>
    <col min="10241" max="10241" width="2.28515625" style="67" customWidth="1"/>
    <col min="10242" max="10242" width="17" style="67" customWidth="1"/>
    <col min="10243" max="10243" width="15.7109375" style="67" customWidth="1"/>
    <col min="10244" max="10244" width="19.5703125" style="67" customWidth="1"/>
    <col min="10245" max="10245" width="18.28515625" style="67" bestFit="1" customWidth="1"/>
    <col min="10246" max="10246" width="1.140625" style="67" customWidth="1"/>
    <col min="10247" max="10247" width="15.7109375" style="67" customWidth="1"/>
    <col min="10248" max="10248" width="11.42578125" style="67" customWidth="1"/>
    <col min="10249" max="10249" width="10.140625" style="67" customWidth="1"/>
    <col min="10250" max="10250" width="12.7109375" style="67" customWidth="1"/>
    <col min="10251" max="10251" width="15.28515625" style="67" customWidth="1"/>
    <col min="10252" max="10252" width="1.28515625" style="67" customWidth="1"/>
    <col min="10253" max="10253" width="14.140625" style="67" customWidth="1"/>
    <col min="10254" max="10254" width="2.28515625" style="67" customWidth="1"/>
    <col min="10255" max="10255" width="17.5703125" style="67" bestFit="1" customWidth="1"/>
    <col min="10256" max="10256" width="2.28515625" style="67" customWidth="1"/>
    <col min="10257" max="10260" width="12.7109375" style="67" customWidth="1"/>
    <col min="10261" max="10496" width="9.140625" style="67"/>
    <col min="10497" max="10497" width="2.28515625" style="67" customWidth="1"/>
    <col min="10498" max="10498" width="17" style="67" customWidth="1"/>
    <col min="10499" max="10499" width="15.7109375" style="67" customWidth="1"/>
    <col min="10500" max="10500" width="19.5703125" style="67" customWidth="1"/>
    <col min="10501" max="10501" width="18.28515625" style="67" bestFit="1" customWidth="1"/>
    <col min="10502" max="10502" width="1.140625" style="67" customWidth="1"/>
    <col min="10503" max="10503" width="15.7109375" style="67" customWidth="1"/>
    <col min="10504" max="10504" width="11.42578125" style="67" customWidth="1"/>
    <col min="10505" max="10505" width="10.140625" style="67" customWidth="1"/>
    <col min="10506" max="10506" width="12.7109375" style="67" customWidth="1"/>
    <col min="10507" max="10507" width="15.28515625" style="67" customWidth="1"/>
    <col min="10508" max="10508" width="1.28515625" style="67" customWidth="1"/>
    <col min="10509" max="10509" width="14.140625" style="67" customWidth="1"/>
    <col min="10510" max="10510" width="2.28515625" style="67" customWidth="1"/>
    <col min="10511" max="10511" width="17.5703125" style="67" bestFit="1" customWidth="1"/>
    <col min="10512" max="10512" width="2.28515625" style="67" customWidth="1"/>
    <col min="10513" max="10516" width="12.7109375" style="67" customWidth="1"/>
    <col min="10517" max="10752" width="9.140625" style="67"/>
    <col min="10753" max="10753" width="2.28515625" style="67" customWidth="1"/>
    <col min="10754" max="10754" width="17" style="67" customWidth="1"/>
    <col min="10755" max="10755" width="15.7109375" style="67" customWidth="1"/>
    <col min="10756" max="10756" width="19.5703125" style="67" customWidth="1"/>
    <col min="10757" max="10757" width="18.28515625" style="67" bestFit="1" customWidth="1"/>
    <col min="10758" max="10758" width="1.140625" style="67" customWidth="1"/>
    <col min="10759" max="10759" width="15.7109375" style="67" customWidth="1"/>
    <col min="10760" max="10760" width="11.42578125" style="67" customWidth="1"/>
    <col min="10761" max="10761" width="10.140625" style="67" customWidth="1"/>
    <col min="10762" max="10762" width="12.7109375" style="67" customWidth="1"/>
    <col min="10763" max="10763" width="15.28515625" style="67" customWidth="1"/>
    <col min="10764" max="10764" width="1.28515625" style="67" customWidth="1"/>
    <col min="10765" max="10765" width="14.140625" style="67" customWidth="1"/>
    <col min="10766" max="10766" width="2.28515625" style="67" customWidth="1"/>
    <col min="10767" max="10767" width="17.5703125" style="67" bestFit="1" customWidth="1"/>
    <col min="10768" max="10768" width="2.28515625" style="67" customWidth="1"/>
    <col min="10769" max="10772" width="12.7109375" style="67" customWidth="1"/>
    <col min="10773" max="11008" width="9.140625" style="67"/>
    <col min="11009" max="11009" width="2.28515625" style="67" customWidth="1"/>
    <col min="11010" max="11010" width="17" style="67" customWidth="1"/>
    <col min="11011" max="11011" width="15.7109375" style="67" customWidth="1"/>
    <col min="11012" max="11012" width="19.5703125" style="67" customWidth="1"/>
    <col min="11013" max="11013" width="18.28515625" style="67" bestFit="1" customWidth="1"/>
    <col min="11014" max="11014" width="1.140625" style="67" customWidth="1"/>
    <col min="11015" max="11015" width="15.7109375" style="67" customWidth="1"/>
    <col min="11016" max="11016" width="11.42578125" style="67" customWidth="1"/>
    <col min="11017" max="11017" width="10.140625" style="67" customWidth="1"/>
    <col min="11018" max="11018" width="12.7109375" style="67" customWidth="1"/>
    <col min="11019" max="11019" width="15.28515625" style="67" customWidth="1"/>
    <col min="11020" max="11020" width="1.28515625" style="67" customWidth="1"/>
    <col min="11021" max="11021" width="14.140625" style="67" customWidth="1"/>
    <col min="11022" max="11022" width="2.28515625" style="67" customWidth="1"/>
    <col min="11023" max="11023" width="17.5703125" style="67" bestFit="1" customWidth="1"/>
    <col min="11024" max="11024" width="2.28515625" style="67" customWidth="1"/>
    <col min="11025" max="11028" width="12.7109375" style="67" customWidth="1"/>
    <col min="11029" max="11264" width="9.140625" style="67"/>
    <col min="11265" max="11265" width="2.28515625" style="67" customWidth="1"/>
    <col min="11266" max="11266" width="17" style="67" customWidth="1"/>
    <col min="11267" max="11267" width="15.7109375" style="67" customWidth="1"/>
    <col min="11268" max="11268" width="19.5703125" style="67" customWidth="1"/>
    <col min="11269" max="11269" width="18.28515625" style="67" bestFit="1" customWidth="1"/>
    <col min="11270" max="11270" width="1.140625" style="67" customWidth="1"/>
    <col min="11271" max="11271" width="15.7109375" style="67" customWidth="1"/>
    <col min="11272" max="11272" width="11.42578125" style="67" customWidth="1"/>
    <col min="11273" max="11273" width="10.140625" style="67" customWidth="1"/>
    <col min="11274" max="11274" width="12.7109375" style="67" customWidth="1"/>
    <col min="11275" max="11275" width="15.28515625" style="67" customWidth="1"/>
    <col min="11276" max="11276" width="1.28515625" style="67" customWidth="1"/>
    <col min="11277" max="11277" width="14.140625" style="67" customWidth="1"/>
    <col min="11278" max="11278" width="2.28515625" style="67" customWidth="1"/>
    <col min="11279" max="11279" width="17.5703125" style="67" bestFit="1" customWidth="1"/>
    <col min="11280" max="11280" width="2.28515625" style="67" customWidth="1"/>
    <col min="11281" max="11284" width="12.7109375" style="67" customWidth="1"/>
    <col min="11285" max="11520" width="9.140625" style="67"/>
    <col min="11521" max="11521" width="2.28515625" style="67" customWidth="1"/>
    <col min="11522" max="11522" width="17" style="67" customWidth="1"/>
    <col min="11523" max="11523" width="15.7109375" style="67" customWidth="1"/>
    <col min="11524" max="11524" width="19.5703125" style="67" customWidth="1"/>
    <col min="11525" max="11525" width="18.28515625" style="67" bestFit="1" customWidth="1"/>
    <col min="11526" max="11526" width="1.140625" style="67" customWidth="1"/>
    <col min="11527" max="11527" width="15.7109375" style="67" customWidth="1"/>
    <col min="11528" max="11528" width="11.42578125" style="67" customWidth="1"/>
    <col min="11529" max="11529" width="10.140625" style="67" customWidth="1"/>
    <col min="11530" max="11530" width="12.7109375" style="67" customWidth="1"/>
    <col min="11531" max="11531" width="15.28515625" style="67" customWidth="1"/>
    <col min="11532" max="11532" width="1.28515625" style="67" customWidth="1"/>
    <col min="11533" max="11533" width="14.140625" style="67" customWidth="1"/>
    <col min="11534" max="11534" width="2.28515625" style="67" customWidth="1"/>
    <col min="11535" max="11535" width="17.5703125" style="67" bestFit="1" customWidth="1"/>
    <col min="11536" max="11536" width="2.28515625" style="67" customWidth="1"/>
    <col min="11537" max="11540" width="12.7109375" style="67" customWidth="1"/>
    <col min="11541" max="11776" width="9.140625" style="67"/>
    <col min="11777" max="11777" width="2.28515625" style="67" customWidth="1"/>
    <col min="11778" max="11778" width="17" style="67" customWidth="1"/>
    <col min="11779" max="11779" width="15.7109375" style="67" customWidth="1"/>
    <col min="11780" max="11780" width="19.5703125" style="67" customWidth="1"/>
    <col min="11781" max="11781" width="18.28515625" style="67" bestFit="1" customWidth="1"/>
    <col min="11782" max="11782" width="1.140625" style="67" customWidth="1"/>
    <col min="11783" max="11783" width="15.7109375" style="67" customWidth="1"/>
    <col min="11784" max="11784" width="11.42578125" style="67" customWidth="1"/>
    <col min="11785" max="11785" width="10.140625" style="67" customWidth="1"/>
    <col min="11786" max="11786" width="12.7109375" style="67" customWidth="1"/>
    <col min="11787" max="11787" width="15.28515625" style="67" customWidth="1"/>
    <col min="11788" max="11788" width="1.28515625" style="67" customWidth="1"/>
    <col min="11789" max="11789" width="14.140625" style="67" customWidth="1"/>
    <col min="11790" max="11790" width="2.28515625" style="67" customWidth="1"/>
    <col min="11791" max="11791" width="17.5703125" style="67" bestFit="1" customWidth="1"/>
    <col min="11792" max="11792" width="2.28515625" style="67" customWidth="1"/>
    <col min="11793" max="11796" width="12.7109375" style="67" customWidth="1"/>
    <col min="11797" max="12032" width="9.140625" style="67"/>
    <col min="12033" max="12033" width="2.28515625" style="67" customWidth="1"/>
    <col min="12034" max="12034" width="17" style="67" customWidth="1"/>
    <col min="12035" max="12035" width="15.7109375" style="67" customWidth="1"/>
    <col min="12036" max="12036" width="19.5703125" style="67" customWidth="1"/>
    <col min="12037" max="12037" width="18.28515625" style="67" bestFit="1" customWidth="1"/>
    <col min="12038" max="12038" width="1.140625" style="67" customWidth="1"/>
    <col min="12039" max="12039" width="15.7109375" style="67" customWidth="1"/>
    <col min="12040" max="12040" width="11.42578125" style="67" customWidth="1"/>
    <col min="12041" max="12041" width="10.140625" style="67" customWidth="1"/>
    <col min="12042" max="12042" width="12.7109375" style="67" customWidth="1"/>
    <col min="12043" max="12043" width="15.28515625" style="67" customWidth="1"/>
    <col min="12044" max="12044" width="1.28515625" style="67" customWidth="1"/>
    <col min="12045" max="12045" width="14.140625" style="67" customWidth="1"/>
    <col min="12046" max="12046" width="2.28515625" style="67" customWidth="1"/>
    <col min="12047" max="12047" width="17.5703125" style="67" bestFit="1" customWidth="1"/>
    <col min="12048" max="12048" width="2.28515625" style="67" customWidth="1"/>
    <col min="12049" max="12052" width="12.7109375" style="67" customWidth="1"/>
    <col min="12053" max="12288" width="9.140625" style="67"/>
    <col min="12289" max="12289" width="2.28515625" style="67" customWidth="1"/>
    <col min="12290" max="12290" width="17" style="67" customWidth="1"/>
    <col min="12291" max="12291" width="15.7109375" style="67" customWidth="1"/>
    <col min="12292" max="12292" width="19.5703125" style="67" customWidth="1"/>
    <col min="12293" max="12293" width="18.28515625" style="67" bestFit="1" customWidth="1"/>
    <col min="12294" max="12294" width="1.140625" style="67" customWidth="1"/>
    <col min="12295" max="12295" width="15.7109375" style="67" customWidth="1"/>
    <col min="12296" max="12296" width="11.42578125" style="67" customWidth="1"/>
    <col min="12297" max="12297" width="10.140625" style="67" customWidth="1"/>
    <col min="12298" max="12298" width="12.7109375" style="67" customWidth="1"/>
    <col min="12299" max="12299" width="15.28515625" style="67" customWidth="1"/>
    <col min="12300" max="12300" width="1.28515625" style="67" customWidth="1"/>
    <col min="12301" max="12301" width="14.140625" style="67" customWidth="1"/>
    <col min="12302" max="12302" width="2.28515625" style="67" customWidth="1"/>
    <col min="12303" max="12303" width="17.5703125" style="67" bestFit="1" customWidth="1"/>
    <col min="12304" max="12304" width="2.28515625" style="67" customWidth="1"/>
    <col min="12305" max="12308" width="12.7109375" style="67" customWidth="1"/>
    <col min="12309" max="12544" width="9.140625" style="67"/>
    <col min="12545" max="12545" width="2.28515625" style="67" customWidth="1"/>
    <col min="12546" max="12546" width="17" style="67" customWidth="1"/>
    <col min="12547" max="12547" width="15.7109375" style="67" customWidth="1"/>
    <col min="12548" max="12548" width="19.5703125" style="67" customWidth="1"/>
    <col min="12549" max="12549" width="18.28515625" style="67" bestFit="1" customWidth="1"/>
    <col min="12550" max="12550" width="1.140625" style="67" customWidth="1"/>
    <col min="12551" max="12551" width="15.7109375" style="67" customWidth="1"/>
    <col min="12552" max="12552" width="11.42578125" style="67" customWidth="1"/>
    <col min="12553" max="12553" width="10.140625" style="67" customWidth="1"/>
    <col min="12554" max="12554" width="12.7109375" style="67" customWidth="1"/>
    <col min="12555" max="12555" width="15.28515625" style="67" customWidth="1"/>
    <col min="12556" max="12556" width="1.28515625" style="67" customWidth="1"/>
    <col min="12557" max="12557" width="14.140625" style="67" customWidth="1"/>
    <col min="12558" max="12558" width="2.28515625" style="67" customWidth="1"/>
    <col min="12559" max="12559" width="17.5703125" style="67" bestFit="1" customWidth="1"/>
    <col min="12560" max="12560" width="2.28515625" style="67" customWidth="1"/>
    <col min="12561" max="12564" width="12.7109375" style="67" customWidth="1"/>
    <col min="12565" max="12800" width="9.140625" style="67"/>
    <col min="12801" max="12801" width="2.28515625" style="67" customWidth="1"/>
    <col min="12802" max="12802" width="17" style="67" customWidth="1"/>
    <col min="12803" max="12803" width="15.7109375" style="67" customWidth="1"/>
    <col min="12804" max="12804" width="19.5703125" style="67" customWidth="1"/>
    <col min="12805" max="12805" width="18.28515625" style="67" bestFit="1" customWidth="1"/>
    <col min="12806" max="12806" width="1.140625" style="67" customWidth="1"/>
    <col min="12807" max="12807" width="15.7109375" style="67" customWidth="1"/>
    <col min="12808" max="12808" width="11.42578125" style="67" customWidth="1"/>
    <col min="12809" max="12809" width="10.140625" style="67" customWidth="1"/>
    <col min="12810" max="12810" width="12.7109375" style="67" customWidth="1"/>
    <col min="12811" max="12811" width="15.28515625" style="67" customWidth="1"/>
    <col min="12812" max="12812" width="1.28515625" style="67" customWidth="1"/>
    <col min="12813" max="12813" width="14.140625" style="67" customWidth="1"/>
    <col min="12814" max="12814" width="2.28515625" style="67" customWidth="1"/>
    <col min="12815" max="12815" width="17.5703125" style="67" bestFit="1" customWidth="1"/>
    <col min="12816" max="12816" width="2.28515625" style="67" customWidth="1"/>
    <col min="12817" max="12820" width="12.7109375" style="67" customWidth="1"/>
    <col min="12821" max="13056" width="9.140625" style="67"/>
    <col min="13057" max="13057" width="2.28515625" style="67" customWidth="1"/>
    <col min="13058" max="13058" width="17" style="67" customWidth="1"/>
    <col min="13059" max="13059" width="15.7109375" style="67" customWidth="1"/>
    <col min="13060" max="13060" width="19.5703125" style="67" customWidth="1"/>
    <col min="13061" max="13061" width="18.28515625" style="67" bestFit="1" customWidth="1"/>
    <col min="13062" max="13062" width="1.140625" style="67" customWidth="1"/>
    <col min="13063" max="13063" width="15.7109375" style="67" customWidth="1"/>
    <col min="13064" max="13064" width="11.42578125" style="67" customWidth="1"/>
    <col min="13065" max="13065" width="10.140625" style="67" customWidth="1"/>
    <col min="13066" max="13066" width="12.7109375" style="67" customWidth="1"/>
    <col min="13067" max="13067" width="15.28515625" style="67" customWidth="1"/>
    <col min="13068" max="13068" width="1.28515625" style="67" customWidth="1"/>
    <col min="13069" max="13069" width="14.140625" style="67" customWidth="1"/>
    <col min="13070" max="13070" width="2.28515625" style="67" customWidth="1"/>
    <col min="13071" max="13071" width="17.5703125" style="67" bestFit="1" customWidth="1"/>
    <col min="13072" max="13072" width="2.28515625" style="67" customWidth="1"/>
    <col min="13073" max="13076" width="12.7109375" style="67" customWidth="1"/>
    <col min="13077" max="13312" width="9.140625" style="67"/>
    <col min="13313" max="13313" width="2.28515625" style="67" customWidth="1"/>
    <col min="13314" max="13314" width="17" style="67" customWidth="1"/>
    <col min="13315" max="13315" width="15.7109375" style="67" customWidth="1"/>
    <col min="13316" max="13316" width="19.5703125" style="67" customWidth="1"/>
    <col min="13317" max="13317" width="18.28515625" style="67" bestFit="1" customWidth="1"/>
    <col min="13318" max="13318" width="1.140625" style="67" customWidth="1"/>
    <col min="13319" max="13319" width="15.7109375" style="67" customWidth="1"/>
    <col min="13320" max="13320" width="11.42578125" style="67" customWidth="1"/>
    <col min="13321" max="13321" width="10.140625" style="67" customWidth="1"/>
    <col min="13322" max="13322" width="12.7109375" style="67" customWidth="1"/>
    <col min="13323" max="13323" width="15.28515625" style="67" customWidth="1"/>
    <col min="13324" max="13324" width="1.28515625" style="67" customWidth="1"/>
    <col min="13325" max="13325" width="14.140625" style="67" customWidth="1"/>
    <col min="13326" max="13326" width="2.28515625" style="67" customWidth="1"/>
    <col min="13327" max="13327" width="17.5703125" style="67" bestFit="1" customWidth="1"/>
    <col min="13328" max="13328" width="2.28515625" style="67" customWidth="1"/>
    <col min="13329" max="13332" width="12.7109375" style="67" customWidth="1"/>
    <col min="13333" max="13568" width="9.140625" style="67"/>
    <col min="13569" max="13569" width="2.28515625" style="67" customWidth="1"/>
    <col min="13570" max="13570" width="17" style="67" customWidth="1"/>
    <col min="13571" max="13571" width="15.7109375" style="67" customWidth="1"/>
    <col min="13572" max="13572" width="19.5703125" style="67" customWidth="1"/>
    <col min="13573" max="13573" width="18.28515625" style="67" bestFit="1" customWidth="1"/>
    <col min="13574" max="13574" width="1.140625" style="67" customWidth="1"/>
    <col min="13575" max="13575" width="15.7109375" style="67" customWidth="1"/>
    <col min="13576" max="13576" width="11.42578125" style="67" customWidth="1"/>
    <col min="13577" max="13577" width="10.140625" style="67" customWidth="1"/>
    <col min="13578" max="13578" width="12.7109375" style="67" customWidth="1"/>
    <col min="13579" max="13579" width="15.28515625" style="67" customWidth="1"/>
    <col min="13580" max="13580" width="1.28515625" style="67" customWidth="1"/>
    <col min="13581" max="13581" width="14.140625" style="67" customWidth="1"/>
    <col min="13582" max="13582" width="2.28515625" style="67" customWidth="1"/>
    <col min="13583" max="13583" width="17.5703125" style="67" bestFit="1" customWidth="1"/>
    <col min="13584" max="13584" width="2.28515625" style="67" customWidth="1"/>
    <col min="13585" max="13588" width="12.7109375" style="67" customWidth="1"/>
    <col min="13589" max="13824" width="9.140625" style="67"/>
    <col min="13825" max="13825" width="2.28515625" style="67" customWidth="1"/>
    <col min="13826" max="13826" width="17" style="67" customWidth="1"/>
    <col min="13827" max="13827" width="15.7109375" style="67" customWidth="1"/>
    <col min="13828" max="13828" width="19.5703125" style="67" customWidth="1"/>
    <col min="13829" max="13829" width="18.28515625" style="67" bestFit="1" customWidth="1"/>
    <col min="13830" max="13830" width="1.140625" style="67" customWidth="1"/>
    <col min="13831" max="13831" width="15.7109375" style="67" customWidth="1"/>
    <col min="13832" max="13832" width="11.42578125" style="67" customWidth="1"/>
    <col min="13833" max="13833" width="10.140625" style="67" customWidth="1"/>
    <col min="13834" max="13834" width="12.7109375" style="67" customWidth="1"/>
    <col min="13835" max="13835" width="15.28515625" style="67" customWidth="1"/>
    <col min="13836" max="13836" width="1.28515625" style="67" customWidth="1"/>
    <col min="13837" max="13837" width="14.140625" style="67" customWidth="1"/>
    <col min="13838" max="13838" width="2.28515625" style="67" customWidth="1"/>
    <col min="13839" max="13839" width="17.5703125" style="67" bestFit="1" customWidth="1"/>
    <col min="13840" max="13840" width="2.28515625" style="67" customWidth="1"/>
    <col min="13841" max="13844" width="12.7109375" style="67" customWidth="1"/>
    <col min="13845" max="14080" width="9.140625" style="67"/>
    <col min="14081" max="14081" width="2.28515625" style="67" customWidth="1"/>
    <col min="14082" max="14082" width="17" style="67" customWidth="1"/>
    <col min="14083" max="14083" width="15.7109375" style="67" customWidth="1"/>
    <col min="14084" max="14084" width="19.5703125" style="67" customWidth="1"/>
    <col min="14085" max="14085" width="18.28515625" style="67" bestFit="1" customWidth="1"/>
    <col min="14086" max="14086" width="1.140625" style="67" customWidth="1"/>
    <col min="14087" max="14087" width="15.7109375" style="67" customWidth="1"/>
    <col min="14088" max="14088" width="11.42578125" style="67" customWidth="1"/>
    <col min="14089" max="14089" width="10.140625" style="67" customWidth="1"/>
    <col min="14090" max="14090" width="12.7109375" style="67" customWidth="1"/>
    <col min="14091" max="14091" width="15.28515625" style="67" customWidth="1"/>
    <col min="14092" max="14092" width="1.28515625" style="67" customWidth="1"/>
    <col min="14093" max="14093" width="14.140625" style="67" customWidth="1"/>
    <col min="14094" max="14094" width="2.28515625" style="67" customWidth="1"/>
    <col min="14095" max="14095" width="17.5703125" style="67" bestFit="1" customWidth="1"/>
    <col min="14096" max="14096" width="2.28515625" style="67" customWidth="1"/>
    <col min="14097" max="14100" width="12.7109375" style="67" customWidth="1"/>
    <col min="14101" max="14336" width="9.140625" style="67"/>
    <col min="14337" max="14337" width="2.28515625" style="67" customWidth="1"/>
    <col min="14338" max="14338" width="17" style="67" customWidth="1"/>
    <col min="14339" max="14339" width="15.7109375" style="67" customWidth="1"/>
    <col min="14340" max="14340" width="19.5703125" style="67" customWidth="1"/>
    <col min="14341" max="14341" width="18.28515625" style="67" bestFit="1" customWidth="1"/>
    <col min="14342" max="14342" width="1.140625" style="67" customWidth="1"/>
    <col min="14343" max="14343" width="15.7109375" style="67" customWidth="1"/>
    <col min="14344" max="14344" width="11.42578125" style="67" customWidth="1"/>
    <col min="14345" max="14345" width="10.140625" style="67" customWidth="1"/>
    <col min="14346" max="14346" width="12.7109375" style="67" customWidth="1"/>
    <col min="14347" max="14347" width="15.28515625" style="67" customWidth="1"/>
    <col min="14348" max="14348" width="1.28515625" style="67" customWidth="1"/>
    <col min="14349" max="14349" width="14.140625" style="67" customWidth="1"/>
    <col min="14350" max="14350" width="2.28515625" style="67" customWidth="1"/>
    <col min="14351" max="14351" width="17.5703125" style="67" bestFit="1" customWidth="1"/>
    <col min="14352" max="14352" width="2.28515625" style="67" customWidth="1"/>
    <col min="14353" max="14356" width="12.7109375" style="67" customWidth="1"/>
    <col min="14357" max="14592" width="9.140625" style="67"/>
    <col min="14593" max="14593" width="2.28515625" style="67" customWidth="1"/>
    <col min="14594" max="14594" width="17" style="67" customWidth="1"/>
    <col min="14595" max="14595" width="15.7109375" style="67" customWidth="1"/>
    <col min="14596" max="14596" width="19.5703125" style="67" customWidth="1"/>
    <col min="14597" max="14597" width="18.28515625" style="67" bestFit="1" customWidth="1"/>
    <col min="14598" max="14598" width="1.140625" style="67" customWidth="1"/>
    <col min="14599" max="14599" width="15.7109375" style="67" customWidth="1"/>
    <col min="14600" max="14600" width="11.42578125" style="67" customWidth="1"/>
    <col min="14601" max="14601" width="10.140625" style="67" customWidth="1"/>
    <col min="14602" max="14602" width="12.7109375" style="67" customWidth="1"/>
    <col min="14603" max="14603" width="15.28515625" style="67" customWidth="1"/>
    <col min="14604" max="14604" width="1.28515625" style="67" customWidth="1"/>
    <col min="14605" max="14605" width="14.140625" style="67" customWidth="1"/>
    <col min="14606" max="14606" width="2.28515625" style="67" customWidth="1"/>
    <col min="14607" max="14607" width="17.5703125" style="67" bestFit="1" customWidth="1"/>
    <col min="14608" max="14608" width="2.28515625" style="67" customWidth="1"/>
    <col min="14609" max="14612" width="12.7109375" style="67" customWidth="1"/>
    <col min="14613" max="14848" width="9.140625" style="67"/>
    <col min="14849" max="14849" width="2.28515625" style="67" customWidth="1"/>
    <col min="14850" max="14850" width="17" style="67" customWidth="1"/>
    <col min="14851" max="14851" width="15.7109375" style="67" customWidth="1"/>
    <col min="14852" max="14852" width="19.5703125" style="67" customWidth="1"/>
    <col min="14853" max="14853" width="18.28515625" style="67" bestFit="1" customWidth="1"/>
    <col min="14854" max="14854" width="1.140625" style="67" customWidth="1"/>
    <col min="14855" max="14855" width="15.7109375" style="67" customWidth="1"/>
    <col min="14856" max="14856" width="11.42578125" style="67" customWidth="1"/>
    <col min="14857" max="14857" width="10.140625" style="67" customWidth="1"/>
    <col min="14858" max="14858" width="12.7109375" style="67" customWidth="1"/>
    <col min="14859" max="14859" width="15.28515625" style="67" customWidth="1"/>
    <col min="14860" max="14860" width="1.28515625" style="67" customWidth="1"/>
    <col min="14861" max="14861" width="14.140625" style="67" customWidth="1"/>
    <col min="14862" max="14862" width="2.28515625" style="67" customWidth="1"/>
    <col min="14863" max="14863" width="17.5703125" style="67" bestFit="1" customWidth="1"/>
    <col min="14864" max="14864" width="2.28515625" style="67" customWidth="1"/>
    <col min="14865" max="14868" width="12.7109375" style="67" customWidth="1"/>
    <col min="14869" max="15104" width="9.140625" style="67"/>
    <col min="15105" max="15105" width="2.28515625" style="67" customWidth="1"/>
    <col min="15106" max="15106" width="17" style="67" customWidth="1"/>
    <col min="15107" max="15107" width="15.7109375" style="67" customWidth="1"/>
    <col min="15108" max="15108" width="19.5703125" style="67" customWidth="1"/>
    <col min="15109" max="15109" width="18.28515625" style="67" bestFit="1" customWidth="1"/>
    <col min="15110" max="15110" width="1.140625" style="67" customWidth="1"/>
    <col min="15111" max="15111" width="15.7109375" style="67" customWidth="1"/>
    <col min="15112" max="15112" width="11.42578125" style="67" customWidth="1"/>
    <col min="15113" max="15113" width="10.140625" style="67" customWidth="1"/>
    <col min="15114" max="15114" width="12.7109375" style="67" customWidth="1"/>
    <col min="15115" max="15115" width="15.28515625" style="67" customWidth="1"/>
    <col min="15116" max="15116" width="1.28515625" style="67" customWidth="1"/>
    <col min="15117" max="15117" width="14.140625" style="67" customWidth="1"/>
    <col min="15118" max="15118" width="2.28515625" style="67" customWidth="1"/>
    <col min="15119" max="15119" width="17.5703125" style="67" bestFit="1" customWidth="1"/>
    <col min="15120" max="15120" width="2.28515625" style="67" customWidth="1"/>
    <col min="15121" max="15124" width="12.7109375" style="67" customWidth="1"/>
    <col min="15125" max="15360" width="9.140625" style="67"/>
    <col min="15361" max="15361" width="2.28515625" style="67" customWidth="1"/>
    <col min="15362" max="15362" width="17" style="67" customWidth="1"/>
    <col min="15363" max="15363" width="15.7109375" style="67" customWidth="1"/>
    <col min="15364" max="15364" width="19.5703125" style="67" customWidth="1"/>
    <col min="15365" max="15365" width="18.28515625" style="67" bestFit="1" customWidth="1"/>
    <col min="15366" max="15366" width="1.140625" style="67" customWidth="1"/>
    <col min="15367" max="15367" width="15.7109375" style="67" customWidth="1"/>
    <col min="15368" max="15368" width="11.42578125" style="67" customWidth="1"/>
    <col min="15369" max="15369" width="10.140625" style="67" customWidth="1"/>
    <col min="15370" max="15370" width="12.7109375" style="67" customWidth="1"/>
    <col min="15371" max="15371" width="15.28515625" style="67" customWidth="1"/>
    <col min="15372" max="15372" width="1.28515625" style="67" customWidth="1"/>
    <col min="15373" max="15373" width="14.140625" style="67" customWidth="1"/>
    <col min="15374" max="15374" width="2.28515625" style="67" customWidth="1"/>
    <col min="15375" max="15375" width="17.5703125" style="67" bestFit="1" customWidth="1"/>
    <col min="15376" max="15376" width="2.28515625" style="67" customWidth="1"/>
    <col min="15377" max="15380" width="12.7109375" style="67" customWidth="1"/>
    <col min="15381" max="15616" width="9.140625" style="67"/>
    <col min="15617" max="15617" width="2.28515625" style="67" customWidth="1"/>
    <col min="15618" max="15618" width="17" style="67" customWidth="1"/>
    <col min="15619" max="15619" width="15.7109375" style="67" customWidth="1"/>
    <col min="15620" max="15620" width="19.5703125" style="67" customWidth="1"/>
    <col min="15621" max="15621" width="18.28515625" style="67" bestFit="1" customWidth="1"/>
    <col min="15622" max="15622" width="1.140625" style="67" customWidth="1"/>
    <col min="15623" max="15623" width="15.7109375" style="67" customWidth="1"/>
    <col min="15624" max="15624" width="11.42578125" style="67" customWidth="1"/>
    <col min="15625" max="15625" width="10.140625" style="67" customWidth="1"/>
    <col min="15626" max="15626" width="12.7109375" style="67" customWidth="1"/>
    <col min="15627" max="15627" width="15.28515625" style="67" customWidth="1"/>
    <col min="15628" max="15628" width="1.28515625" style="67" customWidth="1"/>
    <col min="15629" max="15629" width="14.140625" style="67" customWidth="1"/>
    <col min="15630" max="15630" width="2.28515625" style="67" customWidth="1"/>
    <col min="15631" max="15631" width="17.5703125" style="67" bestFit="1" customWidth="1"/>
    <col min="15632" max="15632" width="2.28515625" style="67" customWidth="1"/>
    <col min="15633" max="15636" width="12.7109375" style="67" customWidth="1"/>
    <col min="15637" max="15872" width="9.140625" style="67"/>
    <col min="15873" max="15873" width="2.28515625" style="67" customWidth="1"/>
    <col min="15874" max="15874" width="17" style="67" customWidth="1"/>
    <col min="15875" max="15875" width="15.7109375" style="67" customWidth="1"/>
    <col min="15876" max="15876" width="19.5703125" style="67" customWidth="1"/>
    <col min="15877" max="15877" width="18.28515625" style="67" bestFit="1" customWidth="1"/>
    <col min="15878" max="15878" width="1.140625" style="67" customWidth="1"/>
    <col min="15879" max="15879" width="15.7109375" style="67" customWidth="1"/>
    <col min="15880" max="15880" width="11.42578125" style="67" customWidth="1"/>
    <col min="15881" max="15881" width="10.140625" style="67" customWidth="1"/>
    <col min="15882" max="15882" width="12.7109375" style="67" customWidth="1"/>
    <col min="15883" max="15883" width="15.28515625" style="67" customWidth="1"/>
    <col min="15884" max="15884" width="1.28515625" style="67" customWidth="1"/>
    <col min="15885" max="15885" width="14.140625" style="67" customWidth="1"/>
    <col min="15886" max="15886" width="2.28515625" style="67" customWidth="1"/>
    <col min="15887" max="15887" width="17.5703125" style="67" bestFit="1" customWidth="1"/>
    <col min="15888" max="15888" width="2.28515625" style="67" customWidth="1"/>
    <col min="15889" max="15892" width="12.7109375" style="67" customWidth="1"/>
    <col min="15893" max="16128" width="9.140625" style="67"/>
    <col min="16129" max="16129" width="2.28515625" style="67" customWidth="1"/>
    <col min="16130" max="16130" width="17" style="67" customWidth="1"/>
    <col min="16131" max="16131" width="15.7109375" style="67" customWidth="1"/>
    <col min="16132" max="16132" width="19.5703125" style="67" customWidth="1"/>
    <col min="16133" max="16133" width="18.28515625" style="67" bestFit="1" customWidth="1"/>
    <col min="16134" max="16134" width="1.140625" style="67" customWidth="1"/>
    <col min="16135" max="16135" width="15.7109375" style="67" customWidth="1"/>
    <col min="16136" max="16136" width="11.42578125" style="67" customWidth="1"/>
    <col min="16137" max="16137" width="10.140625" style="67" customWidth="1"/>
    <col min="16138" max="16138" width="12.7109375" style="67" customWidth="1"/>
    <col min="16139" max="16139" width="15.28515625" style="67" customWidth="1"/>
    <col min="16140" max="16140" width="1.28515625" style="67" customWidth="1"/>
    <col min="16141" max="16141" width="14.140625" style="67" customWidth="1"/>
    <col min="16142" max="16142" width="2.28515625" style="67" customWidth="1"/>
    <col min="16143" max="16143" width="17.5703125" style="67" bestFit="1" customWidth="1"/>
    <col min="16144" max="16144" width="2.28515625" style="67" customWidth="1"/>
    <col min="16145" max="16148" width="12.7109375" style="67" customWidth="1"/>
    <col min="16149" max="16384" width="9.140625" style="67"/>
  </cols>
  <sheetData>
    <row r="1" spans="2:15" x14ac:dyDescent="0.25"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5" x14ac:dyDescent="0.25">
      <c r="B2" s="132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2:15" x14ac:dyDescent="0.25">
      <c r="B3" s="132" t="s">
        <v>109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5" spans="2:15" x14ac:dyDescent="0.25">
      <c r="C5" s="134" t="s">
        <v>51</v>
      </c>
      <c r="D5" s="134"/>
      <c r="E5" s="134"/>
      <c r="G5" s="134" t="s">
        <v>52</v>
      </c>
      <c r="H5" s="134"/>
      <c r="I5" s="134"/>
      <c r="J5" s="134"/>
      <c r="K5" s="134"/>
      <c r="L5" s="135"/>
      <c r="M5" s="135"/>
    </row>
    <row r="6" spans="2:15" s="74" customFormat="1" ht="80.099999999999994" customHeight="1" x14ac:dyDescent="0.25">
      <c r="B6" s="68" t="s">
        <v>48</v>
      </c>
      <c r="C6" s="69" t="s">
        <v>68</v>
      </c>
      <c r="D6" s="69" t="s">
        <v>69</v>
      </c>
      <c r="E6" s="69" t="s">
        <v>53</v>
      </c>
      <c r="F6" s="70"/>
      <c r="G6" s="71" t="s">
        <v>70</v>
      </c>
      <c r="H6" s="71" t="s">
        <v>69</v>
      </c>
      <c r="I6" s="71" t="s">
        <v>54</v>
      </c>
      <c r="J6" s="71" t="s">
        <v>55</v>
      </c>
      <c r="K6" s="71" t="s">
        <v>71</v>
      </c>
      <c r="L6" s="72"/>
      <c r="M6" s="73" t="s">
        <v>56</v>
      </c>
    </row>
    <row r="7" spans="2:15" s="74" customFormat="1" ht="12.75" customHeight="1" x14ac:dyDescent="0.25">
      <c r="B7" s="75"/>
      <c r="C7" s="76" t="s">
        <v>57</v>
      </c>
      <c r="D7" s="76" t="s">
        <v>58</v>
      </c>
      <c r="E7" s="77" t="s">
        <v>59</v>
      </c>
      <c r="F7" s="67"/>
      <c r="G7" s="76" t="s">
        <v>60</v>
      </c>
      <c r="H7" s="76" t="s">
        <v>61</v>
      </c>
      <c r="I7" s="77" t="s">
        <v>62</v>
      </c>
      <c r="J7" s="77" t="s">
        <v>63</v>
      </c>
      <c r="K7" s="77" t="s">
        <v>64</v>
      </c>
      <c r="L7" s="67"/>
      <c r="M7" s="78" t="s">
        <v>65</v>
      </c>
    </row>
    <row r="8" spans="2:15" x14ac:dyDescent="0.25">
      <c r="B8" s="76"/>
      <c r="C8" s="79"/>
      <c r="E8" s="79"/>
      <c r="F8" s="79"/>
    </row>
    <row r="9" spans="2:15" x14ac:dyDescent="0.25">
      <c r="B9" s="81">
        <v>42401</v>
      </c>
      <c r="C9" s="82">
        <v>44818791.990000002</v>
      </c>
      <c r="D9" s="83">
        <v>4.1999999999999998E-5</v>
      </c>
      <c r="E9" s="82">
        <v>1882.39</v>
      </c>
      <c r="F9" s="82"/>
      <c r="G9" s="82">
        <v>2782647.99</v>
      </c>
      <c r="H9" s="83">
        <v>4.1999999999999998E-5</v>
      </c>
      <c r="I9" s="82">
        <v>23.87</v>
      </c>
      <c r="J9" s="84">
        <f>IF(K9&lt;&gt;0,ROUND(H9*I9,6),0)</f>
        <v>1.003E-3</v>
      </c>
      <c r="K9" s="82">
        <v>2791</v>
      </c>
      <c r="L9" s="85"/>
      <c r="M9" s="86">
        <f>K9/C9</f>
        <v>6.2272985863222942E-5</v>
      </c>
      <c r="O9" s="87"/>
    </row>
    <row r="10" spans="2:15" x14ac:dyDescent="0.25">
      <c r="B10" s="81">
        <v>42402</v>
      </c>
      <c r="C10" s="82">
        <v>51343446.210000001</v>
      </c>
      <c r="D10" s="83">
        <v>4.1999999999999998E-5</v>
      </c>
      <c r="E10" s="82">
        <v>2156.42</v>
      </c>
      <c r="F10" s="82"/>
      <c r="G10" s="82">
        <v>9106464.7300000004</v>
      </c>
      <c r="H10" s="83">
        <v>4.1999999999999998E-5</v>
      </c>
      <c r="I10" s="82">
        <v>23.87</v>
      </c>
      <c r="J10" s="84">
        <f t="shared" ref="J10:J73" si="0">IF(K10&lt;&gt;0,ROUND(H10*I10,6),0)</f>
        <v>1.003E-3</v>
      </c>
      <c r="K10" s="82">
        <v>9133.7800000000007</v>
      </c>
      <c r="L10" s="85"/>
      <c r="M10" s="86">
        <f t="shared" ref="M10:M73" si="1">K10/C10</f>
        <v>1.7789573303361633E-4</v>
      </c>
      <c r="O10" s="87"/>
    </row>
    <row r="11" spans="2:15" x14ac:dyDescent="0.25">
      <c r="B11" s="81">
        <v>42403</v>
      </c>
      <c r="C11" s="82">
        <v>51200340.140000001</v>
      </c>
      <c r="D11" s="83">
        <v>4.1999999999999998E-5</v>
      </c>
      <c r="E11" s="82">
        <v>2150.41</v>
      </c>
      <c r="F11" s="82"/>
      <c r="G11" s="82">
        <v>2323088.4500000002</v>
      </c>
      <c r="H11" s="83">
        <v>4.1999999999999998E-5</v>
      </c>
      <c r="I11" s="82">
        <v>23.87</v>
      </c>
      <c r="J11" s="84">
        <f t="shared" si="0"/>
        <v>1.003E-3</v>
      </c>
      <c r="K11" s="82">
        <v>2330.06</v>
      </c>
      <c r="L11" s="85"/>
      <c r="M11" s="86">
        <f t="shared" si="1"/>
        <v>4.5508682044470494E-5</v>
      </c>
      <c r="O11" s="87"/>
    </row>
    <row r="12" spans="2:15" x14ac:dyDescent="0.25">
      <c r="B12" s="81">
        <v>42404</v>
      </c>
      <c r="C12" s="82">
        <v>51877411.619999997</v>
      </c>
      <c r="D12" s="83">
        <v>4.1999999999999998E-5</v>
      </c>
      <c r="E12" s="82">
        <v>2178.85</v>
      </c>
      <c r="F12" s="82"/>
      <c r="G12" s="82">
        <v>2646036.85</v>
      </c>
      <c r="H12" s="83">
        <v>4.1999999999999998E-5</v>
      </c>
      <c r="I12" s="82">
        <v>23.87</v>
      </c>
      <c r="J12" s="84">
        <f t="shared" si="0"/>
        <v>1.003E-3</v>
      </c>
      <c r="K12" s="82">
        <v>2653.97</v>
      </c>
      <c r="L12" s="85"/>
      <c r="M12" s="86">
        <f t="shared" si="1"/>
        <v>5.1158489159795128E-5</v>
      </c>
      <c r="O12" s="87"/>
    </row>
    <row r="13" spans="2:15" x14ac:dyDescent="0.25">
      <c r="B13" s="81">
        <v>42405</v>
      </c>
      <c r="C13" s="82">
        <v>52155527.039999999</v>
      </c>
      <c r="D13" s="83">
        <v>4.1999999999999998E-5</v>
      </c>
      <c r="E13" s="82">
        <v>2190.5300000000002</v>
      </c>
      <c r="F13" s="82"/>
      <c r="G13" s="82">
        <v>2848078.33</v>
      </c>
      <c r="H13" s="83">
        <v>4.1999999999999998E-5</v>
      </c>
      <c r="I13" s="82">
        <v>27.18</v>
      </c>
      <c r="J13" s="84">
        <f t="shared" si="0"/>
        <v>1.142E-3</v>
      </c>
      <c r="K13" s="82">
        <v>3252.51</v>
      </c>
      <c r="L13" s="85"/>
      <c r="M13" s="86">
        <f t="shared" si="1"/>
        <v>6.2361751181337505E-5</v>
      </c>
      <c r="O13" s="87"/>
    </row>
    <row r="14" spans="2:15" x14ac:dyDescent="0.25">
      <c r="B14" s="81">
        <v>42406</v>
      </c>
      <c r="C14" s="82">
        <v>52155527.039999999</v>
      </c>
      <c r="D14" s="83">
        <v>4.1999999999999998E-5</v>
      </c>
      <c r="E14" s="82">
        <v>2190.5300000000002</v>
      </c>
      <c r="F14" s="82"/>
      <c r="G14" s="82">
        <v>0</v>
      </c>
      <c r="H14" s="83">
        <v>4.1999999999999998E-5</v>
      </c>
      <c r="I14" s="82">
        <v>27.18</v>
      </c>
      <c r="J14" s="84">
        <f t="shared" si="0"/>
        <v>0</v>
      </c>
      <c r="K14" s="82">
        <v>0</v>
      </c>
      <c r="L14" s="85"/>
      <c r="M14" s="86">
        <f t="shared" si="1"/>
        <v>0</v>
      </c>
      <c r="O14" s="87"/>
    </row>
    <row r="15" spans="2:15" x14ac:dyDescent="0.25">
      <c r="B15" s="81">
        <v>42407</v>
      </c>
      <c r="C15" s="82">
        <v>52155527.039999999</v>
      </c>
      <c r="D15" s="83">
        <v>4.1999999999999998E-5</v>
      </c>
      <c r="E15" s="82">
        <v>2190.5300000000002</v>
      </c>
      <c r="F15" s="82"/>
      <c r="G15" s="82">
        <v>0</v>
      </c>
      <c r="H15" s="83">
        <v>4.1999999999999998E-5</v>
      </c>
      <c r="I15" s="82">
        <v>27.18</v>
      </c>
      <c r="J15" s="84">
        <f t="shared" si="0"/>
        <v>0</v>
      </c>
      <c r="K15" s="82">
        <v>0</v>
      </c>
      <c r="L15" s="85"/>
      <c r="M15" s="86">
        <f t="shared" si="1"/>
        <v>0</v>
      </c>
      <c r="O15" s="87"/>
    </row>
    <row r="16" spans="2:15" x14ac:dyDescent="0.25">
      <c r="B16" s="81">
        <v>42408</v>
      </c>
      <c r="C16" s="82">
        <v>51937280.93</v>
      </c>
      <c r="D16" s="83">
        <v>4.1999999999999998E-5</v>
      </c>
      <c r="E16" s="82">
        <v>2181.37</v>
      </c>
      <c r="F16" s="82"/>
      <c r="G16" s="82">
        <v>2489638.39</v>
      </c>
      <c r="H16" s="83">
        <v>4.1999999999999998E-5</v>
      </c>
      <c r="I16" s="82">
        <v>27.18</v>
      </c>
      <c r="J16" s="84">
        <f t="shared" si="0"/>
        <v>1.142E-3</v>
      </c>
      <c r="K16" s="82">
        <v>2843.17</v>
      </c>
      <c r="L16" s="85"/>
      <c r="M16" s="86">
        <f t="shared" si="1"/>
        <v>5.4742372898418888E-5</v>
      </c>
      <c r="O16" s="87"/>
    </row>
    <row r="17" spans="2:15" x14ac:dyDescent="0.25">
      <c r="B17" s="81">
        <v>42409</v>
      </c>
      <c r="C17" s="82">
        <v>51564252.850000001</v>
      </c>
      <c r="D17" s="83">
        <v>4.1999999999999998E-5</v>
      </c>
      <c r="E17" s="82">
        <v>2165.6999999999998</v>
      </c>
      <c r="F17" s="82"/>
      <c r="G17" s="82">
        <v>2441760.52</v>
      </c>
      <c r="H17" s="83">
        <v>4.1999999999999998E-5</v>
      </c>
      <c r="I17" s="82">
        <v>27.18</v>
      </c>
      <c r="J17" s="84">
        <f t="shared" si="0"/>
        <v>1.142E-3</v>
      </c>
      <c r="K17" s="82">
        <v>2788.49</v>
      </c>
      <c r="L17" s="85"/>
      <c r="M17" s="86">
        <f t="shared" si="1"/>
        <v>5.4077967698120146E-5</v>
      </c>
      <c r="O17" s="87"/>
    </row>
    <row r="18" spans="2:15" x14ac:dyDescent="0.25">
      <c r="B18" s="81">
        <v>42410</v>
      </c>
      <c r="C18" s="82">
        <v>52087608.659999996</v>
      </c>
      <c r="D18" s="83">
        <v>4.1999999999999998E-5</v>
      </c>
      <c r="E18" s="82">
        <v>2187.6799999999998</v>
      </c>
      <c r="F18" s="82"/>
      <c r="G18" s="82">
        <v>2260453.73</v>
      </c>
      <c r="H18" s="83">
        <v>4.1999999999999998E-5</v>
      </c>
      <c r="I18" s="82">
        <v>27.18</v>
      </c>
      <c r="J18" s="84">
        <f t="shared" si="0"/>
        <v>1.142E-3</v>
      </c>
      <c r="K18" s="82">
        <v>2581.44</v>
      </c>
      <c r="L18" s="85"/>
      <c r="M18" s="86">
        <f t="shared" si="1"/>
        <v>4.9559579838849147E-5</v>
      </c>
      <c r="O18" s="87"/>
    </row>
    <row r="19" spans="2:15" x14ac:dyDescent="0.25">
      <c r="B19" s="81">
        <v>42411</v>
      </c>
      <c r="C19" s="82">
        <v>48325763.049999997</v>
      </c>
      <c r="D19" s="83">
        <v>4.1999999999999998E-5</v>
      </c>
      <c r="E19" s="82">
        <v>2029.68</v>
      </c>
      <c r="F19" s="82"/>
      <c r="G19" s="82">
        <v>2916273.9</v>
      </c>
      <c r="H19" s="83">
        <v>4.1999999999999998E-5</v>
      </c>
      <c r="I19" s="82">
        <v>27.18</v>
      </c>
      <c r="J19" s="84">
        <f t="shared" si="0"/>
        <v>1.142E-3</v>
      </c>
      <c r="K19" s="82">
        <v>3330.38</v>
      </c>
      <c r="L19" s="85"/>
      <c r="M19" s="86">
        <f t="shared" si="1"/>
        <v>6.8915207744453815E-5</v>
      </c>
      <c r="O19" s="87"/>
    </row>
    <row r="20" spans="2:15" x14ac:dyDescent="0.25">
      <c r="B20" s="81">
        <v>42412</v>
      </c>
      <c r="C20" s="82">
        <v>49992535.299999997</v>
      </c>
      <c r="D20" s="83">
        <v>4.1999999999999998E-5</v>
      </c>
      <c r="E20" s="82">
        <v>2099.69</v>
      </c>
      <c r="F20" s="82"/>
      <c r="G20" s="82">
        <v>3469126.49</v>
      </c>
      <c r="H20" s="83">
        <v>4.1999999999999998E-5</v>
      </c>
      <c r="I20" s="82">
        <v>27.18</v>
      </c>
      <c r="J20" s="84">
        <f t="shared" si="0"/>
        <v>1.142E-3</v>
      </c>
      <c r="K20" s="82">
        <v>3961.74</v>
      </c>
      <c r="L20" s="85"/>
      <c r="M20" s="86">
        <f t="shared" si="1"/>
        <v>7.9246631046535468E-5</v>
      </c>
      <c r="O20" s="87"/>
    </row>
    <row r="21" spans="2:15" x14ac:dyDescent="0.25">
      <c r="B21" s="81">
        <v>42413</v>
      </c>
      <c r="C21" s="82">
        <v>49992535.299999997</v>
      </c>
      <c r="D21" s="83">
        <v>4.1999999999999998E-5</v>
      </c>
      <c r="E21" s="82">
        <v>2099.69</v>
      </c>
      <c r="F21" s="82"/>
      <c r="G21" s="82">
        <v>0</v>
      </c>
      <c r="H21" s="83">
        <v>4.1999999999999998E-5</v>
      </c>
      <c r="I21" s="82">
        <v>27.18</v>
      </c>
      <c r="J21" s="84">
        <f t="shared" si="0"/>
        <v>0</v>
      </c>
      <c r="K21" s="82">
        <v>0</v>
      </c>
      <c r="L21" s="85"/>
      <c r="M21" s="86">
        <f t="shared" si="1"/>
        <v>0</v>
      </c>
      <c r="O21" s="87"/>
    </row>
    <row r="22" spans="2:15" x14ac:dyDescent="0.25">
      <c r="B22" s="81">
        <v>42414</v>
      </c>
      <c r="C22" s="82">
        <v>49992535.299999997</v>
      </c>
      <c r="D22" s="83">
        <v>4.1999999999999998E-5</v>
      </c>
      <c r="E22" s="82">
        <v>2099.69</v>
      </c>
      <c r="F22" s="82"/>
      <c r="G22" s="82">
        <v>0</v>
      </c>
      <c r="H22" s="83">
        <v>4.1999999999999998E-5</v>
      </c>
      <c r="I22" s="82">
        <v>27.18</v>
      </c>
      <c r="J22" s="84">
        <f t="shared" si="0"/>
        <v>0</v>
      </c>
      <c r="K22" s="82">
        <v>0</v>
      </c>
      <c r="L22" s="85"/>
      <c r="M22" s="86">
        <f t="shared" si="1"/>
        <v>0</v>
      </c>
      <c r="O22" s="87"/>
    </row>
    <row r="23" spans="2:15" x14ac:dyDescent="0.25">
      <c r="B23" s="81">
        <v>42415</v>
      </c>
      <c r="C23" s="82">
        <v>49749966.390000001</v>
      </c>
      <c r="D23" s="83">
        <v>4.1999999999999998E-5</v>
      </c>
      <c r="E23" s="82">
        <v>2089.5</v>
      </c>
      <c r="F23" s="82"/>
      <c r="G23" s="82">
        <v>2640529.12</v>
      </c>
      <c r="H23" s="83">
        <v>4.1999999999999998E-5</v>
      </c>
      <c r="I23" s="82">
        <v>27.18</v>
      </c>
      <c r="J23" s="84">
        <f t="shared" si="0"/>
        <v>1.142E-3</v>
      </c>
      <c r="K23" s="82">
        <v>3015.48</v>
      </c>
      <c r="L23" s="85"/>
      <c r="M23" s="86">
        <f t="shared" si="1"/>
        <v>6.0612704265185735E-5</v>
      </c>
      <c r="O23" s="87"/>
    </row>
    <row r="24" spans="2:15" x14ac:dyDescent="0.25">
      <c r="B24" s="81">
        <v>42416</v>
      </c>
      <c r="C24" s="82">
        <v>49869704.119999997</v>
      </c>
      <c r="D24" s="83">
        <v>4.1999999999999998E-5</v>
      </c>
      <c r="E24" s="82">
        <v>2094.5300000000002</v>
      </c>
      <c r="F24" s="82"/>
      <c r="G24" s="82">
        <v>2582373.02</v>
      </c>
      <c r="H24" s="83">
        <v>4.1999999999999998E-5</v>
      </c>
      <c r="I24" s="82">
        <v>27.18</v>
      </c>
      <c r="J24" s="84">
        <f t="shared" si="0"/>
        <v>1.142E-3</v>
      </c>
      <c r="K24" s="82">
        <v>2949.07</v>
      </c>
      <c r="L24" s="85"/>
      <c r="M24" s="86">
        <f t="shared" si="1"/>
        <v>5.9135502246087929E-5</v>
      </c>
      <c r="O24" s="87"/>
    </row>
    <row r="25" spans="2:15" x14ac:dyDescent="0.25">
      <c r="B25" s="81">
        <v>42417</v>
      </c>
      <c r="C25" s="82">
        <v>50403832.549999997</v>
      </c>
      <c r="D25" s="83">
        <v>4.1999999999999998E-5</v>
      </c>
      <c r="E25" s="82">
        <v>2116.96</v>
      </c>
      <c r="F25" s="82"/>
      <c r="G25" s="82">
        <v>3229323.08</v>
      </c>
      <c r="H25" s="83">
        <v>4.1999999999999998E-5</v>
      </c>
      <c r="I25" s="82">
        <v>27.18</v>
      </c>
      <c r="J25" s="84">
        <f t="shared" si="0"/>
        <v>1.142E-3</v>
      </c>
      <c r="K25" s="82">
        <v>3687.89</v>
      </c>
      <c r="L25" s="85"/>
      <c r="M25" s="86">
        <f t="shared" si="1"/>
        <v>7.3166856832596164E-5</v>
      </c>
      <c r="O25" s="87"/>
    </row>
    <row r="26" spans="2:15" x14ac:dyDescent="0.25">
      <c r="B26" s="81">
        <v>42418</v>
      </c>
      <c r="C26" s="82">
        <v>50041490.960000001</v>
      </c>
      <c r="D26" s="83">
        <v>4.1999999999999998E-5</v>
      </c>
      <c r="E26" s="82">
        <v>2101.7399999999998</v>
      </c>
      <c r="F26" s="82"/>
      <c r="G26" s="82">
        <v>1812687.37</v>
      </c>
      <c r="H26" s="83">
        <v>4.1999999999999998E-5</v>
      </c>
      <c r="I26" s="82">
        <v>27.18</v>
      </c>
      <c r="J26" s="84">
        <f t="shared" si="0"/>
        <v>1.142E-3</v>
      </c>
      <c r="K26" s="82">
        <v>2070.09</v>
      </c>
      <c r="L26" s="85"/>
      <c r="M26" s="86">
        <f t="shared" si="1"/>
        <v>4.1367472477083044E-5</v>
      </c>
      <c r="O26" s="87"/>
    </row>
    <row r="27" spans="2:15" x14ac:dyDescent="0.25">
      <c r="B27" s="81">
        <v>42419</v>
      </c>
      <c r="C27" s="82">
        <v>49918688.200000003</v>
      </c>
      <c r="D27" s="83">
        <v>4.1999999999999998E-5</v>
      </c>
      <c r="E27" s="82">
        <v>2096.58</v>
      </c>
      <c r="F27" s="82"/>
      <c r="G27" s="82">
        <v>1883006.82</v>
      </c>
      <c r="H27" s="83">
        <v>4.1999999999999998E-5</v>
      </c>
      <c r="I27" s="82">
        <v>27.18</v>
      </c>
      <c r="J27" s="84">
        <f t="shared" si="0"/>
        <v>1.142E-3</v>
      </c>
      <c r="K27" s="82">
        <v>2150.39</v>
      </c>
      <c r="L27" s="85"/>
      <c r="M27" s="86">
        <f t="shared" si="1"/>
        <v>4.3077854758210569E-5</v>
      </c>
      <c r="O27" s="87"/>
    </row>
    <row r="28" spans="2:15" x14ac:dyDescent="0.25">
      <c r="B28" s="81">
        <v>42420</v>
      </c>
      <c r="C28" s="82">
        <v>49918688.200000003</v>
      </c>
      <c r="D28" s="83">
        <v>4.1999999999999998E-5</v>
      </c>
      <c r="E28" s="82">
        <v>2096.58</v>
      </c>
      <c r="F28" s="82"/>
      <c r="G28" s="82">
        <v>0</v>
      </c>
      <c r="H28" s="83">
        <v>4.1999999999999998E-5</v>
      </c>
      <c r="I28" s="82">
        <v>27.18</v>
      </c>
      <c r="J28" s="84">
        <f t="shared" si="0"/>
        <v>0</v>
      </c>
      <c r="K28" s="82">
        <v>0</v>
      </c>
      <c r="L28" s="85"/>
      <c r="M28" s="86">
        <f t="shared" si="1"/>
        <v>0</v>
      </c>
      <c r="O28" s="87"/>
    </row>
    <row r="29" spans="2:15" x14ac:dyDescent="0.25">
      <c r="B29" s="81">
        <v>42421</v>
      </c>
      <c r="C29" s="82">
        <v>49918688.200000003</v>
      </c>
      <c r="D29" s="83">
        <v>4.1999999999999998E-5</v>
      </c>
      <c r="E29" s="82">
        <v>2096.58</v>
      </c>
      <c r="F29" s="82"/>
      <c r="G29" s="82">
        <v>0</v>
      </c>
      <c r="H29" s="83">
        <v>4.1999999999999998E-5</v>
      </c>
      <c r="I29" s="82">
        <v>27.18</v>
      </c>
      <c r="J29" s="84">
        <f t="shared" si="0"/>
        <v>0</v>
      </c>
      <c r="K29" s="82">
        <v>0</v>
      </c>
      <c r="L29" s="85"/>
      <c r="M29" s="86">
        <f t="shared" si="1"/>
        <v>0</v>
      </c>
      <c r="O29" s="87"/>
    </row>
    <row r="30" spans="2:15" x14ac:dyDescent="0.25">
      <c r="B30" s="81">
        <v>42422</v>
      </c>
      <c r="C30" s="82">
        <v>49131386.880000003</v>
      </c>
      <c r="D30" s="83">
        <v>3.8999999999999999E-5</v>
      </c>
      <c r="E30" s="82">
        <v>1916.12</v>
      </c>
      <c r="F30" s="82"/>
      <c r="G30" s="82">
        <v>2029266.67</v>
      </c>
      <c r="H30" s="83">
        <v>3.8999999999999999E-5</v>
      </c>
      <c r="I30" s="82">
        <v>27.18</v>
      </c>
      <c r="J30" s="84">
        <f t="shared" si="0"/>
        <v>1.06E-3</v>
      </c>
      <c r="K30" s="82">
        <v>2151.02</v>
      </c>
      <c r="L30" s="85"/>
      <c r="M30" s="86">
        <f t="shared" si="1"/>
        <v>4.3780974578505528E-5</v>
      </c>
      <c r="O30" s="87"/>
    </row>
    <row r="31" spans="2:15" x14ac:dyDescent="0.25">
      <c r="B31" s="81">
        <v>42423</v>
      </c>
      <c r="C31" s="82">
        <v>48079312.509999998</v>
      </c>
      <c r="D31" s="83">
        <v>3.8999999999999999E-5</v>
      </c>
      <c r="E31" s="82">
        <v>1875.09</v>
      </c>
      <c r="F31" s="82"/>
      <c r="G31" s="82">
        <v>1887127.53</v>
      </c>
      <c r="H31" s="83">
        <v>3.8999999999999999E-5</v>
      </c>
      <c r="I31" s="82">
        <v>27.18</v>
      </c>
      <c r="J31" s="84">
        <f t="shared" si="0"/>
        <v>1.06E-3</v>
      </c>
      <c r="K31" s="82">
        <v>2000.36</v>
      </c>
      <c r="L31" s="85"/>
      <c r="M31" s="86">
        <f t="shared" si="1"/>
        <v>4.1605420201962038E-5</v>
      </c>
      <c r="O31" s="87"/>
    </row>
    <row r="32" spans="2:15" x14ac:dyDescent="0.25">
      <c r="B32" s="81">
        <v>42424</v>
      </c>
      <c r="C32" s="82">
        <v>47676459.829999998</v>
      </c>
      <c r="D32" s="83">
        <v>3.8999999999999999E-5</v>
      </c>
      <c r="E32" s="82">
        <v>1859.38</v>
      </c>
      <c r="F32" s="82"/>
      <c r="G32" s="82">
        <v>1848145.33</v>
      </c>
      <c r="H32" s="83">
        <v>3.8999999999999999E-5</v>
      </c>
      <c r="I32" s="82">
        <v>27.18</v>
      </c>
      <c r="J32" s="84">
        <f t="shared" si="0"/>
        <v>1.06E-3</v>
      </c>
      <c r="K32" s="82">
        <v>1959.03</v>
      </c>
      <c r="L32" s="85"/>
      <c r="M32" s="86">
        <f t="shared" si="1"/>
        <v>4.1090089469421917E-5</v>
      </c>
      <c r="O32" s="87"/>
    </row>
    <row r="33" spans="2:15" x14ac:dyDescent="0.25">
      <c r="B33" s="81">
        <v>42425</v>
      </c>
      <c r="C33" s="82">
        <v>47712133.890000001</v>
      </c>
      <c r="D33" s="83">
        <v>3.8999999999999999E-5</v>
      </c>
      <c r="E33" s="82">
        <v>1860.77</v>
      </c>
      <c r="F33" s="82"/>
      <c r="G33" s="82">
        <v>1952035.89</v>
      </c>
      <c r="H33" s="83">
        <v>3.8999999999999999E-5</v>
      </c>
      <c r="I33" s="82">
        <v>27.18</v>
      </c>
      <c r="J33" s="84">
        <f t="shared" si="0"/>
        <v>1.06E-3</v>
      </c>
      <c r="K33" s="82">
        <v>2069.16</v>
      </c>
      <c r="L33" s="85"/>
      <c r="M33" s="86">
        <f t="shared" si="1"/>
        <v>4.3367584538776534E-5</v>
      </c>
      <c r="O33" s="87"/>
    </row>
    <row r="34" spans="2:15" x14ac:dyDescent="0.25">
      <c r="B34" s="81">
        <v>42426</v>
      </c>
      <c r="C34" s="82">
        <v>48163275.979999997</v>
      </c>
      <c r="D34" s="83">
        <v>3.8999999999999999E-5</v>
      </c>
      <c r="E34" s="82">
        <v>1878.37</v>
      </c>
      <c r="F34" s="82"/>
      <c r="G34" s="82">
        <v>2506681.75</v>
      </c>
      <c r="H34" s="83">
        <v>3.8999999999999999E-5</v>
      </c>
      <c r="I34" s="82">
        <v>27.18</v>
      </c>
      <c r="J34" s="84">
        <f t="shared" si="0"/>
        <v>1.06E-3</v>
      </c>
      <c r="K34" s="82">
        <v>2657.08</v>
      </c>
      <c r="L34" s="85"/>
      <c r="M34" s="86">
        <f t="shared" si="1"/>
        <v>5.5168174214382006E-5</v>
      </c>
      <c r="O34" s="87"/>
    </row>
    <row r="35" spans="2:15" x14ac:dyDescent="0.25">
      <c r="B35" s="81">
        <v>42427</v>
      </c>
      <c r="C35" s="82">
        <v>48163275.979999997</v>
      </c>
      <c r="D35" s="83">
        <v>3.8999999999999999E-5</v>
      </c>
      <c r="E35" s="82">
        <v>1878.37</v>
      </c>
      <c r="F35" s="82"/>
      <c r="G35" s="82">
        <v>0</v>
      </c>
      <c r="H35" s="83">
        <v>3.8999999999999999E-5</v>
      </c>
      <c r="I35" s="82">
        <v>27.18</v>
      </c>
      <c r="J35" s="84">
        <f t="shared" si="0"/>
        <v>0</v>
      </c>
      <c r="K35" s="82">
        <v>0</v>
      </c>
      <c r="L35" s="85"/>
      <c r="M35" s="86">
        <f t="shared" si="1"/>
        <v>0</v>
      </c>
      <c r="O35" s="87"/>
    </row>
    <row r="36" spans="2:15" x14ac:dyDescent="0.25">
      <c r="B36" s="81">
        <v>42428</v>
      </c>
      <c r="C36" s="82">
        <v>48163275.979999997</v>
      </c>
      <c r="D36" s="83">
        <v>3.8999999999999999E-5</v>
      </c>
      <c r="E36" s="82">
        <v>1878.37</v>
      </c>
      <c r="F36" s="82"/>
      <c r="G36" s="82">
        <v>0</v>
      </c>
      <c r="H36" s="83">
        <v>3.8999999999999999E-5</v>
      </c>
      <c r="I36" s="82">
        <v>27.18</v>
      </c>
      <c r="J36" s="84">
        <f t="shared" si="0"/>
        <v>0</v>
      </c>
      <c r="K36" s="82">
        <v>0</v>
      </c>
      <c r="L36" s="85"/>
      <c r="M36" s="86">
        <f t="shared" si="1"/>
        <v>0</v>
      </c>
      <c r="O36" s="87"/>
    </row>
    <row r="37" spans="2:15" x14ac:dyDescent="0.25">
      <c r="B37" s="81">
        <v>42429</v>
      </c>
      <c r="C37" s="82">
        <v>47384489.469999999</v>
      </c>
      <c r="D37" s="83">
        <v>3.8999999999999999E-5</v>
      </c>
      <c r="E37" s="82">
        <v>1848</v>
      </c>
      <c r="F37" s="82"/>
      <c r="G37" s="82">
        <v>2110440.9900000002</v>
      </c>
      <c r="H37" s="83">
        <v>3.8999999999999999E-5</v>
      </c>
      <c r="I37" s="82">
        <v>27.18</v>
      </c>
      <c r="J37" s="84">
        <f t="shared" si="0"/>
        <v>1.06E-3</v>
      </c>
      <c r="K37" s="82">
        <v>2237.0700000000002</v>
      </c>
      <c r="L37" s="85"/>
      <c r="M37" s="86">
        <f t="shared" si="1"/>
        <v>4.7211018310460657E-5</v>
      </c>
      <c r="O37" s="87"/>
    </row>
    <row r="38" spans="2:15" x14ac:dyDescent="0.25">
      <c r="B38" s="81">
        <v>42430</v>
      </c>
      <c r="C38" s="82">
        <v>48981135.409999996</v>
      </c>
      <c r="D38" s="83">
        <v>3.8999999999999999E-5</v>
      </c>
      <c r="E38" s="82">
        <v>1910.26</v>
      </c>
      <c r="F38" s="82"/>
      <c r="G38" s="82">
        <v>4318049.33</v>
      </c>
      <c r="H38" s="83">
        <v>3.8999999999999999E-5</v>
      </c>
      <c r="I38" s="82">
        <v>27.18</v>
      </c>
      <c r="J38" s="84">
        <f t="shared" si="0"/>
        <v>1.06E-3</v>
      </c>
      <c r="K38" s="82">
        <v>4577.13</v>
      </c>
      <c r="L38" s="85"/>
      <c r="M38" s="86">
        <f t="shared" si="1"/>
        <v>9.3446792559764399E-5</v>
      </c>
      <c r="O38" s="87"/>
    </row>
    <row r="39" spans="2:15" x14ac:dyDescent="0.25">
      <c r="B39" s="81">
        <v>42431</v>
      </c>
      <c r="C39" s="82">
        <v>53748128.840000004</v>
      </c>
      <c r="D39" s="83">
        <v>3.8999999999999999E-5</v>
      </c>
      <c r="E39" s="82">
        <v>2096.1799999999998</v>
      </c>
      <c r="F39" s="82"/>
      <c r="G39" s="82">
        <v>7491382.6799999997</v>
      </c>
      <c r="H39" s="83">
        <v>3.8999999999999999E-5</v>
      </c>
      <c r="I39" s="82">
        <v>27.18</v>
      </c>
      <c r="J39" s="84">
        <f t="shared" si="0"/>
        <v>1.06E-3</v>
      </c>
      <c r="K39" s="82">
        <v>7940.87</v>
      </c>
      <c r="L39" s="85"/>
      <c r="M39" s="86">
        <f t="shared" si="1"/>
        <v>1.4774225952383869E-4</v>
      </c>
      <c r="O39" s="87"/>
    </row>
    <row r="40" spans="2:15" x14ac:dyDescent="0.25">
      <c r="B40" s="81">
        <v>42432</v>
      </c>
      <c r="C40" s="82">
        <v>53159500.43</v>
      </c>
      <c r="D40" s="83">
        <v>3.8999999999999999E-5</v>
      </c>
      <c r="E40" s="82">
        <v>2073.2199999999998</v>
      </c>
      <c r="F40" s="82"/>
      <c r="G40" s="82">
        <v>1929509.49</v>
      </c>
      <c r="H40" s="83">
        <v>3.8999999999999999E-5</v>
      </c>
      <c r="I40" s="82">
        <v>27.18</v>
      </c>
      <c r="J40" s="84">
        <f t="shared" si="0"/>
        <v>1.06E-3</v>
      </c>
      <c r="K40" s="82">
        <v>2045.28</v>
      </c>
      <c r="L40" s="85"/>
      <c r="M40" s="86">
        <f t="shared" si="1"/>
        <v>3.8474402194452674E-5</v>
      </c>
      <c r="O40" s="87"/>
    </row>
    <row r="41" spans="2:15" x14ac:dyDescent="0.25">
      <c r="B41" s="81">
        <v>42433</v>
      </c>
      <c r="C41" s="82">
        <v>53612853.590000004</v>
      </c>
      <c r="D41" s="83">
        <v>3.8999999999999999E-5</v>
      </c>
      <c r="E41" s="82">
        <v>2090.9</v>
      </c>
      <c r="F41" s="82"/>
      <c r="G41" s="82">
        <v>2404499.5299999998</v>
      </c>
      <c r="H41" s="83">
        <v>3.8999999999999999E-5</v>
      </c>
      <c r="I41" s="82">
        <v>27.18</v>
      </c>
      <c r="J41" s="84">
        <f t="shared" si="0"/>
        <v>1.06E-3</v>
      </c>
      <c r="K41" s="82">
        <v>2548.77</v>
      </c>
      <c r="L41" s="85"/>
      <c r="M41" s="86">
        <f t="shared" si="1"/>
        <v>4.7540278670699271E-5</v>
      </c>
      <c r="O41" s="87"/>
    </row>
    <row r="42" spans="2:15" x14ac:dyDescent="0.25">
      <c r="B42" s="81">
        <v>42434</v>
      </c>
      <c r="C42" s="82">
        <v>53612853.590000004</v>
      </c>
      <c r="D42" s="83">
        <v>3.8999999999999999E-5</v>
      </c>
      <c r="E42" s="82">
        <v>2090.9</v>
      </c>
      <c r="F42" s="82"/>
      <c r="G42" s="82">
        <v>0</v>
      </c>
      <c r="H42" s="83">
        <v>3.8999999999999999E-5</v>
      </c>
      <c r="I42" s="82">
        <v>27.18</v>
      </c>
      <c r="J42" s="84">
        <f t="shared" si="0"/>
        <v>0</v>
      </c>
      <c r="K42" s="82">
        <v>0</v>
      </c>
      <c r="L42" s="85"/>
      <c r="M42" s="86">
        <f t="shared" si="1"/>
        <v>0</v>
      </c>
      <c r="O42" s="87"/>
    </row>
    <row r="43" spans="2:15" x14ac:dyDescent="0.25">
      <c r="B43" s="81">
        <v>42435</v>
      </c>
      <c r="C43" s="82">
        <v>53612853.590000004</v>
      </c>
      <c r="D43" s="83">
        <v>3.8999999999999999E-5</v>
      </c>
      <c r="E43" s="82">
        <v>2090.9</v>
      </c>
      <c r="F43" s="82"/>
      <c r="G43" s="82">
        <v>0</v>
      </c>
      <c r="H43" s="83">
        <v>3.8999999999999999E-5</v>
      </c>
      <c r="I43" s="82">
        <v>27.18</v>
      </c>
      <c r="J43" s="84">
        <f t="shared" si="0"/>
        <v>0</v>
      </c>
      <c r="K43" s="82">
        <v>0</v>
      </c>
      <c r="L43" s="85"/>
      <c r="M43" s="86">
        <f t="shared" si="1"/>
        <v>0</v>
      </c>
      <c r="O43" s="87"/>
    </row>
    <row r="44" spans="2:15" x14ac:dyDescent="0.25">
      <c r="B44" s="81">
        <v>42436</v>
      </c>
      <c r="C44" s="82">
        <v>53314363.57</v>
      </c>
      <c r="D44" s="83">
        <v>3.8999999999999999E-5</v>
      </c>
      <c r="E44" s="82">
        <v>2079.2600000000002</v>
      </c>
      <c r="F44" s="82"/>
      <c r="G44" s="82">
        <v>2295761.7000000002</v>
      </c>
      <c r="H44" s="83">
        <v>3.8999999999999999E-5</v>
      </c>
      <c r="I44" s="82">
        <v>25</v>
      </c>
      <c r="J44" s="84">
        <f t="shared" si="0"/>
        <v>9.7499999999999996E-4</v>
      </c>
      <c r="K44" s="82">
        <v>2238.37</v>
      </c>
      <c r="L44" s="85"/>
      <c r="M44" s="86">
        <f t="shared" si="1"/>
        <v>4.198437062952264E-5</v>
      </c>
      <c r="O44" s="87"/>
    </row>
    <row r="45" spans="2:15" x14ac:dyDescent="0.25">
      <c r="B45" s="81">
        <v>42437</v>
      </c>
      <c r="C45" s="82">
        <v>52303736.259999998</v>
      </c>
      <c r="D45" s="83">
        <v>3.8999999999999999E-5</v>
      </c>
      <c r="E45" s="82">
        <v>2039.85</v>
      </c>
      <c r="F45" s="82"/>
      <c r="G45" s="82">
        <v>2476784.2200000002</v>
      </c>
      <c r="H45" s="83">
        <v>3.8999999999999999E-5</v>
      </c>
      <c r="I45" s="82">
        <v>25</v>
      </c>
      <c r="J45" s="84">
        <f t="shared" si="0"/>
        <v>9.7499999999999996E-4</v>
      </c>
      <c r="K45" s="82">
        <v>2414.86</v>
      </c>
      <c r="L45" s="85"/>
      <c r="M45" s="86">
        <f t="shared" si="1"/>
        <v>4.6169933023442487E-5</v>
      </c>
      <c r="O45" s="87"/>
    </row>
    <row r="46" spans="2:15" x14ac:dyDescent="0.25">
      <c r="B46" s="81">
        <v>42438</v>
      </c>
      <c r="C46" s="82">
        <v>52728909.380000003</v>
      </c>
      <c r="D46" s="83">
        <v>3.8999999999999999E-5</v>
      </c>
      <c r="E46" s="82">
        <v>2056.4299999999998</v>
      </c>
      <c r="F46" s="82"/>
      <c r="G46" s="82">
        <v>2594904.09</v>
      </c>
      <c r="H46" s="83">
        <v>3.8999999999999999E-5</v>
      </c>
      <c r="I46" s="82">
        <v>25</v>
      </c>
      <c r="J46" s="84">
        <f t="shared" si="0"/>
        <v>9.7499999999999996E-4</v>
      </c>
      <c r="K46" s="82">
        <v>2530.0300000000002</v>
      </c>
      <c r="L46" s="85"/>
      <c r="M46" s="86">
        <f t="shared" si="1"/>
        <v>4.7981838231602734E-5</v>
      </c>
      <c r="O46" s="87"/>
    </row>
    <row r="47" spans="2:15" x14ac:dyDescent="0.25">
      <c r="B47" s="81">
        <v>42439</v>
      </c>
      <c r="C47" s="82">
        <v>53614867.840000004</v>
      </c>
      <c r="D47" s="83">
        <v>3.8999999999999999E-5</v>
      </c>
      <c r="E47" s="82">
        <v>2090.98</v>
      </c>
      <c r="F47" s="82"/>
      <c r="G47" s="82">
        <v>2964709.28</v>
      </c>
      <c r="H47" s="83">
        <v>3.8999999999999999E-5</v>
      </c>
      <c r="I47" s="82">
        <v>25</v>
      </c>
      <c r="J47" s="84">
        <f t="shared" si="0"/>
        <v>9.7499999999999996E-4</v>
      </c>
      <c r="K47" s="82">
        <v>2890.59</v>
      </c>
      <c r="L47" s="85"/>
      <c r="M47" s="86">
        <f t="shared" si="1"/>
        <v>5.391396298180262E-5</v>
      </c>
      <c r="O47" s="87"/>
    </row>
    <row r="48" spans="2:15" x14ac:dyDescent="0.25">
      <c r="B48" s="81">
        <v>42440</v>
      </c>
      <c r="C48" s="82">
        <v>53850272.380000003</v>
      </c>
      <c r="D48" s="83">
        <v>3.8999999999999999E-5</v>
      </c>
      <c r="E48" s="82">
        <v>2100.16</v>
      </c>
      <c r="F48" s="82"/>
      <c r="G48" s="82">
        <v>2104432.38</v>
      </c>
      <c r="H48" s="83">
        <v>3.8999999999999999E-5</v>
      </c>
      <c r="I48" s="82">
        <v>25</v>
      </c>
      <c r="J48" s="84">
        <f t="shared" si="0"/>
        <v>9.7499999999999996E-4</v>
      </c>
      <c r="K48" s="82">
        <v>2051.8200000000002</v>
      </c>
      <c r="L48" s="85"/>
      <c r="M48" s="86">
        <f t="shared" si="1"/>
        <v>3.8102314237542212E-5</v>
      </c>
      <c r="O48" s="87"/>
    </row>
    <row r="49" spans="2:15" x14ac:dyDescent="0.25">
      <c r="B49" s="81">
        <v>42441</v>
      </c>
      <c r="C49" s="82">
        <v>53850272.380000003</v>
      </c>
      <c r="D49" s="83">
        <v>3.8999999999999999E-5</v>
      </c>
      <c r="E49" s="82">
        <v>2100.16</v>
      </c>
      <c r="F49" s="82"/>
      <c r="G49" s="82">
        <v>0</v>
      </c>
      <c r="H49" s="83">
        <v>3.8999999999999999E-5</v>
      </c>
      <c r="I49" s="82">
        <v>25</v>
      </c>
      <c r="J49" s="84">
        <f t="shared" si="0"/>
        <v>0</v>
      </c>
      <c r="K49" s="82">
        <v>0</v>
      </c>
      <c r="L49" s="85"/>
      <c r="M49" s="86">
        <f t="shared" si="1"/>
        <v>0</v>
      </c>
      <c r="O49" s="87"/>
    </row>
    <row r="50" spans="2:15" x14ac:dyDescent="0.25">
      <c r="B50" s="81">
        <v>42442</v>
      </c>
      <c r="C50" s="82">
        <v>53850272.380000003</v>
      </c>
      <c r="D50" s="83">
        <v>3.8999999999999999E-5</v>
      </c>
      <c r="E50" s="82">
        <v>2100.16</v>
      </c>
      <c r="F50" s="82"/>
      <c r="G50" s="82">
        <v>0</v>
      </c>
      <c r="H50" s="83">
        <v>3.8999999999999999E-5</v>
      </c>
      <c r="I50" s="82">
        <v>25</v>
      </c>
      <c r="J50" s="84">
        <f t="shared" si="0"/>
        <v>0</v>
      </c>
      <c r="K50" s="82">
        <v>0</v>
      </c>
      <c r="L50" s="85"/>
      <c r="M50" s="86">
        <f t="shared" si="1"/>
        <v>0</v>
      </c>
      <c r="O50" s="87"/>
    </row>
    <row r="51" spans="2:15" x14ac:dyDescent="0.25">
      <c r="B51" s="81">
        <v>42443</v>
      </c>
      <c r="C51" s="82">
        <v>48981516.409999996</v>
      </c>
      <c r="D51" s="83">
        <v>3.8999999999999999E-5</v>
      </c>
      <c r="E51" s="82">
        <v>1910.28</v>
      </c>
      <c r="F51" s="82"/>
      <c r="G51" s="82">
        <v>2752456.8</v>
      </c>
      <c r="H51" s="83">
        <v>3.8999999999999999E-5</v>
      </c>
      <c r="I51" s="82">
        <v>25</v>
      </c>
      <c r="J51" s="84">
        <f t="shared" si="0"/>
        <v>9.7499999999999996E-4</v>
      </c>
      <c r="K51" s="82">
        <v>2683.65</v>
      </c>
      <c r="L51" s="85"/>
      <c r="M51" s="86">
        <f t="shared" si="1"/>
        <v>5.4789034654143738E-5</v>
      </c>
      <c r="O51" s="87"/>
    </row>
    <row r="52" spans="2:15" x14ac:dyDescent="0.25">
      <c r="B52" s="81">
        <v>42444</v>
      </c>
      <c r="C52" s="82">
        <v>48206554.509999998</v>
      </c>
      <c r="D52" s="83">
        <v>3.8999999999999999E-5</v>
      </c>
      <c r="E52" s="82">
        <v>1880.06</v>
      </c>
      <c r="F52" s="82"/>
      <c r="G52" s="82">
        <v>2134342.73</v>
      </c>
      <c r="H52" s="83">
        <v>3.8999999999999999E-5</v>
      </c>
      <c r="I52" s="82">
        <v>25</v>
      </c>
      <c r="J52" s="84">
        <f t="shared" si="0"/>
        <v>9.7499999999999996E-4</v>
      </c>
      <c r="K52" s="82">
        <v>2080.98</v>
      </c>
      <c r="L52" s="85"/>
      <c r="M52" s="86">
        <f t="shared" si="1"/>
        <v>4.3167988692664606E-5</v>
      </c>
      <c r="O52" s="87"/>
    </row>
    <row r="53" spans="2:15" x14ac:dyDescent="0.25">
      <c r="B53" s="81">
        <v>42445</v>
      </c>
      <c r="C53" s="82">
        <v>48229222.950000003</v>
      </c>
      <c r="D53" s="83">
        <v>3.8999999999999999E-5</v>
      </c>
      <c r="E53" s="82">
        <v>1880.94</v>
      </c>
      <c r="F53" s="82"/>
      <c r="G53" s="82">
        <v>2471682.4700000002</v>
      </c>
      <c r="H53" s="83">
        <v>3.8999999999999999E-5</v>
      </c>
      <c r="I53" s="82">
        <v>25</v>
      </c>
      <c r="J53" s="84">
        <f t="shared" si="0"/>
        <v>9.7499999999999996E-4</v>
      </c>
      <c r="K53" s="82">
        <v>2409.89</v>
      </c>
      <c r="L53" s="85"/>
      <c r="M53" s="86">
        <f t="shared" si="1"/>
        <v>4.9967423329593573E-5</v>
      </c>
      <c r="O53" s="87"/>
    </row>
    <row r="54" spans="2:15" x14ac:dyDescent="0.25">
      <c r="B54" s="81">
        <v>42446</v>
      </c>
      <c r="C54" s="82">
        <v>47638275.210000001</v>
      </c>
      <c r="D54" s="83">
        <v>3.8999999999999999E-5</v>
      </c>
      <c r="E54" s="82">
        <v>1857.89</v>
      </c>
      <c r="F54" s="82"/>
      <c r="G54" s="82">
        <v>1746559.85</v>
      </c>
      <c r="H54" s="83">
        <v>3.8999999999999999E-5</v>
      </c>
      <c r="I54" s="82">
        <v>25</v>
      </c>
      <c r="J54" s="84">
        <f t="shared" si="0"/>
        <v>9.7499999999999996E-4</v>
      </c>
      <c r="K54" s="82">
        <v>1702.9</v>
      </c>
      <c r="L54" s="85"/>
      <c r="M54" s="86">
        <f t="shared" si="1"/>
        <v>3.5746466312922581E-5</v>
      </c>
      <c r="O54" s="87"/>
    </row>
    <row r="55" spans="2:15" x14ac:dyDescent="0.25">
      <c r="B55" s="81">
        <v>42447</v>
      </c>
      <c r="C55" s="82">
        <v>47151604.390000001</v>
      </c>
      <c r="D55" s="83">
        <v>3.8999999999999999E-5</v>
      </c>
      <c r="E55" s="82">
        <v>1838.91</v>
      </c>
      <c r="F55" s="82"/>
      <c r="G55" s="82">
        <v>1166099.3600000001</v>
      </c>
      <c r="H55" s="83">
        <v>3.8999999999999999E-5</v>
      </c>
      <c r="I55" s="82">
        <v>25</v>
      </c>
      <c r="J55" s="84">
        <f t="shared" si="0"/>
        <v>9.7499999999999996E-4</v>
      </c>
      <c r="K55" s="82">
        <v>1136.95</v>
      </c>
      <c r="L55" s="85"/>
      <c r="M55" s="86">
        <f t="shared" si="1"/>
        <v>2.4112647166702276E-5</v>
      </c>
      <c r="O55" s="87"/>
    </row>
    <row r="56" spans="2:15" x14ac:dyDescent="0.25">
      <c r="B56" s="81">
        <v>42448</v>
      </c>
      <c r="C56" s="82">
        <v>47151604.390000001</v>
      </c>
      <c r="D56" s="83">
        <v>3.8999999999999999E-5</v>
      </c>
      <c r="E56" s="82">
        <v>1838.91</v>
      </c>
      <c r="F56" s="82"/>
      <c r="G56" s="82">
        <v>0</v>
      </c>
      <c r="H56" s="83">
        <v>3.8999999999999999E-5</v>
      </c>
      <c r="I56" s="82">
        <v>25</v>
      </c>
      <c r="J56" s="84">
        <f t="shared" si="0"/>
        <v>0</v>
      </c>
      <c r="K56" s="82">
        <v>0</v>
      </c>
      <c r="L56" s="85"/>
      <c r="M56" s="86">
        <f t="shared" si="1"/>
        <v>0</v>
      </c>
      <c r="O56" s="87"/>
    </row>
    <row r="57" spans="2:15" x14ac:dyDescent="0.25">
      <c r="B57" s="81">
        <v>42449</v>
      </c>
      <c r="C57" s="82">
        <v>47151604.390000001</v>
      </c>
      <c r="D57" s="83">
        <v>3.8999999999999999E-5</v>
      </c>
      <c r="E57" s="82">
        <v>1838.91</v>
      </c>
      <c r="F57" s="82"/>
      <c r="G57" s="82">
        <v>0</v>
      </c>
      <c r="H57" s="83">
        <v>3.8999999999999999E-5</v>
      </c>
      <c r="I57" s="82">
        <v>25</v>
      </c>
      <c r="J57" s="84">
        <f t="shared" si="0"/>
        <v>0</v>
      </c>
      <c r="K57" s="82">
        <v>0</v>
      </c>
      <c r="L57" s="85"/>
      <c r="M57" s="86">
        <f t="shared" si="1"/>
        <v>0</v>
      </c>
      <c r="O57" s="87"/>
    </row>
    <row r="58" spans="2:15" x14ac:dyDescent="0.25">
      <c r="B58" s="81">
        <v>42450</v>
      </c>
      <c r="C58" s="82">
        <v>46330228.990000002</v>
      </c>
      <c r="D58" s="83">
        <v>3.8999999999999999E-5</v>
      </c>
      <c r="E58" s="82">
        <v>1806.88</v>
      </c>
      <c r="F58" s="82"/>
      <c r="G58" s="82">
        <v>1256657.17</v>
      </c>
      <c r="H58" s="83">
        <v>3.8999999999999999E-5</v>
      </c>
      <c r="I58" s="82">
        <v>25</v>
      </c>
      <c r="J58" s="84">
        <f t="shared" si="0"/>
        <v>9.7499999999999996E-4</v>
      </c>
      <c r="K58" s="82">
        <v>1225.24</v>
      </c>
      <c r="L58" s="85"/>
      <c r="M58" s="86">
        <f t="shared" si="1"/>
        <v>2.6445800651329783E-5</v>
      </c>
      <c r="O58" s="87"/>
    </row>
    <row r="59" spans="2:15" x14ac:dyDescent="0.25">
      <c r="B59" s="81">
        <v>42451</v>
      </c>
      <c r="C59" s="82">
        <v>44884680.829999998</v>
      </c>
      <c r="D59" s="83">
        <v>3.8999999999999999E-5</v>
      </c>
      <c r="E59" s="82">
        <v>1750.5</v>
      </c>
      <c r="F59" s="82"/>
      <c r="G59" s="82">
        <v>1343593.01</v>
      </c>
      <c r="H59" s="83">
        <v>3.8999999999999999E-5</v>
      </c>
      <c r="I59" s="82">
        <v>25</v>
      </c>
      <c r="J59" s="84">
        <f t="shared" si="0"/>
        <v>9.7499999999999996E-4</v>
      </c>
      <c r="K59" s="82">
        <v>1310</v>
      </c>
      <c r="L59" s="85"/>
      <c r="M59" s="86">
        <f t="shared" si="1"/>
        <v>2.9185904316922821E-5</v>
      </c>
      <c r="O59" s="87"/>
    </row>
    <row r="60" spans="2:15" x14ac:dyDescent="0.25">
      <c r="B60" s="81">
        <v>42452</v>
      </c>
      <c r="C60" s="82">
        <v>44243835.210000001</v>
      </c>
      <c r="D60" s="83">
        <v>4.1E-5</v>
      </c>
      <c r="E60" s="82">
        <v>1814</v>
      </c>
      <c r="F60" s="82"/>
      <c r="G60" s="82">
        <v>1289495.58</v>
      </c>
      <c r="H60" s="83">
        <v>4.1E-5</v>
      </c>
      <c r="I60" s="82">
        <v>25</v>
      </c>
      <c r="J60" s="84">
        <f t="shared" si="0"/>
        <v>1.0250000000000001E-3</v>
      </c>
      <c r="K60" s="82">
        <v>1321.73</v>
      </c>
      <c r="L60" s="85"/>
      <c r="M60" s="86">
        <f t="shared" si="1"/>
        <v>2.9873766451902488E-5</v>
      </c>
      <c r="O60" s="87"/>
    </row>
    <row r="61" spans="2:15" x14ac:dyDescent="0.25">
      <c r="B61" s="81">
        <v>42453</v>
      </c>
      <c r="C61" s="82">
        <v>43636076.68</v>
      </c>
      <c r="D61" s="83">
        <v>4.1E-5</v>
      </c>
      <c r="E61" s="82">
        <v>1789.08</v>
      </c>
      <c r="F61" s="82"/>
      <c r="G61" s="82">
        <v>1682345.97</v>
      </c>
      <c r="H61" s="83">
        <v>4.1E-5</v>
      </c>
      <c r="I61" s="82">
        <v>25</v>
      </c>
      <c r="J61" s="84">
        <f t="shared" si="0"/>
        <v>1.0250000000000001E-3</v>
      </c>
      <c r="K61" s="82">
        <v>1724.4</v>
      </c>
      <c r="L61" s="85"/>
      <c r="M61" s="86">
        <f t="shared" si="1"/>
        <v>3.9517759872082067E-5</v>
      </c>
      <c r="O61" s="87"/>
    </row>
    <row r="62" spans="2:15" x14ac:dyDescent="0.25">
      <c r="B62" s="81">
        <v>42454</v>
      </c>
      <c r="C62" s="82">
        <v>43636076.68</v>
      </c>
      <c r="D62" s="83">
        <v>4.1E-5</v>
      </c>
      <c r="E62" s="82">
        <v>1789.08</v>
      </c>
      <c r="F62" s="82"/>
      <c r="G62" s="82">
        <v>0</v>
      </c>
      <c r="H62" s="83">
        <v>4.1E-5</v>
      </c>
      <c r="I62" s="82">
        <v>25</v>
      </c>
      <c r="J62" s="84">
        <f t="shared" si="0"/>
        <v>0</v>
      </c>
      <c r="K62" s="82">
        <v>0</v>
      </c>
      <c r="L62" s="85"/>
      <c r="M62" s="86">
        <f t="shared" si="1"/>
        <v>0</v>
      </c>
      <c r="O62" s="87"/>
    </row>
    <row r="63" spans="2:15" x14ac:dyDescent="0.25">
      <c r="B63" s="81">
        <v>42455</v>
      </c>
      <c r="C63" s="82">
        <v>43636076.68</v>
      </c>
      <c r="D63" s="83">
        <v>4.1E-5</v>
      </c>
      <c r="E63" s="82">
        <v>1789.08</v>
      </c>
      <c r="F63" s="82"/>
      <c r="G63" s="82">
        <v>0</v>
      </c>
      <c r="H63" s="83">
        <v>4.1E-5</v>
      </c>
      <c r="I63" s="82">
        <v>25</v>
      </c>
      <c r="J63" s="84">
        <f t="shared" si="0"/>
        <v>0</v>
      </c>
      <c r="K63" s="82">
        <v>0</v>
      </c>
      <c r="L63" s="85"/>
      <c r="M63" s="86">
        <f t="shared" si="1"/>
        <v>0</v>
      </c>
      <c r="O63" s="87"/>
    </row>
    <row r="64" spans="2:15" x14ac:dyDescent="0.25">
      <c r="B64" s="81">
        <v>42456</v>
      </c>
      <c r="C64" s="82">
        <v>43636076.68</v>
      </c>
      <c r="D64" s="83">
        <v>4.1E-5</v>
      </c>
      <c r="E64" s="82">
        <v>1789.08</v>
      </c>
      <c r="F64" s="82"/>
      <c r="G64" s="82">
        <v>0</v>
      </c>
      <c r="H64" s="83">
        <v>4.1E-5</v>
      </c>
      <c r="I64" s="82">
        <v>25</v>
      </c>
      <c r="J64" s="84">
        <f t="shared" si="0"/>
        <v>0</v>
      </c>
      <c r="K64" s="82">
        <v>0</v>
      </c>
      <c r="L64" s="85"/>
      <c r="M64" s="86">
        <f t="shared" si="1"/>
        <v>0</v>
      </c>
      <c r="O64" s="87"/>
    </row>
    <row r="65" spans="2:15" x14ac:dyDescent="0.25">
      <c r="B65" s="81">
        <v>42457</v>
      </c>
      <c r="C65" s="82">
        <v>42959485.590000004</v>
      </c>
      <c r="D65" s="83">
        <v>4.1E-5</v>
      </c>
      <c r="E65" s="82">
        <v>1761.34</v>
      </c>
      <c r="F65" s="82"/>
      <c r="G65" s="82">
        <v>1113364.8500000001</v>
      </c>
      <c r="H65" s="83">
        <v>4.1E-5</v>
      </c>
      <c r="I65" s="82">
        <v>25</v>
      </c>
      <c r="J65" s="84">
        <f t="shared" si="0"/>
        <v>1.0250000000000001E-3</v>
      </c>
      <c r="K65" s="82">
        <v>1141.2</v>
      </c>
      <c r="L65" s="85"/>
      <c r="M65" s="86">
        <f t="shared" si="1"/>
        <v>2.6564563898447741E-5</v>
      </c>
      <c r="O65" s="87"/>
    </row>
    <row r="66" spans="2:15" x14ac:dyDescent="0.25">
      <c r="B66" s="81">
        <v>42458</v>
      </c>
      <c r="C66" s="82">
        <v>41365680.229999997</v>
      </c>
      <c r="D66" s="83">
        <v>4.1E-5</v>
      </c>
      <c r="E66" s="82">
        <v>1695.99</v>
      </c>
      <c r="F66" s="82"/>
      <c r="G66" s="82">
        <v>2506061.2000000002</v>
      </c>
      <c r="H66" s="83">
        <v>4.1E-5</v>
      </c>
      <c r="I66" s="82">
        <v>25</v>
      </c>
      <c r="J66" s="84">
        <f t="shared" si="0"/>
        <v>1.0250000000000001E-3</v>
      </c>
      <c r="K66" s="82">
        <v>2568.71</v>
      </c>
      <c r="L66" s="85"/>
      <c r="M66" s="86">
        <f t="shared" si="1"/>
        <v>6.2097612941877157E-5</v>
      </c>
      <c r="O66" s="87"/>
    </row>
    <row r="67" spans="2:15" x14ac:dyDescent="0.25">
      <c r="B67" s="81">
        <v>42459</v>
      </c>
      <c r="C67" s="82">
        <v>40944831.170000002</v>
      </c>
      <c r="D67" s="83">
        <v>4.1E-5</v>
      </c>
      <c r="E67" s="82">
        <v>1678.74</v>
      </c>
      <c r="F67" s="82"/>
      <c r="G67" s="82">
        <v>1739880.61</v>
      </c>
      <c r="H67" s="83">
        <v>4.1E-5</v>
      </c>
      <c r="I67" s="82">
        <v>25</v>
      </c>
      <c r="J67" s="84">
        <f t="shared" si="0"/>
        <v>1.0250000000000001E-3</v>
      </c>
      <c r="K67" s="82">
        <v>1783.38</v>
      </c>
      <c r="L67" s="85"/>
      <c r="M67" s="86">
        <f t="shared" si="1"/>
        <v>4.355568087692276E-5</v>
      </c>
      <c r="O67" s="87"/>
    </row>
    <row r="68" spans="2:15" x14ac:dyDescent="0.25">
      <c r="B68" s="81">
        <v>42460</v>
      </c>
      <c r="C68" s="82">
        <v>41551988.200000003</v>
      </c>
      <c r="D68" s="83">
        <v>4.1E-5</v>
      </c>
      <c r="E68" s="82">
        <v>1703.63</v>
      </c>
      <c r="F68" s="82"/>
      <c r="G68" s="82">
        <v>2376264.09</v>
      </c>
      <c r="H68" s="83">
        <v>4.1E-5</v>
      </c>
      <c r="I68" s="82">
        <v>25</v>
      </c>
      <c r="J68" s="84">
        <f t="shared" si="0"/>
        <v>1.0250000000000001E-3</v>
      </c>
      <c r="K68" s="82">
        <v>2435.67</v>
      </c>
      <c r="L68" s="85"/>
      <c r="M68" s="86">
        <f t="shared" si="1"/>
        <v>5.8617411717497549E-5</v>
      </c>
      <c r="O68" s="87"/>
    </row>
    <row r="69" spans="2:15" x14ac:dyDescent="0.25">
      <c r="B69" s="81">
        <v>42461</v>
      </c>
      <c r="C69" s="82">
        <v>42881838.299999997</v>
      </c>
      <c r="D69" s="83">
        <v>4.1E-5</v>
      </c>
      <c r="E69" s="82">
        <v>1758.16</v>
      </c>
      <c r="F69" s="82"/>
      <c r="G69" s="82">
        <v>2784764.89</v>
      </c>
      <c r="H69" s="83">
        <v>4.1E-5</v>
      </c>
      <c r="I69" s="82">
        <v>25</v>
      </c>
      <c r="J69" s="84">
        <f t="shared" si="0"/>
        <v>1.0250000000000001E-3</v>
      </c>
      <c r="K69" s="82">
        <v>2854.38</v>
      </c>
      <c r="L69" s="85"/>
      <c r="M69" s="86">
        <f t="shared" si="1"/>
        <v>6.656384411579669E-5</v>
      </c>
      <c r="O69" s="87"/>
    </row>
    <row r="70" spans="2:15" x14ac:dyDescent="0.25">
      <c r="B70" s="81">
        <v>42462</v>
      </c>
      <c r="C70" s="82">
        <v>42881838.299999997</v>
      </c>
      <c r="D70" s="83">
        <v>4.1E-5</v>
      </c>
      <c r="E70" s="82">
        <v>1758.16</v>
      </c>
      <c r="F70" s="82"/>
      <c r="G70" s="82">
        <v>0</v>
      </c>
      <c r="H70" s="83">
        <v>4.1E-5</v>
      </c>
      <c r="I70" s="82">
        <v>25</v>
      </c>
      <c r="J70" s="84">
        <f t="shared" si="0"/>
        <v>0</v>
      </c>
      <c r="K70" s="82">
        <v>0</v>
      </c>
      <c r="L70" s="85"/>
      <c r="M70" s="86">
        <f t="shared" si="1"/>
        <v>0</v>
      </c>
      <c r="O70" s="87"/>
    </row>
    <row r="71" spans="2:15" x14ac:dyDescent="0.25">
      <c r="B71" s="81">
        <v>42463</v>
      </c>
      <c r="C71" s="82">
        <v>42881838.299999997</v>
      </c>
      <c r="D71" s="83">
        <v>4.1E-5</v>
      </c>
      <c r="E71" s="82">
        <v>1758.16</v>
      </c>
      <c r="F71" s="82"/>
      <c r="G71" s="82">
        <v>0</v>
      </c>
      <c r="H71" s="83">
        <v>4.1E-5</v>
      </c>
      <c r="I71" s="82">
        <v>25</v>
      </c>
      <c r="J71" s="84">
        <f t="shared" si="0"/>
        <v>0</v>
      </c>
      <c r="K71" s="82">
        <v>0</v>
      </c>
      <c r="L71" s="85"/>
      <c r="M71" s="86">
        <f t="shared" si="1"/>
        <v>0</v>
      </c>
      <c r="O71" s="87"/>
    </row>
    <row r="72" spans="2:15" x14ac:dyDescent="0.25">
      <c r="B72" s="81">
        <v>42464</v>
      </c>
      <c r="C72" s="82">
        <v>48486819.390000001</v>
      </c>
      <c r="D72" s="83">
        <v>4.1E-5</v>
      </c>
      <c r="E72" s="82">
        <v>1987.96</v>
      </c>
      <c r="F72" s="82"/>
      <c r="G72" s="82">
        <v>7438318.2400000002</v>
      </c>
      <c r="H72" s="83">
        <v>4.1E-5</v>
      </c>
      <c r="I72" s="82">
        <v>25</v>
      </c>
      <c r="J72" s="84">
        <f t="shared" si="0"/>
        <v>1.0250000000000001E-3</v>
      </c>
      <c r="K72" s="82">
        <v>7624.28</v>
      </c>
      <c r="L72" s="85"/>
      <c r="M72" s="86">
        <f t="shared" si="1"/>
        <v>1.57244383028606E-4</v>
      </c>
      <c r="O72" s="87"/>
    </row>
    <row r="73" spans="2:15" x14ac:dyDescent="0.25">
      <c r="B73" s="81">
        <v>42465</v>
      </c>
      <c r="C73" s="82">
        <v>46791516.280000001</v>
      </c>
      <c r="D73" s="83">
        <v>4.1E-5</v>
      </c>
      <c r="E73" s="82">
        <v>1918.45</v>
      </c>
      <c r="F73" s="82"/>
      <c r="G73" s="82">
        <v>1574928.78</v>
      </c>
      <c r="H73" s="83">
        <v>4.1E-5</v>
      </c>
      <c r="I73" s="82">
        <v>25</v>
      </c>
      <c r="J73" s="84">
        <f t="shared" si="0"/>
        <v>1.0250000000000001E-3</v>
      </c>
      <c r="K73" s="82">
        <v>1614.3</v>
      </c>
      <c r="L73" s="85"/>
      <c r="M73" s="86">
        <f t="shared" si="1"/>
        <v>3.449984373962245E-5</v>
      </c>
      <c r="O73" s="87"/>
    </row>
    <row r="74" spans="2:15" x14ac:dyDescent="0.25">
      <c r="B74" s="81">
        <v>42466</v>
      </c>
      <c r="C74" s="82">
        <v>46929940.509999998</v>
      </c>
      <c r="D74" s="83">
        <v>4.1E-5</v>
      </c>
      <c r="E74" s="82">
        <v>1924.13</v>
      </c>
      <c r="F74" s="82"/>
      <c r="G74" s="82">
        <v>2265784.34</v>
      </c>
      <c r="H74" s="83">
        <v>4.1E-5</v>
      </c>
      <c r="I74" s="82">
        <v>25</v>
      </c>
      <c r="J74" s="84">
        <f t="shared" ref="J74:J137" si="2">IF(K74&lt;&gt;0,ROUND(H74*I74,6),0)</f>
        <v>1.0250000000000001E-3</v>
      </c>
      <c r="K74" s="82">
        <v>2322.4299999999998</v>
      </c>
      <c r="L74" s="85"/>
      <c r="M74" s="86">
        <f t="shared" ref="M74:M137" si="3">K74/C74</f>
        <v>4.9487171190961305E-5</v>
      </c>
      <c r="O74" s="87"/>
    </row>
    <row r="75" spans="2:15" x14ac:dyDescent="0.25">
      <c r="B75" s="81">
        <v>42467</v>
      </c>
      <c r="C75" s="82">
        <v>46609140.340000004</v>
      </c>
      <c r="D75" s="83">
        <v>4.1E-5</v>
      </c>
      <c r="E75" s="82">
        <v>1910.97</v>
      </c>
      <c r="F75" s="82"/>
      <c r="G75" s="82">
        <v>1806228.85</v>
      </c>
      <c r="H75" s="83">
        <v>4.1E-5</v>
      </c>
      <c r="I75" s="82">
        <v>28.79</v>
      </c>
      <c r="J75" s="84">
        <f t="shared" si="2"/>
        <v>1.1800000000000001E-3</v>
      </c>
      <c r="K75" s="82">
        <v>2131.35</v>
      </c>
      <c r="L75" s="85"/>
      <c r="M75" s="86">
        <f t="shared" si="3"/>
        <v>4.5728155131213044E-5</v>
      </c>
      <c r="O75" s="87"/>
    </row>
    <row r="76" spans="2:15" x14ac:dyDescent="0.25">
      <c r="B76" s="81">
        <v>42468</v>
      </c>
      <c r="C76" s="82">
        <v>46446578.829999998</v>
      </c>
      <c r="D76" s="83">
        <v>4.1E-5</v>
      </c>
      <c r="E76" s="82">
        <v>1904.31</v>
      </c>
      <c r="F76" s="82"/>
      <c r="G76" s="82">
        <v>1634999.98</v>
      </c>
      <c r="H76" s="83">
        <v>4.1E-5</v>
      </c>
      <c r="I76" s="82">
        <v>28.79</v>
      </c>
      <c r="J76" s="84">
        <f t="shared" si="2"/>
        <v>1.1800000000000001E-3</v>
      </c>
      <c r="K76" s="82">
        <v>1929.3</v>
      </c>
      <c r="L76" s="85"/>
      <c r="M76" s="86">
        <f t="shared" si="3"/>
        <v>4.1538043244508222E-5</v>
      </c>
      <c r="O76" s="87"/>
    </row>
    <row r="77" spans="2:15" x14ac:dyDescent="0.25">
      <c r="B77" s="81">
        <v>42469</v>
      </c>
      <c r="C77" s="82">
        <v>46446578.829999998</v>
      </c>
      <c r="D77" s="83">
        <v>4.1E-5</v>
      </c>
      <c r="E77" s="82">
        <v>1904.31</v>
      </c>
      <c r="F77" s="82"/>
      <c r="G77" s="82">
        <v>0</v>
      </c>
      <c r="H77" s="83">
        <v>4.1E-5</v>
      </c>
      <c r="I77" s="82">
        <v>28.79</v>
      </c>
      <c r="J77" s="84">
        <f t="shared" si="2"/>
        <v>0</v>
      </c>
      <c r="K77" s="82">
        <v>0</v>
      </c>
      <c r="L77" s="85"/>
      <c r="M77" s="86">
        <f t="shared" si="3"/>
        <v>0</v>
      </c>
      <c r="O77" s="87"/>
    </row>
    <row r="78" spans="2:15" x14ac:dyDescent="0.25">
      <c r="B78" s="81">
        <v>42470</v>
      </c>
      <c r="C78" s="82">
        <v>46446578.829999998</v>
      </c>
      <c r="D78" s="83">
        <v>4.1E-5</v>
      </c>
      <c r="E78" s="82">
        <v>1904.31</v>
      </c>
      <c r="F78" s="82"/>
      <c r="G78" s="82">
        <v>0</v>
      </c>
      <c r="H78" s="83">
        <v>4.1E-5</v>
      </c>
      <c r="I78" s="82">
        <v>28.79</v>
      </c>
      <c r="J78" s="84">
        <f t="shared" si="2"/>
        <v>0</v>
      </c>
      <c r="K78" s="82">
        <v>0</v>
      </c>
      <c r="L78" s="85"/>
      <c r="M78" s="86">
        <f t="shared" si="3"/>
        <v>0</v>
      </c>
      <c r="O78" s="87"/>
    </row>
    <row r="79" spans="2:15" x14ac:dyDescent="0.25">
      <c r="B79" s="81">
        <v>42471</v>
      </c>
      <c r="C79" s="82">
        <v>46896763.539999999</v>
      </c>
      <c r="D79" s="83">
        <v>4.1E-5</v>
      </c>
      <c r="E79" s="82">
        <v>1922.77</v>
      </c>
      <c r="F79" s="82"/>
      <c r="G79" s="82">
        <v>1974847.2</v>
      </c>
      <c r="H79" s="83">
        <v>4.1E-5</v>
      </c>
      <c r="I79" s="82">
        <v>28.79</v>
      </c>
      <c r="J79" s="84">
        <f t="shared" si="2"/>
        <v>1.1800000000000001E-3</v>
      </c>
      <c r="K79" s="82">
        <v>2330.3200000000002</v>
      </c>
      <c r="L79" s="85"/>
      <c r="M79" s="86">
        <f t="shared" si="3"/>
        <v>4.9690422623991596E-5</v>
      </c>
      <c r="O79" s="87"/>
    </row>
    <row r="80" spans="2:15" x14ac:dyDescent="0.25">
      <c r="B80" s="81">
        <v>42472</v>
      </c>
      <c r="C80" s="82">
        <v>47587369.259999998</v>
      </c>
      <c r="D80" s="83">
        <v>4.1E-5</v>
      </c>
      <c r="E80" s="82">
        <v>1951.08</v>
      </c>
      <c r="F80" s="82"/>
      <c r="G80" s="82">
        <v>3365233.22</v>
      </c>
      <c r="H80" s="83">
        <v>4.1E-5</v>
      </c>
      <c r="I80" s="82">
        <v>28.79</v>
      </c>
      <c r="J80" s="84">
        <f t="shared" si="2"/>
        <v>1.1800000000000001E-3</v>
      </c>
      <c r="K80" s="82">
        <v>3970.98</v>
      </c>
      <c r="L80" s="85"/>
      <c r="M80" s="86">
        <f t="shared" si="3"/>
        <v>8.3446092140626984E-5</v>
      </c>
      <c r="O80" s="87"/>
    </row>
    <row r="81" spans="2:15" x14ac:dyDescent="0.25">
      <c r="B81" s="81">
        <v>42473</v>
      </c>
      <c r="C81" s="82">
        <v>47206912.649999999</v>
      </c>
      <c r="D81" s="83">
        <v>4.1E-5</v>
      </c>
      <c r="E81" s="82">
        <v>1935.48</v>
      </c>
      <c r="F81" s="82"/>
      <c r="G81" s="82">
        <v>1658400.97</v>
      </c>
      <c r="H81" s="83">
        <v>4.1E-5</v>
      </c>
      <c r="I81" s="82">
        <v>28.79</v>
      </c>
      <c r="J81" s="84">
        <f t="shared" si="2"/>
        <v>1.1800000000000001E-3</v>
      </c>
      <c r="K81" s="82">
        <v>1956.91</v>
      </c>
      <c r="L81" s="85"/>
      <c r="M81" s="86">
        <f t="shared" si="3"/>
        <v>4.1453886521002981E-5</v>
      </c>
      <c r="O81" s="87"/>
    </row>
    <row r="82" spans="2:15" x14ac:dyDescent="0.25">
      <c r="B82" s="81">
        <v>42474</v>
      </c>
      <c r="C82" s="82">
        <v>47687707.090000004</v>
      </c>
      <c r="D82" s="83">
        <v>4.1E-5</v>
      </c>
      <c r="E82" s="82">
        <v>1955.2</v>
      </c>
      <c r="F82" s="82"/>
      <c r="G82" s="82">
        <v>2016812.17</v>
      </c>
      <c r="H82" s="83">
        <v>4.1E-5</v>
      </c>
      <c r="I82" s="82">
        <v>28.79</v>
      </c>
      <c r="J82" s="84">
        <f t="shared" si="2"/>
        <v>1.1800000000000001E-3</v>
      </c>
      <c r="K82" s="82">
        <v>2379.84</v>
      </c>
      <c r="L82" s="85"/>
      <c r="M82" s="86">
        <f t="shared" si="3"/>
        <v>4.9904684985348074E-5</v>
      </c>
      <c r="O82" s="87"/>
    </row>
    <row r="83" spans="2:15" x14ac:dyDescent="0.25">
      <c r="B83" s="81">
        <v>42475</v>
      </c>
      <c r="C83" s="82">
        <v>43383283.460000001</v>
      </c>
      <c r="D83" s="83">
        <v>4.1E-5</v>
      </c>
      <c r="E83" s="82">
        <v>1778.71</v>
      </c>
      <c r="F83" s="82"/>
      <c r="G83" s="82">
        <v>2145604.9500000002</v>
      </c>
      <c r="H83" s="83">
        <v>4.1E-5</v>
      </c>
      <c r="I83" s="82">
        <v>28.79</v>
      </c>
      <c r="J83" s="84">
        <f t="shared" si="2"/>
        <v>1.1800000000000001E-3</v>
      </c>
      <c r="K83" s="82">
        <v>2531.81</v>
      </c>
      <c r="L83" s="85"/>
      <c r="M83" s="86">
        <f t="shared" si="3"/>
        <v>5.8359114342609974E-5</v>
      </c>
      <c r="O83" s="87"/>
    </row>
    <row r="84" spans="2:15" x14ac:dyDescent="0.25">
      <c r="B84" s="81">
        <v>42476</v>
      </c>
      <c r="C84" s="82">
        <v>43383283.460000001</v>
      </c>
      <c r="D84" s="83">
        <v>4.1E-5</v>
      </c>
      <c r="E84" s="82">
        <v>1778.71</v>
      </c>
      <c r="F84" s="82"/>
      <c r="G84" s="82">
        <v>0</v>
      </c>
      <c r="H84" s="83">
        <v>4.1E-5</v>
      </c>
      <c r="I84" s="82">
        <v>28.79</v>
      </c>
      <c r="J84" s="84">
        <f t="shared" si="2"/>
        <v>0</v>
      </c>
      <c r="K84" s="82">
        <v>0</v>
      </c>
      <c r="L84" s="85"/>
      <c r="M84" s="86">
        <f t="shared" si="3"/>
        <v>0</v>
      </c>
      <c r="O84" s="87"/>
    </row>
    <row r="85" spans="2:15" x14ac:dyDescent="0.25">
      <c r="B85" s="81">
        <v>42477</v>
      </c>
      <c r="C85" s="82">
        <v>43383283.460000001</v>
      </c>
      <c r="D85" s="83">
        <v>4.1E-5</v>
      </c>
      <c r="E85" s="82">
        <v>1778.71</v>
      </c>
      <c r="F85" s="82"/>
      <c r="G85" s="82">
        <v>0</v>
      </c>
      <c r="H85" s="83">
        <v>4.1E-5</v>
      </c>
      <c r="I85" s="82">
        <v>28.79</v>
      </c>
      <c r="J85" s="84">
        <f t="shared" si="2"/>
        <v>0</v>
      </c>
      <c r="K85" s="82">
        <v>0</v>
      </c>
      <c r="L85" s="85"/>
      <c r="M85" s="86">
        <f t="shared" si="3"/>
        <v>0</v>
      </c>
      <c r="O85" s="87"/>
    </row>
    <row r="86" spans="2:15" x14ac:dyDescent="0.25">
      <c r="B86" s="81">
        <v>42478</v>
      </c>
      <c r="C86" s="82">
        <v>43336831.289999999</v>
      </c>
      <c r="D86" s="83">
        <v>4.1E-5</v>
      </c>
      <c r="E86" s="82">
        <v>1776.81</v>
      </c>
      <c r="F86" s="82"/>
      <c r="G86" s="82">
        <v>1634459.78</v>
      </c>
      <c r="H86" s="83">
        <v>4.1E-5</v>
      </c>
      <c r="I86" s="82">
        <v>28.79</v>
      </c>
      <c r="J86" s="84">
        <f t="shared" si="2"/>
        <v>1.1800000000000001E-3</v>
      </c>
      <c r="K86" s="82">
        <v>1928.66</v>
      </c>
      <c r="L86" s="85"/>
      <c r="M86" s="86">
        <f t="shared" si="3"/>
        <v>4.450394601058522E-5</v>
      </c>
      <c r="O86" s="87"/>
    </row>
    <row r="87" spans="2:15" x14ac:dyDescent="0.25">
      <c r="B87" s="81">
        <v>42479</v>
      </c>
      <c r="C87" s="82">
        <v>41694295.840000004</v>
      </c>
      <c r="D87" s="83">
        <v>4.1E-5</v>
      </c>
      <c r="E87" s="82">
        <v>1709.47</v>
      </c>
      <c r="F87" s="82"/>
      <c r="G87" s="82">
        <v>1304097.33</v>
      </c>
      <c r="H87" s="83">
        <v>4.1E-5</v>
      </c>
      <c r="I87" s="82">
        <v>28.79</v>
      </c>
      <c r="J87" s="84">
        <f t="shared" si="2"/>
        <v>1.1800000000000001E-3</v>
      </c>
      <c r="K87" s="82">
        <v>1538.83</v>
      </c>
      <c r="L87" s="85"/>
      <c r="M87" s="86">
        <f t="shared" si="3"/>
        <v>3.6907446666210438E-5</v>
      </c>
      <c r="O87" s="87"/>
    </row>
    <row r="88" spans="2:15" x14ac:dyDescent="0.25">
      <c r="B88" s="81">
        <v>42480</v>
      </c>
      <c r="C88" s="82">
        <v>41712044.340000004</v>
      </c>
      <c r="D88" s="83">
        <v>5.8E-5</v>
      </c>
      <c r="E88" s="82">
        <v>2419.3000000000002</v>
      </c>
      <c r="F88" s="82"/>
      <c r="G88" s="82">
        <v>1269781.1499999999</v>
      </c>
      <c r="H88" s="83">
        <v>5.8E-5</v>
      </c>
      <c r="I88" s="82">
        <v>28.79</v>
      </c>
      <c r="J88" s="84">
        <f t="shared" si="2"/>
        <v>1.67E-3</v>
      </c>
      <c r="K88" s="82">
        <v>2120.5300000000002</v>
      </c>
      <c r="L88" s="85"/>
      <c r="M88" s="86">
        <f t="shared" si="3"/>
        <v>5.0837354858834044E-5</v>
      </c>
      <c r="O88" s="87"/>
    </row>
    <row r="89" spans="2:15" x14ac:dyDescent="0.25">
      <c r="B89" s="81">
        <v>42481</v>
      </c>
      <c r="C89" s="82">
        <v>40908357.920000002</v>
      </c>
      <c r="D89" s="83">
        <v>5.8E-5</v>
      </c>
      <c r="E89" s="82">
        <v>2372.6799999999998</v>
      </c>
      <c r="F89" s="82"/>
      <c r="G89" s="82">
        <v>1433296</v>
      </c>
      <c r="H89" s="83">
        <v>5.8E-5</v>
      </c>
      <c r="I89" s="82">
        <v>28.79</v>
      </c>
      <c r="J89" s="84">
        <f t="shared" si="2"/>
        <v>1.67E-3</v>
      </c>
      <c r="K89" s="82">
        <v>2393.6</v>
      </c>
      <c r="L89" s="85"/>
      <c r="M89" s="86">
        <f t="shared" si="3"/>
        <v>5.8511270598563294E-5</v>
      </c>
      <c r="O89" s="87"/>
    </row>
    <row r="90" spans="2:15" x14ac:dyDescent="0.25">
      <c r="B90" s="81">
        <v>42482</v>
      </c>
      <c r="C90" s="82">
        <v>41090505.93</v>
      </c>
      <c r="D90" s="83">
        <v>5.8E-5</v>
      </c>
      <c r="E90" s="82">
        <v>2383.25</v>
      </c>
      <c r="F90" s="82"/>
      <c r="G90" s="82">
        <v>1759522.14</v>
      </c>
      <c r="H90" s="83">
        <v>5.8E-5</v>
      </c>
      <c r="I90" s="82">
        <v>28.79</v>
      </c>
      <c r="J90" s="84">
        <f t="shared" si="2"/>
        <v>1.67E-3</v>
      </c>
      <c r="K90" s="82">
        <v>2938.4</v>
      </c>
      <c r="L90" s="85"/>
      <c r="M90" s="86">
        <f t="shared" si="3"/>
        <v>7.1510436133488615E-5</v>
      </c>
      <c r="O90" s="87"/>
    </row>
    <row r="91" spans="2:15" x14ac:dyDescent="0.25">
      <c r="B91" s="81">
        <v>42483</v>
      </c>
      <c r="C91" s="82">
        <v>41090505.93</v>
      </c>
      <c r="D91" s="83">
        <v>5.8E-5</v>
      </c>
      <c r="E91" s="82">
        <v>2383.25</v>
      </c>
      <c r="F91" s="82"/>
      <c r="G91" s="82">
        <v>0</v>
      </c>
      <c r="H91" s="83">
        <v>5.8E-5</v>
      </c>
      <c r="I91" s="82">
        <v>28.79</v>
      </c>
      <c r="J91" s="84">
        <f t="shared" si="2"/>
        <v>0</v>
      </c>
      <c r="K91" s="82">
        <v>0</v>
      </c>
      <c r="L91" s="85"/>
      <c r="M91" s="86">
        <f t="shared" si="3"/>
        <v>0</v>
      </c>
      <c r="O91" s="87"/>
    </row>
    <row r="92" spans="2:15" x14ac:dyDescent="0.25">
      <c r="B92" s="81">
        <v>42484</v>
      </c>
      <c r="C92" s="82">
        <v>41090505.93</v>
      </c>
      <c r="D92" s="83">
        <v>5.8E-5</v>
      </c>
      <c r="E92" s="82">
        <v>2383.25</v>
      </c>
      <c r="F92" s="82"/>
      <c r="G92" s="82">
        <v>0</v>
      </c>
      <c r="H92" s="83">
        <v>5.8E-5</v>
      </c>
      <c r="I92" s="82">
        <v>28.79</v>
      </c>
      <c r="J92" s="84">
        <f t="shared" si="2"/>
        <v>0</v>
      </c>
      <c r="K92" s="82">
        <v>0</v>
      </c>
      <c r="L92" s="85"/>
      <c r="M92" s="86">
        <f t="shared" si="3"/>
        <v>0</v>
      </c>
      <c r="O92" s="87"/>
    </row>
    <row r="93" spans="2:15" x14ac:dyDescent="0.25">
      <c r="B93" s="81">
        <v>42485</v>
      </c>
      <c r="C93" s="82">
        <v>40799070.100000001</v>
      </c>
      <c r="D93" s="83">
        <v>5.8E-5</v>
      </c>
      <c r="E93" s="82">
        <v>2366.35</v>
      </c>
      <c r="F93" s="82"/>
      <c r="G93" s="82">
        <v>1360634.21</v>
      </c>
      <c r="H93" s="83">
        <v>5.8E-5</v>
      </c>
      <c r="I93" s="82">
        <v>28.79</v>
      </c>
      <c r="J93" s="84">
        <f t="shared" si="2"/>
        <v>1.67E-3</v>
      </c>
      <c r="K93" s="82">
        <v>2272.2600000000002</v>
      </c>
      <c r="L93" s="85"/>
      <c r="M93" s="86">
        <f t="shared" si="3"/>
        <v>5.5693916416001851E-5</v>
      </c>
      <c r="O93" s="87"/>
    </row>
    <row r="94" spans="2:15" x14ac:dyDescent="0.25">
      <c r="B94" s="81">
        <v>42486</v>
      </c>
      <c r="C94" s="82">
        <v>40383377.659999996</v>
      </c>
      <c r="D94" s="83">
        <v>5.8E-5</v>
      </c>
      <c r="E94" s="82">
        <v>2342.2399999999998</v>
      </c>
      <c r="F94" s="82"/>
      <c r="G94" s="82">
        <v>1503020.5</v>
      </c>
      <c r="H94" s="83">
        <v>5.8E-5</v>
      </c>
      <c r="I94" s="82">
        <v>28.79</v>
      </c>
      <c r="J94" s="84">
        <f t="shared" si="2"/>
        <v>1.67E-3</v>
      </c>
      <c r="K94" s="82">
        <v>2510.04</v>
      </c>
      <c r="L94" s="85"/>
      <c r="M94" s="86">
        <f t="shared" si="3"/>
        <v>6.2155276389528239E-5</v>
      </c>
      <c r="O94" s="87"/>
    </row>
    <row r="95" spans="2:15" x14ac:dyDescent="0.25">
      <c r="B95" s="81">
        <v>42487</v>
      </c>
      <c r="C95" s="82">
        <v>39245849.630000003</v>
      </c>
      <c r="D95" s="83">
        <v>5.8E-5</v>
      </c>
      <c r="E95" s="82">
        <v>2276.2600000000002</v>
      </c>
      <c r="F95" s="82"/>
      <c r="G95" s="82">
        <v>1999799.42</v>
      </c>
      <c r="H95" s="83">
        <v>5.8E-5</v>
      </c>
      <c r="I95" s="82">
        <v>28.79</v>
      </c>
      <c r="J95" s="84">
        <f t="shared" si="2"/>
        <v>1.67E-3</v>
      </c>
      <c r="K95" s="82">
        <v>3339.67</v>
      </c>
      <c r="L95" s="85"/>
      <c r="M95" s="86">
        <f t="shared" si="3"/>
        <v>8.5096131985562006E-5</v>
      </c>
      <c r="O95" s="87"/>
    </row>
    <row r="96" spans="2:15" x14ac:dyDescent="0.25">
      <c r="B96" s="81">
        <v>42488</v>
      </c>
      <c r="C96" s="82">
        <v>39193845.840000004</v>
      </c>
      <c r="D96" s="83">
        <v>5.8E-5</v>
      </c>
      <c r="E96" s="82">
        <v>2273.2399999999998</v>
      </c>
      <c r="F96" s="82"/>
      <c r="G96" s="82">
        <v>1379259.5</v>
      </c>
      <c r="H96" s="83">
        <v>5.8E-5</v>
      </c>
      <c r="I96" s="82">
        <v>28.79</v>
      </c>
      <c r="J96" s="84">
        <f t="shared" si="2"/>
        <v>1.67E-3</v>
      </c>
      <c r="K96" s="82">
        <v>2303.36</v>
      </c>
      <c r="L96" s="85"/>
      <c r="M96" s="86">
        <f t="shared" si="3"/>
        <v>5.8768409954025578E-5</v>
      </c>
      <c r="O96" s="87"/>
    </row>
    <row r="97" spans="2:15" x14ac:dyDescent="0.25">
      <c r="B97" s="81">
        <v>42489</v>
      </c>
      <c r="C97" s="82">
        <v>40736282.990000002</v>
      </c>
      <c r="D97" s="83">
        <v>5.8E-5</v>
      </c>
      <c r="E97" s="82">
        <v>2362.6999999999998</v>
      </c>
      <c r="F97" s="82"/>
      <c r="G97" s="82">
        <v>2591596.34</v>
      </c>
      <c r="H97" s="83">
        <v>5.8E-5</v>
      </c>
      <c r="I97" s="82">
        <v>28.79</v>
      </c>
      <c r="J97" s="84">
        <f t="shared" si="2"/>
        <v>1.67E-3</v>
      </c>
      <c r="K97" s="82">
        <v>4327.97</v>
      </c>
      <c r="L97" s="85"/>
      <c r="M97" s="86">
        <f t="shared" si="3"/>
        <v>1.062436158218568E-4</v>
      </c>
      <c r="O97" s="87"/>
    </row>
    <row r="98" spans="2:15" x14ac:dyDescent="0.25">
      <c r="B98" s="81">
        <v>42490</v>
      </c>
      <c r="C98" s="82">
        <v>40736282.990000002</v>
      </c>
      <c r="D98" s="83">
        <v>5.8E-5</v>
      </c>
      <c r="E98" s="82">
        <v>2362.6999999999998</v>
      </c>
      <c r="F98" s="82"/>
      <c r="G98" s="82">
        <v>0</v>
      </c>
      <c r="H98" s="83">
        <v>5.8E-5</v>
      </c>
      <c r="I98" s="82">
        <v>28.79</v>
      </c>
      <c r="J98" s="84">
        <f t="shared" si="2"/>
        <v>0</v>
      </c>
      <c r="K98" s="82">
        <v>0</v>
      </c>
      <c r="L98" s="85"/>
      <c r="M98" s="86">
        <f t="shared" si="3"/>
        <v>0</v>
      </c>
      <c r="O98" s="87"/>
    </row>
    <row r="99" spans="2:15" x14ac:dyDescent="0.25">
      <c r="B99" s="81">
        <v>42491</v>
      </c>
      <c r="C99" s="82">
        <v>40736282.990000002</v>
      </c>
      <c r="D99" s="83">
        <v>5.8E-5</v>
      </c>
      <c r="E99" s="82">
        <v>2362.6999999999998</v>
      </c>
      <c r="F99" s="82"/>
      <c r="G99" s="82">
        <v>0</v>
      </c>
      <c r="H99" s="83">
        <v>5.8E-5</v>
      </c>
      <c r="I99" s="82">
        <v>28.79</v>
      </c>
      <c r="J99" s="84">
        <f t="shared" si="2"/>
        <v>0</v>
      </c>
      <c r="K99" s="82">
        <v>0</v>
      </c>
      <c r="L99" s="85"/>
      <c r="M99" s="86">
        <f t="shared" si="3"/>
        <v>0</v>
      </c>
      <c r="O99" s="87"/>
    </row>
    <row r="100" spans="2:15" x14ac:dyDescent="0.25">
      <c r="B100" s="81">
        <v>42492</v>
      </c>
      <c r="C100" s="82">
        <v>41317194.93</v>
      </c>
      <c r="D100" s="83">
        <v>5.8E-5</v>
      </c>
      <c r="E100" s="82">
        <v>2396.4</v>
      </c>
      <c r="F100" s="82"/>
      <c r="G100" s="82">
        <v>2525481.46</v>
      </c>
      <c r="H100" s="83">
        <v>5.8E-5</v>
      </c>
      <c r="I100" s="82">
        <v>28.79</v>
      </c>
      <c r="J100" s="84">
        <f t="shared" si="2"/>
        <v>1.67E-3</v>
      </c>
      <c r="K100" s="82">
        <v>4217.55</v>
      </c>
      <c r="L100" s="85"/>
      <c r="M100" s="86">
        <f t="shared" si="3"/>
        <v>1.0207735561781034E-4</v>
      </c>
      <c r="O100" s="87"/>
    </row>
    <row r="101" spans="2:15" s="88" customFormat="1" x14ac:dyDescent="0.25">
      <c r="B101" s="81">
        <v>42493</v>
      </c>
      <c r="C101" s="82">
        <v>41594798.259999998</v>
      </c>
      <c r="D101" s="83">
        <v>5.8E-5</v>
      </c>
      <c r="E101" s="82">
        <v>2412.5</v>
      </c>
      <c r="F101" s="82"/>
      <c r="G101" s="82">
        <v>2672636.4</v>
      </c>
      <c r="H101" s="83">
        <v>5.8E-5</v>
      </c>
      <c r="I101" s="82">
        <v>28.79</v>
      </c>
      <c r="J101" s="84">
        <f t="shared" si="2"/>
        <v>1.67E-3</v>
      </c>
      <c r="K101" s="82">
        <v>4463.3</v>
      </c>
      <c r="L101" s="85"/>
      <c r="M101" s="86">
        <f t="shared" si="3"/>
        <v>1.0730428290818691E-4</v>
      </c>
      <c r="O101" s="87"/>
    </row>
    <row r="102" spans="2:15" s="88" customFormat="1" x14ac:dyDescent="0.25">
      <c r="B102" s="81">
        <v>42494</v>
      </c>
      <c r="C102" s="82">
        <v>45844181.43</v>
      </c>
      <c r="D102" s="83">
        <v>5.8E-5</v>
      </c>
      <c r="E102" s="82">
        <v>2658.96</v>
      </c>
      <c r="F102" s="82"/>
      <c r="G102" s="82">
        <v>6363166.75</v>
      </c>
      <c r="H102" s="83">
        <v>5.8E-5</v>
      </c>
      <c r="I102" s="82">
        <v>28.79</v>
      </c>
      <c r="J102" s="84">
        <f t="shared" si="2"/>
        <v>1.67E-3</v>
      </c>
      <c r="K102" s="82">
        <v>10626.49</v>
      </c>
      <c r="L102" s="85"/>
      <c r="M102" s="86">
        <f t="shared" si="3"/>
        <v>2.3179582814071418E-4</v>
      </c>
      <c r="O102" s="87"/>
    </row>
    <row r="103" spans="2:15" s="88" customFormat="1" x14ac:dyDescent="0.25">
      <c r="B103" s="81">
        <v>42495</v>
      </c>
      <c r="C103" s="82">
        <v>46054083.009999998</v>
      </c>
      <c r="D103" s="83">
        <v>5.8E-5</v>
      </c>
      <c r="E103" s="82">
        <v>2671.14</v>
      </c>
      <c r="F103" s="82"/>
      <c r="G103" s="82">
        <v>2275798.7999999998</v>
      </c>
      <c r="H103" s="83">
        <v>5.8E-5</v>
      </c>
      <c r="I103" s="82">
        <v>28.79</v>
      </c>
      <c r="J103" s="84">
        <f t="shared" si="2"/>
        <v>1.67E-3</v>
      </c>
      <c r="K103" s="82">
        <v>3800.58</v>
      </c>
      <c r="L103" s="85"/>
      <c r="M103" s="86">
        <f t="shared" si="3"/>
        <v>8.2524279099743613E-5</v>
      </c>
      <c r="O103" s="87"/>
    </row>
    <row r="104" spans="2:15" s="88" customFormat="1" x14ac:dyDescent="0.25">
      <c r="B104" s="81">
        <v>42496</v>
      </c>
      <c r="C104" s="82">
        <v>46345881.969999999</v>
      </c>
      <c r="D104" s="83">
        <v>5.8E-5</v>
      </c>
      <c r="E104" s="82">
        <v>2688.06</v>
      </c>
      <c r="F104" s="82"/>
      <c r="G104" s="82">
        <v>1818367.39</v>
      </c>
      <c r="H104" s="83">
        <v>5.8E-5</v>
      </c>
      <c r="I104" s="82">
        <v>29.14</v>
      </c>
      <c r="J104" s="84">
        <f t="shared" si="2"/>
        <v>1.6900000000000001E-3</v>
      </c>
      <c r="K104" s="82">
        <v>3073.04</v>
      </c>
      <c r="L104" s="85"/>
      <c r="M104" s="86">
        <f t="shared" si="3"/>
        <v>6.6306646229954136E-5</v>
      </c>
      <c r="O104" s="87"/>
    </row>
    <row r="105" spans="2:15" s="88" customFormat="1" x14ac:dyDescent="0.25">
      <c r="B105" s="81">
        <v>42497</v>
      </c>
      <c r="C105" s="82">
        <v>46345881.969999999</v>
      </c>
      <c r="D105" s="83">
        <v>5.8E-5</v>
      </c>
      <c r="E105" s="82">
        <v>2688.06</v>
      </c>
      <c r="F105" s="82"/>
      <c r="G105" s="82">
        <v>0</v>
      </c>
      <c r="H105" s="83">
        <v>5.8E-5</v>
      </c>
      <c r="I105" s="82">
        <v>29.14</v>
      </c>
      <c r="J105" s="84">
        <f t="shared" si="2"/>
        <v>0</v>
      </c>
      <c r="K105" s="82">
        <v>0</v>
      </c>
      <c r="L105" s="85"/>
      <c r="M105" s="86">
        <f t="shared" si="3"/>
        <v>0</v>
      </c>
      <c r="O105" s="87"/>
    </row>
    <row r="106" spans="2:15" s="88" customFormat="1" x14ac:dyDescent="0.25">
      <c r="B106" s="81">
        <v>42498</v>
      </c>
      <c r="C106" s="82">
        <v>46345881.969999999</v>
      </c>
      <c r="D106" s="83">
        <v>5.8E-5</v>
      </c>
      <c r="E106" s="82">
        <v>2688.06</v>
      </c>
      <c r="F106" s="82"/>
      <c r="G106" s="82">
        <v>0</v>
      </c>
      <c r="H106" s="83">
        <v>5.8E-5</v>
      </c>
      <c r="I106" s="82">
        <v>29.14</v>
      </c>
      <c r="J106" s="84">
        <f t="shared" si="2"/>
        <v>0</v>
      </c>
      <c r="K106" s="82">
        <v>0</v>
      </c>
      <c r="L106" s="85"/>
      <c r="M106" s="86">
        <f t="shared" si="3"/>
        <v>0</v>
      </c>
      <c r="O106" s="87"/>
    </row>
    <row r="107" spans="2:15" s="88" customFormat="1" x14ac:dyDescent="0.25">
      <c r="B107" s="81">
        <v>42499</v>
      </c>
      <c r="C107" s="82">
        <v>46849855.240000002</v>
      </c>
      <c r="D107" s="83">
        <v>5.8E-5</v>
      </c>
      <c r="E107" s="82">
        <v>2717.29</v>
      </c>
      <c r="F107" s="82"/>
      <c r="G107" s="82">
        <v>1908946.91</v>
      </c>
      <c r="H107" s="83">
        <v>5.8E-5</v>
      </c>
      <c r="I107" s="82">
        <v>29.14</v>
      </c>
      <c r="J107" s="84">
        <f t="shared" si="2"/>
        <v>1.6900000000000001E-3</v>
      </c>
      <c r="K107" s="82">
        <v>3226.12</v>
      </c>
      <c r="L107" s="85"/>
      <c r="M107" s="86">
        <f t="shared" si="3"/>
        <v>6.8860831767214649E-5</v>
      </c>
      <c r="O107" s="87"/>
    </row>
    <row r="108" spans="2:15" s="88" customFormat="1" x14ac:dyDescent="0.25">
      <c r="B108" s="81">
        <v>42500</v>
      </c>
      <c r="C108" s="82">
        <v>45356768.649999999</v>
      </c>
      <c r="D108" s="83">
        <v>5.8E-5</v>
      </c>
      <c r="E108" s="82">
        <v>2630.69</v>
      </c>
      <c r="F108" s="82"/>
      <c r="G108" s="82">
        <v>1633212.37</v>
      </c>
      <c r="H108" s="83">
        <v>5.8E-5</v>
      </c>
      <c r="I108" s="82">
        <v>29.14</v>
      </c>
      <c r="J108" s="84">
        <f t="shared" si="2"/>
        <v>1.6900000000000001E-3</v>
      </c>
      <c r="K108" s="82">
        <v>2760.13</v>
      </c>
      <c r="L108" s="85"/>
      <c r="M108" s="86">
        <f t="shared" si="3"/>
        <v>6.0853761900430274E-5</v>
      </c>
      <c r="O108" s="87"/>
    </row>
    <row r="109" spans="2:15" s="88" customFormat="1" x14ac:dyDescent="0.25">
      <c r="B109" s="81">
        <v>42501</v>
      </c>
      <c r="C109" s="82">
        <v>45957246.93</v>
      </c>
      <c r="D109" s="83">
        <v>5.8E-5</v>
      </c>
      <c r="E109" s="82">
        <v>2665.52</v>
      </c>
      <c r="F109" s="82"/>
      <c r="G109" s="82">
        <v>2067159.19</v>
      </c>
      <c r="H109" s="83">
        <v>5.8E-5</v>
      </c>
      <c r="I109" s="82">
        <v>29.14</v>
      </c>
      <c r="J109" s="84">
        <f t="shared" si="2"/>
        <v>1.6900000000000001E-3</v>
      </c>
      <c r="K109" s="82">
        <v>3493.5</v>
      </c>
      <c r="L109" s="85"/>
      <c r="M109" s="86">
        <f t="shared" si="3"/>
        <v>7.6016302832959974E-5</v>
      </c>
      <c r="O109" s="87"/>
    </row>
    <row r="110" spans="2:15" s="88" customFormat="1" x14ac:dyDescent="0.25">
      <c r="B110" s="81">
        <v>42502</v>
      </c>
      <c r="C110" s="82">
        <v>47264909.130000003</v>
      </c>
      <c r="D110" s="83">
        <v>5.8E-5</v>
      </c>
      <c r="E110" s="82">
        <v>2741.36</v>
      </c>
      <c r="F110" s="82"/>
      <c r="G110" s="82">
        <v>2568236.0499999998</v>
      </c>
      <c r="H110" s="83">
        <v>5.8E-5</v>
      </c>
      <c r="I110" s="82">
        <v>29.14</v>
      </c>
      <c r="J110" s="84">
        <f t="shared" si="2"/>
        <v>1.6900000000000001E-3</v>
      </c>
      <c r="K110" s="82">
        <v>4340.32</v>
      </c>
      <c r="L110" s="85"/>
      <c r="M110" s="86">
        <f t="shared" si="3"/>
        <v>9.1829648673652273E-5</v>
      </c>
      <c r="O110" s="87"/>
    </row>
    <row r="111" spans="2:15" s="88" customFormat="1" x14ac:dyDescent="0.25">
      <c r="B111" s="81">
        <v>42503</v>
      </c>
      <c r="C111" s="82">
        <v>47065243.460000001</v>
      </c>
      <c r="D111" s="83">
        <v>5.8E-5</v>
      </c>
      <c r="E111" s="82">
        <v>2729.78</v>
      </c>
      <c r="F111" s="82"/>
      <c r="G111" s="82">
        <v>1529490.58</v>
      </c>
      <c r="H111" s="83">
        <v>5.8E-5</v>
      </c>
      <c r="I111" s="82">
        <v>29.14</v>
      </c>
      <c r="J111" s="84">
        <f t="shared" si="2"/>
        <v>1.6900000000000001E-3</v>
      </c>
      <c r="K111" s="82">
        <v>2584.84</v>
      </c>
      <c r="L111" s="85"/>
      <c r="M111" s="86">
        <f t="shared" si="3"/>
        <v>5.4920357571225873E-5</v>
      </c>
      <c r="O111" s="87"/>
    </row>
    <row r="112" spans="2:15" s="88" customFormat="1" x14ac:dyDescent="0.25">
      <c r="B112" s="81">
        <v>42504</v>
      </c>
      <c r="C112" s="82">
        <v>47065243.460000001</v>
      </c>
      <c r="D112" s="83">
        <v>5.8E-5</v>
      </c>
      <c r="E112" s="82">
        <v>2729.78</v>
      </c>
      <c r="F112" s="82"/>
      <c r="G112" s="82">
        <v>0</v>
      </c>
      <c r="H112" s="83">
        <v>5.8E-5</v>
      </c>
      <c r="I112" s="82">
        <v>29.14</v>
      </c>
      <c r="J112" s="84">
        <f t="shared" si="2"/>
        <v>0</v>
      </c>
      <c r="K112" s="82">
        <v>0</v>
      </c>
      <c r="L112" s="85"/>
      <c r="M112" s="86">
        <f t="shared" si="3"/>
        <v>0</v>
      </c>
      <c r="O112" s="87"/>
    </row>
    <row r="113" spans="2:15" s="88" customFormat="1" x14ac:dyDescent="0.25">
      <c r="B113" s="81">
        <v>42505</v>
      </c>
      <c r="C113" s="82">
        <v>47065243.460000001</v>
      </c>
      <c r="D113" s="83">
        <v>5.8E-5</v>
      </c>
      <c r="E113" s="82">
        <v>2729.78</v>
      </c>
      <c r="F113" s="82"/>
      <c r="G113" s="82">
        <v>0</v>
      </c>
      <c r="H113" s="83">
        <v>5.8E-5</v>
      </c>
      <c r="I113" s="82">
        <v>29.14</v>
      </c>
      <c r="J113" s="84">
        <f t="shared" si="2"/>
        <v>0</v>
      </c>
      <c r="K113" s="82">
        <v>0</v>
      </c>
      <c r="L113" s="85"/>
      <c r="M113" s="86">
        <f t="shared" si="3"/>
        <v>0</v>
      </c>
      <c r="O113" s="87"/>
    </row>
    <row r="114" spans="2:15" s="88" customFormat="1" x14ac:dyDescent="0.25">
      <c r="B114" s="81">
        <v>42506</v>
      </c>
      <c r="C114" s="82">
        <v>41745358.289999999</v>
      </c>
      <c r="D114" s="83">
        <v>5.8E-5</v>
      </c>
      <c r="E114" s="82">
        <v>2421.23</v>
      </c>
      <c r="F114" s="82"/>
      <c r="G114" s="82">
        <v>1896935.6</v>
      </c>
      <c r="H114" s="83">
        <v>5.8E-5</v>
      </c>
      <c r="I114" s="82">
        <v>29.14</v>
      </c>
      <c r="J114" s="84">
        <f t="shared" si="2"/>
        <v>1.6900000000000001E-3</v>
      </c>
      <c r="K114" s="82">
        <v>3205.82</v>
      </c>
      <c r="L114" s="85"/>
      <c r="M114" s="86">
        <f t="shared" si="3"/>
        <v>7.6794645711974799E-5</v>
      </c>
      <c r="O114" s="87"/>
    </row>
    <row r="115" spans="2:15" s="88" customFormat="1" x14ac:dyDescent="0.25">
      <c r="B115" s="81">
        <v>42507</v>
      </c>
      <c r="C115" s="82">
        <v>40366723.560000002</v>
      </c>
      <c r="D115" s="83">
        <v>5.8E-5</v>
      </c>
      <c r="E115" s="82">
        <v>2341.27</v>
      </c>
      <c r="F115" s="82"/>
      <c r="G115" s="82">
        <v>1213820.2</v>
      </c>
      <c r="H115" s="83">
        <v>5.8E-5</v>
      </c>
      <c r="I115" s="82">
        <v>29.14</v>
      </c>
      <c r="J115" s="84">
        <f t="shared" si="2"/>
        <v>1.6900000000000001E-3</v>
      </c>
      <c r="K115" s="82">
        <v>2051.36</v>
      </c>
      <c r="L115" s="85"/>
      <c r="M115" s="86">
        <f t="shared" si="3"/>
        <v>5.0818095180574028E-5</v>
      </c>
      <c r="O115" s="87"/>
    </row>
    <row r="116" spans="2:15" s="88" customFormat="1" x14ac:dyDescent="0.25">
      <c r="B116" s="81">
        <v>42508</v>
      </c>
      <c r="C116" s="82">
        <v>39752284</v>
      </c>
      <c r="D116" s="83">
        <v>5.8E-5</v>
      </c>
      <c r="E116" s="82">
        <v>2305.63</v>
      </c>
      <c r="F116" s="82"/>
      <c r="G116" s="82">
        <v>1168658.48</v>
      </c>
      <c r="H116" s="83">
        <v>5.8E-5</v>
      </c>
      <c r="I116" s="82">
        <v>29.14</v>
      </c>
      <c r="J116" s="84">
        <f t="shared" si="2"/>
        <v>1.6900000000000001E-3</v>
      </c>
      <c r="K116" s="82">
        <v>1975.03</v>
      </c>
      <c r="L116" s="85"/>
      <c r="M116" s="86">
        <f t="shared" si="3"/>
        <v>4.9683434541773751E-5</v>
      </c>
      <c r="O116" s="87"/>
    </row>
    <row r="117" spans="2:15" s="88" customFormat="1" x14ac:dyDescent="0.25">
      <c r="B117" s="81">
        <v>42509</v>
      </c>
      <c r="C117" s="82">
        <v>39401463.460000001</v>
      </c>
      <c r="D117" s="83">
        <v>5.8E-5</v>
      </c>
      <c r="E117" s="82">
        <v>2285.2800000000002</v>
      </c>
      <c r="F117" s="82"/>
      <c r="G117" s="82">
        <v>1213380.01</v>
      </c>
      <c r="H117" s="83">
        <v>5.8E-5</v>
      </c>
      <c r="I117" s="82">
        <v>29.14</v>
      </c>
      <c r="J117" s="84">
        <f t="shared" si="2"/>
        <v>1.6900000000000001E-3</v>
      </c>
      <c r="K117" s="82">
        <v>2050.61</v>
      </c>
      <c r="L117" s="85"/>
      <c r="M117" s="86">
        <f t="shared" si="3"/>
        <v>5.2044005981700661E-5</v>
      </c>
      <c r="O117" s="87"/>
    </row>
    <row r="118" spans="2:15" s="88" customFormat="1" x14ac:dyDescent="0.25">
      <c r="B118" s="81">
        <v>42510</v>
      </c>
      <c r="C118" s="82">
        <v>39241855.829999998</v>
      </c>
      <c r="D118" s="83">
        <v>5.8999999999999998E-5</v>
      </c>
      <c r="E118" s="82">
        <v>2315.27</v>
      </c>
      <c r="F118" s="82"/>
      <c r="G118" s="82">
        <v>1169689.26</v>
      </c>
      <c r="H118" s="83">
        <v>5.8999999999999998E-5</v>
      </c>
      <c r="I118" s="82">
        <v>29.14</v>
      </c>
      <c r="J118" s="84">
        <f t="shared" si="2"/>
        <v>1.719E-3</v>
      </c>
      <c r="K118" s="82">
        <v>2010.7</v>
      </c>
      <c r="L118" s="85"/>
      <c r="M118" s="86">
        <f t="shared" si="3"/>
        <v>5.1238657231466624E-5</v>
      </c>
      <c r="O118" s="87"/>
    </row>
    <row r="119" spans="2:15" s="88" customFormat="1" x14ac:dyDescent="0.25">
      <c r="B119" s="81">
        <v>42511</v>
      </c>
      <c r="C119" s="82">
        <v>39241855.829999998</v>
      </c>
      <c r="D119" s="83">
        <v>5.8999999999999998E-5</v>
      </c>
      <c r="E119" s="82">
        <v>2315.27</v>
      </c>
      <c r="F119" s="82"/>
      <c r="G119" s="82">
        <v>0</v>
      </c>
      <c r="H119" s="83">
        <v>5.8999999999999998E-5</v>
      </c>
      <c r="I119" s="82">
        <v>29.14</v>
      </c>
      <c r="J119" s="84">
        <f t="shared" si="2"/>
        <v>0</v>
      </c>
      <c r="K119" s="82">
        <v>0</v>
      </c>
      <c r="L119" s="85"/>
      <c r="M119" s="86">
        <f t="shared" si="3"/>
        <v>0</v>
      </c>
      <c r="O119" s="87"/>
    </row>
    <row r="120" spans="2:15" s="88" customFormat="1" x14ac:dyDescent="0.25">
      <c r="B120" s="81">
        <v>42512</v>
      </c>
      <c r="C120" s="82">
        <v>39241855.829999998</v>
      </c>
      <c r="D120" s="83">
        <v>5.8999999999999998E-5</v>
      </c>
      <c r="E120" s="82">
        <v>2315.27</v>
      </c>
      <c r="F120" s="82"/>
      <c r="G120" s="82">
        <v>0</v>
      </c>
      <c r="H120" s="83">
        <v>5.8999999999999998E-5</v>
      </c>
      <c r="I120" s="82">
        <v>29.14</v>
      </c>
      <c r="J120" s="84">
        <f t="shared" si="2"/>
        <v>0</v>
      </c>
      <c r="K120" s="82">
        <v>0</v>
      </c>
      <c r="L120" s="85"/>
      <c r="M120" s="86">
        <f t="shared" si="3"/>
        <v>0</v>
      </c>
      <c r="O120" s="87"/>
    </row>
    <row r="121" spans="2:15" s="88" customFormat="1" x14ac:dyDescent="0.25">
      <c r="B121" s="81">
        <v>42513</v>
      </c>
      <c r="C121" s="82">
        <v>38118316.07</v>
      </c>
      <c r="D121" s="83">
        <v>5.8999999999999998E-5</v>
      </c>
      <c r="E121" s="82">
        <v>2248.98</v>
      </c>
      <c r="F121" s="82"/>
      <c r="G121" s="82">
        <v>1210211.68</v>
      </c>
      <c r="H121" s="83">
        <v>5.8999999999999998E-5</v>
      </c>
      <c r="I121" s="82">
        <v>29.14</v>
      </c>
      <c r="J121" s="84">
        <f t="shared" si="2"/>
        <v>1.719E-3</v>
      </c>
      <c r="K121" s="82">
        <v>2080.35</v>
      </c>
      <c r="L121" s="85"/>
      <c r="M121" s="86">
        <f t="shared" si="3"/>
        <v>5.4576125455795872E-5</v>
      </c>
      <c r="O121" s="87"/>
    </row>
    <row r="122" spans="2:15" s="88" customFormat="1" x14ac:dyDescent="0.25">
      <c r="B122" s="81">
        <v>42514</v>
      </c>
      <c r="C122" s="82">
        <v>37583679.600000001</v>
      </c>
      <c r="D122" s="83">
        <v>5.8999999999999998E-5</v>
      </c>
      <c r="E122" s="82">
        <v>2217.44</v>
      </c>
      <c r="F122" s="82"/>
      <c r="G122" s="82">
        <v>1295130.73</v>
      </c>
      <c r="H122" s="83">
        <v>5.8999999999999998E-5</v>
      </c>
      <c r="I122" s="82">
        <v>29.14</v>
      </c>
      <c r="J122" s="84">
        <f t="shared" si="2"/>
        <v>1.719E-3</v>
      </c>
      <c r="K122" s="82">
        <v>2226.33</v>
      </c>
      <c r="L122" s="85"/>
      <c r="M122" s="86">
        <f t="shared" si="3"/>
        <v>5.9236616097589334E-5</v>
      </c>
      <c r="O122" s="87"/>
    </row>
    <row r="123" spans="2:15" s="88" customFormat="1" x14ac:dyDescent="0.25">
      <c r="B123" s="81">
        <v>42515</v>
      </c>
      <c r="C123" s="82">
        <v>36968202.130000003</v>
      </c>
      <c r="D123" s="83">
        <v>5.8999999999999998E-5</v>
      </c>
      <c r="E123" s="82">
        <v>2181.12</v>
      </c>
      <c r="F123" s="82"/>
      <c r="G123" s="82">
        <v>1369116.7</v>
      </c>
      <c r="H123" s="83">
        <v>5.8999999999999998E-5</v>
      </c>
      <c r="I123" s="82">
        <v>29.14</v>
      </c>
      <c r="J123" s="84">
        <f t="shared" si="2"/>
        <v>1.719E-3</v>
      </c>
      <c r="K123" s="82">
        <v>2353.5100000000002</v>
      </c>
      <c r="L123" s="85"/>
      <c r="M123" s="86">
        <f t="shared" si="3"/>
        <v>6.3663090558848333E-5</v>
      </c>
      <c r="O123" s="87"/>
    </row>
    <row r="124" spans="2:15" s="88" customFormat="1" x14ac:dyDescent="0.25">
      <c r="B124" s="81">
        <v>42516</v>
      </c>
      <c r="C124" s="82">
        <v>37251245.920000002</v>
      </c>
      <c r="D124" s="83">
        <v>5.8999999999999998E-5</v>
      </c>
      <c r="E124" s="82">
        <v>2197.8200000000002</v>
      </c>
      <c r="F124" s="82"/>
      <c r="G124" s="82">
        <v>1784588.93</v>
      </c>
      <c r="H124" s="83">
        <v>5.8999999999999998E-5</v>
      </c>
      <c r="I124" s="82">
        <v>29.14</v>
      </c>
      <c r="J124" s="84">
        <f t="shared" si="2"/>
        <v>1.719E-3</v>
      </c>
      <c r="K124" s="82">
        <v>3067.71</v>
      </c>
      <c r="L124" s="85"/>
      <c r="M124" s="86">
        <f t="shared" si="3"/>
        <v>8.2351876406715359E-5</v>
      </c>
      <c r="O124" s="87"/>
    </row>
    <row r="125" spans="2:15" s="88" customFormat="1" x14ac:dyDescent="0.25">
      <c r="B125" s="81">
        <v>42517</v>
      </c>
      <c r="C125" s="82">
        <v>36559748.109999999</v>
      </c>
      <c r="D125" s="83">
        <v>5.8999999999999998E-5</v>
      </c>
      <c r="E125" s="82">
        <v>2157.0300000000002</v>
      </c>
      <c r="F125" s="82"/>
      <c r="G125" s="82">
        <v>1569356.06</v>
      </c>
      <c r="H125" s="83">
        <v>5.8999999999999998E-5</v>
      </c>
      <c r="I125" s="82">
        <v>29.14</v>
      </c>
      <c r="J125" s="84">
        <f t="shared" si="2"/>
        <v>1.719E-3</v>
      </c>
      <c r="K125" s="82">
        <v>2697.72</v>
      </c>
      <c r="L125" s="85"/>
      <c r="M125" s="86">
        <f t="shared" si="3"/>
        <v>7.3789348654240496E-5</v>
      </c>
      <c r="O125" s="87"/>
    </row>
    <row r="126" spans="2:15" s="88" customFormat="1" x14ac:dyDescent="0.25">
      <c r="B126" s="81">
        <v>42518</v>
      </c>
      <c r="C126" s="82">
        <v>36559748.109999999</v>
      </c>
      <c r="D126" s="83">
        <v>5.8999999999999998E-5</v>
      </c>
      <c r="E126" s="82">
        <v>2157.0300000000002</v>
      </c>
      <c r="F126" s="82"/>
      <c r="G126" s="82">
        <v>0</v>
      </c>
      <c r="H126" s="83">
        <v>5.8999999999999998E-5</v>
      </c>
      <c r="I126" s="82">
        <v>29.14</v>
      </c>
      <c r="J126" s="84">
        <f t="shared" si="2"/>
        <v>0</v>
      </c>
      <c r="K126" s="82">
        <v>0</v>
      </c>
      <c r="L126" s="85"/>
      <c r="M126" s="86">
        <f t="shared" si="3"/>
        <v>0</v>
      </c>
      <c r="O126" s="87"/>
    </row>
    <row r="127" spans="2:15" s="88" customFormat="1" x14ac:dyDescent="0.25">
      <c r="B127" s="81">
        <v>42519</v>
      </c>
      <c r="C127" s="82">
        <v>36559748.109999999</v>
      </c>
      <c r="D127" s="83">
        <v>5.8999999999999998E-5</v>
      </c>
      <c r="E127" s="82">
        <v>2157.0300000000002</v>
      </c>
      <c r="F127" s="82"/>
      <c r="G127" s="82">
        <v>0</v>
      </c>
      <c r="H127" s="83">
        <v>5.8999999999999998E-5</v>
      </c>
      <c r="I127" s="82">
        <v>29.14</v>
      </c>
      <c r="J127" s="84">
        <f t="shared" si="2"/>
        <v>0</v>
      </c>
      <c r="K127" s="82">
        <v>0</v>
      </c>
      <c r="L127" s="85"/>
      <c r="M127" s="86">
        <f t="shared" si="3"/>
        <v>0</v>
      </c>
      <c r="O127" s="87"/>
    </row>
    <row r="128" spans="2:15" s="88" customFormat="1" x14ac:dyDescent="0.25">
      <c r="B128" s="81">
        <v>42520</v>
      </c>
      <c r="C128" s="82">
        <v>36559748.109999999</v>
      </c>
      <c r="D128" s="83">
        <v>5.8999999999999998E-5</v>
      </c>
      <c r="E128" s="82">
        <v>2157.0300000000002</v>
      </c>
      <c r="F128" s="82"/>
      <c r="G128" s="82">
        <v>0</v>
      </c>
      <c r="H128" s="83">
        <v>5.8999999999999998E-5</v>
      </c>
      <c r="I128" s="82">
        <v>29.14</v>
      </c>
      <c r="J128" s="84">
        <f t="shared" si="2"/>
        <v>0</v>
      </c>
      <c r="K128" s="82">
        <v>0</v>
      </c>
      <c r="L128" s="85"/>
      <c r="M128" s="86">
        <f t="shared" si="3"/>
        <v>0</v>
      </c>
      <c r="O128" s="87"/>
    </row>
    <row r="129" spans="2:15" s="88" customFormat="1" x14ac:dyDescent="0.25">
      <c r="B129" s="81">
        <v>42521</v>
      </c>
      <c r="C129" s="82">
        <v>37119196.509999998</v>
      </c>
      <c r="D129" s="83">
        <v>5.8999999999999998E-5</v>
      </c>
      <c r="E129" s="82">
        <v>2190.0300000000002</v>
      </c>
      <c r="F129" s="82"/>
      <c r="G129" s="82">
        <v>2298342.2200000002</v>
      </c>
      <c r="H129" s="83">
        <v>5.8999999999999998E-5</v>
      </c>
      <c r="I129" s="82">
        <v>29.14</v>
      </c>
      <c r="J129" s="84">
        <f t="shared" si="2"/>
        <v>1.719E-3</v>
      </c>
      <c r="K129" s="82">
        <v>3950.85</v>
      </c>
      <c r="L129" s="85"/>
      <c r="M129" s="86">
        <f t="shared" si="3"/>
        <v>1.0643684054248404E-4</v>
      </c>
      <c r="O129" s="87"/>
    </row>
    <row r="130" spans="2:15" s="88" customFormat="1" x14ac:dyDescent="0.25">
      <c r="B130" s="81">
        <v>42522</v>
      </c>
      <c r="C130" s="82">
        <v>38734185.590000004</v>
      </c>
      <c r="D130" s="83">
        <v>5.8999999999999998E-5</v>
      </c>
      <c r="E130" s="82">
        <v>2285.3200000000002</v>
      </c>
      <c r="F130" s="82"/>
      <c r="G130" s="82">
        <v>3703048.03</v>
      </c>
      <c r="H130" s="83">
        <v>5.8999999999999998E-5</v>
      </c>
      <c r="I130" s="82">
        <v>29.14</v>
      </c>
      <c r="J130" s="84">
        <f t="shared" si="2"/>
        <v>1.719E-3</v>
      </c>
      <c r="K130" s="82">
        <v>6365.54</v>
      </c>
      <c r="L130" s="85"/>
      <c r="M130" s="86">
        <f t="shared" si="3"/>
        <v>1.6433906904301585E-4</v>
      </c>
      <c r="O130" s="87"/>
    </row>
    <row r="131" spans="2:15" s="88" customFormat="1" x14ac:dyDescent="0.25">
      <c r="B131" s="81">
        <v>42523</v>
      </c>
      <c r="C131" s="82">
        <v>38259078.960000001</v>
      </c>
      <c r="D131" s="83">
        <v>5.8999999999999998E-5</v>
      </c>
      <c r="E131" s="82">
        <v>2257.29</v>
      </c>
      <c r="F131" s="82"/>
      <c r="G131" s="82">
        <v>1283720.23</v>
      </c>
      <c r="H131" s="83">
        <v>5.8999999999999998E-5</v>
      </c>
      <c r="I131" s="82">
        <v>29.14</v>
      </c>
      <c r="J131" s="84">
        <f t="shared" si="2"/>
        <v>1.719E-3</v>
      </c>
      <c r="K131" s="82">
        <v>2206.7199999999998</v>
      </c>
      <c r="L131" s="85"/>
      <c r="M131" s="86">
        <f t="shared" si="3"/>
        <v>5.767833570450384E-5</v>
      </c>
      <c r="O131" s="87"/>
    </row>
    <row r="132" spans="2:15" s="88" customFormat="1" x14ac:dyDescent="0.25">
      <c r="B132" s="81">
        <v>42524</v>
      </c>
      <c r="C132" s="82">
        <v>43234753.100000001</v>
      </c>
      <c r="D132" s="83">
        <v>5.8999999999999998E-5</v>
      </c>
      <c r="E132" s="82">
        <v>2550.85</v>
      </c>
      <c r="F132" s="82"/>
      <c r="G132" s="82">
        <v>6790281.3899999997</v>
      </c>
      <c r="H132" s="83">
        <v>5.8999999999999998E-5</v>
      </c>
      <c r="I132" s="82">
        <v>29.14</v>
      </c>
      <c r="J132" s="84">
        <f t="shared" si="2"/>
        <v>1.719E-3</v>
      </c>
      <c r="K132" s="82">
        <v>11672.49</v>
      </c>
      <c r="L132" s="85"/>
      <c r="M132" s="86">
        <f t="shared" si="3"/>
        <v>2.6997933752511701E-4</v>
      </c>
      <c r="O132" s="87"/>
    </row>
    <row r="133" spans="2:15" s="88" customFormat="1" x14ac:dyDescent="0.25">
      <c r="B133" s="81">
        <v>42525</v>
      </c>
      <c r="C133" s="82">
        <v>43234753.100000001</v>
      </c>
      <c r="D133" s="83">
        <v>5.8999999999999998E-5</v>
      </c>
      <c r="E133" s="82">
        <v>2550.85</v>
      </c>
      <c r="F133" s="82"/>
      <c r="G133" s="82">
        <v>0</v>
      </c>
      <c r="H133" s="83">
        <v>5.8999999999999998E-5</v>
      </c>
      <c r="I133" s="82">
        <v>29.14</v>
      </c>
      <c r="J133" s="84">
        <f t="shared" si="2"/>
        <v>0</v>
      </c>
      <c r="K133" s="82">
        <v>0</v>
      </c>
      <c r="L133" s="85"/>
      <c r="M133" s="86">
        <f t="shared" si="3"/>
        <v>0</v>
      </c>
      <c r="O133" s="87"/>
    </row>
    <row r="134" spans="2:15" s="88" customFormat="1" x14ac:dyDescent="0.25">
      <c r="B134" s="81">
        <v>42526</v>
      </c>
      <c r="C134" s="82">
        <v>43234753.100000001</v>
      </c>
      <c r="D134" s="83">
        <v>5.8999999999999998E-5</v>
      </c>
      <c r="E134" s="82">
        <v>2550.85</v>
      </c>
      <c r="F134" s="82"/>
      <c r="G134" s="82">
        <v>0</v>
      </c>
      <c r="H134" s="83">
        <v>5.8999999999999998E-5</v>
      </c>
      <c r="I134" s="82">
        <v>29.14</v>
      </c>
      <c r="J134" s="84">
        <f t="shared" si="2"/>
        <v>0</v>
      </c>
      <c r="K134" s="82">
        <v>0</v>
      </c>
      <c r="L134" s="85"/>
      <c r="M134" s="86">
        <f t="shared" si="3"/>
        <v>0</v>
      </c>
      <c r="O134" s="87"/>
    </row>
    <row r="135" spans="2:15" s="88" customFormat="1" x14ac:dyDescent="0.25">
      <c r="B135" s="81">
        <v>42527</v>
      </c>
      <c r="C135" s="82">
        <v>44210190.969999999</v>
      </c>
      <c r="D135" s="83">
        <v>5.8999999999999998E-5</v>
      </c>
      <c r="E135" s="82">
        <v>2608.4</v>
      </c>
      <c r="F135" s="82"/>
      <c r="G135" s="82">
        <v>2600467.02</v>
      </c>
      <c r="H135" s="83">
        <v>5.8999999999999998E-5</v>
      </c>
      <c r="I135" s="82">
        <v>29.14</v>
      </c>
      <c r="J135" s="84">
        <f t="shared" si="2"/>
        <v>1.719E-3</v>
      </c>
      <c r="K135" s="82">
        <v>4470.2</v>
      </c>
      <c r="L135" s="85"/>
      <c r="M135" s="86">
        <f t="shared" si="3"/>
        <v>1.0111243362493894E-4</v>
      </c>
      <c r="O135" s="87"/>
    </row>
    <row r="136" spans="2:15" s="88" customFormat="1" x14ac:dyDescent="0.25">
      <c r="B136" s="81">
        <v>42528</v>
      </c>
      <c r="C136" s="82">
        <v>43349134.899999999</v>
      </c>
      <c r="D136" s="83">
        <v>5.8999999999999998E-5</v>
      </c>
      <c r="E136" s="82">
        <v>2557.6</v>
      </c>
      <c r="F136" s="82"/>
      <c r="G136" s="82">
        <v>1888335.86</v>
      </c>
      <c r="H136" s="83">
        <v>5.8999999999999998E-5</v>
      </c>
      <c r="I136" s="82">
        <v>31.13</v>
      </c>
      <c r="J136" s="84">
        <f t="shared" si="2"/>
        <v>1.8370000000000001E-3</v>
      </c>
      <c r="K136" s="82">
        <v>3468.87</v>
      </c>
      <c r="L136" s="85"/>
      <c r="M136" s="86">
        <f t="shared" si="3"/>
        <v>8.0021666130181531E-5</v>
      </c>
      <c r="O136" s="87"/>
    </row>
    <row r="137" spans="2:15" s="88" customFormat="1" x14ac:dyDescent="0.25">
      <c r="B137" s="81">
        <v>42529</v>
      </c>
      <c r="C137" s="82">
        <v>43579502.049999997</v>
      </c>
      <c r="D137" s="83">
        <v>5.8999999999999998E-5</v>
      </c>
      <c r="E137" s="82">
        <v>2571.19</v>
      </c>
      <c r="F137" s="82"/>
      <c r="G137" s="82">
        <v>1621374.8</v>
      </c>
      <c r="H137" s="83">
        <v>5.8999999999999998E-5</v>
      </c>
      <c r="I137" s="82">
        <v>31.13</v>
      </c>
      <c r="J137" s="84">
        <f t="shared" si="2"/>
        <v>1.8370000000000001E-3</v>
      </c>
      <c r="K137" s="82">
        <v>2978.47</v>
      </c>
      <c r="L137" s="85"/>
      <c r="M137" s="86">
        <f t="shared" si="3"/>
        <v>6.834566389911286E-5</v>
      </c>
      <c r="O137" s="87"/>
    </row>
    <row r="138" spans="2:15" s="88" customFormat="1" x14ac:dyDescent="0.25">
      <c r="B138" s="81">
        <v>42530</v>
      </c>
      <c r="C138" s="82">
        <v>43779166.5</v>
      </c>
      <c r="D138" s="83">
        <v>5.8999999999999998E-5</v>
      </c>
      <c r="E138" s="82">
        <v>2582.9699999999998</v>
      </c>
      <c r="F138" s="82"/>
      <c r="G138" s="82">
        <v>2047095.72</v>
      </c>
      <c r="H138" s="83">
        <v>5.8999999999999998E-5</v>
      </c>
      <c r="I138" s="82">
        <v>31.13</v>
      </c>
      <c r="J138" s="84">
        <f t="shared" ref="J138:J201" si="4">IF(K138&lt;&gt;0,ROUND(H138*I138,6),0)</f>
        <v>1.8370000000000001E-3</v>
      </c>
      <c r="K138" s="82">
        <v>3760.51</v>
      </c>
      <c r="L138" s="85"/>
      <c r="M138" s="86">
        <f t="shared" ref="M138:M201" si="5">K138/C138</f>
        <v>8.5897249779755399E-5</v>
      </c>
      <c r="O138" s="87"/>
    </row>
    <row r="139" spans="2:15" s="88" customFormat="1" x14ac:dyDescent="0.25">
      <c r="B139" s="81">
        <v>42531</v>
      </c>
      <c r="C139" s="82">
        <v>44220129.270000003</v>
      </c>
      <c r="D139" s="83">
        <v>5.8999999999999998E-5</v>
      </c>
      <c r="E139" s="82">
        <v>2608.9899999999998</v>
      </c>
      <c r="F139" s="82"/>
      <c r="G139" s="82">
        <v>2279107.36</v>
      </c>
      <c r="H139" s="83">
        <v>5.8999999999999998E-5</v>
      </c>
      <c r="I139" s="82">
        <v>31.13</v>
      </c>
      <c r="J139" s="84">
        <f t="shared" si="4"/>
        <v>1.8370000000000001E-3</v>
      </c>
      <c r="K139" s="82">
        <v>4186.72</v>
      </c>
      <c r="L139" s="85"/>
      <c r="M139" s="86">
        <f t="shared" si="5"/>
        <v>9.4679053840766853E-5</v>
      </c>
      <c r="O139" s="87"/>
    </row>
    <row r="140" spans="2:15" s="88" customFormat="1" x14ac:dyDescent="0.25">
      <c r="B140" s="81">
        <v>42532</v>
      </c>
      <c r="C140" s="82">
        <v>44220129.270000003</v>
      </c>
      <c r="D140" s="83">
        <v>5.8999999999999998E-5</v>
      </c>
      <c r="E140" s="82">
        <v>2608.9899999999998</v>
      </c>
      <c r="F140" s="82"/>
      <c r="G140" s="82">
        <v>0</v>
      </c>
      <c r="H140" s="83">
        <v>5.8999999999999998E-5</v>
      </c>
      <c r="I140" s="82">
        <v>31.13</v>
      </c>
      <c r="J140" s="84">
        <f t="shared" si="4"/>
        <v>0</v>
      </c>
      <c r="K140" s="82">
        <v>0</v>
      </c>
      <c r="L140" s="85"/>
      <c r="M140" s="86">
        <f t="shared" si="5"/>
        <v>0</v>
      </c>
      <c r="O140" s="87"/>
    </row>
    <row r="141" spans="2:15" s="88" customFormat="1" x14ac:dyDescent="0.25">
      <c r="B141" s="81">
        <v>42533</v>
      </c>
      <c r="C141" s="82">
        <v>44220129.270000003</v>
      </c>
      <c r="D141" s="83">
        <v>5.8999999999999998E-5</v>
      </c>
      <c r="E141" s="82">
        <v>2608.9899999999998</v>
      </c>
      <c r="F141" s="82"/>
      <c r="G141" s="82">
        <v>0</v>
      </c>
      <c r="H141" s="83">
        <v>5.8999999999999998E-5</v>
      </c>
      <c r="I141" s="82">
        <v>31.13</v>
      </c>
      <c r="J141" s="84">
        <f t="shared" si="4"/>
        <v>0</v>
      </c>
      <c r="K141" s="82">
        <v>0</v>
      </c>
      <c r="L141" s="85"/>
      <c r="M141" s="86">
        <f t="shared" si="5"/>
        <v>0</v>
      </c>
      <c r="O141" s="87"/>
    </row>
    <row r="142" spans="2:15" s="88" customFormat="1" x14ac:dyDescent="0.25">
      <c r="B142" s="81">
        <v>42534</v>
      </c>
      <c r="C142" s="82">
        <v>45650434.689999998</v>
      </c>
      <c r="D142" s="83">
        <v>5.8999999999999998E-5</v>
      </c>
      <c r="E142" s="82">
        <v>2693.38</v>
      </c>
      <c r="F142" s="82"/>
      <c r="G142" s="82">
        <v>2778842.81</v>
      </c>
      <c r="H142" s="83">
        <v>5.8999999999999998E-5</v>
      </c>
      <c r="I142" s="82">
        <v>31.13</v>
      </c>
      <c r="J142" s="84">
        <f t="shared" si="4"/>
        <v>1.8370000000000001E-3</v>
      </c>
      <c r="K142" s="82">
        <v>5104.7299999999996</v>
      </c>
      <c r="L142" s="85"/>
      <c r="M142" s="86">
        <f t="shared" si="5"/>
        <v>1.1182215535656709E-4</v>
      </c>
      <c r="O142" s="87"/>
    </row>
    <row r="143" spans="2:15" s="88" customFormat="1" x14ac:dyDescent="0.25">
      <c r="B143" s="81">
        <v>42535</v>
      </c>
      <c r="C143" s="82">
        <v>46146645.18</v>
      </c>
      <c r="D143" s="83">
        <v>5.8999999999999998E-5</v>
      </c>
      <c r="E143" s="82">
        <v>2722.65</v>
      </c>
      <c r="F143" s="82"/>
      <c r="G143" s="82">
        <v>2142345.65</v>
      </c>
      <c r="H143" s="83">
        <v>5.8999999999999998E-5</v>
      </c>
      <c r="I143" s="82">
        <v>31.13</v>
      </c>
      <c r="J143" s="84">
        <f t="shared" si="4"/>
        <v>1.8370000000000001E-3</v>
      </c>
      <c r="K143" s="82">
        <v>3935.49</v>
      </c>
      <c r="L143" s="85"/>
      <c r="M143" s="86">
        <f t="shared" si="5"/>
        <v>8.5282255831365289E-5</v>
      </c>
      <c r="O143" s="87"/>
    </row>
    <row r="144" spans="2:15" s="88" customFormat="1" x14ac:dyDescent="0.25">
      <c r="B144" s="81">
        <v>42536</v>
      </c>
      <c r="C144" s="82">
        <v>45916539.549999997</v>
      </c>
      <c r="D144" s="83">
        <v>5.8999999999999998E-5</v>
      </c>
      <c r="E144" s="82">
        <v>2709.08</v>
      </c>
      <c r="F144" s="82"/>
      <c r="G144" s="82">
        <v>2490998.1</v>
      </c>
      <c r="H144" s="83">
        <v>5.8999999999999998E-5</v>
      </c>
      <c r="I144" s="82">
        <v>31.13</v>
      </c>
      <c r="J144" s="84">
        <f t="shared" si="4"/>
        <v>1.8370000000000001E-3</v>
      </c>
      <c r="K144" s="82">
        <v>4575.96</v>
      </c>
      <c r="L144" s="85"/>
      <c r="M144" s="86">
        <f t="shared" si="5"/>
        <v>9.9658206930360895E-5</v>
      </c>
      <c r="O144" s="87"/>
    </row>
    <row r="145" spans="2:15" s="88" customFormat="1" x14ac:dyDescent="0.25">
      <c r="B145" s="81">
        <v>42537</v>
      </c>
      <c r="C145" s="82">
        <v>45744805.359999999</v>
      </c>
      <c r="D145" s="83">
        <v>5.8999999999999998E-5</v>
      </c>
      <c r="E145" s="82">
        <v>2698.94</v>
      </c>
      <c r="F145" s="82"/>
      <c r="G145" s="82">
        <v>1989618.55</v>
      </c>
      <c r="H145" s="83">
        <v>5.8999999999999998E-5</v>
      </c>
      <c r="I145" s="82">
        <v>31.13</v>
      </c>
      <c r="J145" s="84">
        <f t="shared" si="4"/>
        <v>1.8370000000000001E-3</v>
      </c>
      <c r="K145" s="82">
        <v>3654.93</v>
      </c>
      <c r="L145" s="85"/>
      <c r="M145" s="86">
        <f t="shared" si="5"/>
        <v>7.9898252298520658E-5</v>
      </c>
      <c r="O145" s="87"/>
    </row>
    <row r="146" spans="2:15" s="88" customFormat="1" x14ac:dyDescent="0.25">
      <c r="B146" s="81">
        <v>42538</v>
      </c>
      <c r="C146" s="82">
        <v>39684298.469999999</v>
      </c>
      <c r="D146" s="83">
        <v>5.8999999999999998E-5</v>
      </c>
      <c r="E146" s="82">
        <v>2341.37</v>
      </c>
      <c r="F146" s="82"/>
      <c r="G146" s="82">
        <v>1270717.8600000001</v>
      </c>
      <c r="H146" s="83">
        <v>5.8999999999999998E-5</v>
      </c>
      <c r="I146" s="82">
        <v>31.13</v>
      </c>
      <c r="J146" s="84">
        <f t="shared" si="4"/>
        <v>1.8370000000000001E-3</v>
      </c>
      <c r="K146" s="82">
        <v>2334.31</v>
      </c>
      <c r="L146" s="85"/>
      <c r="M146" s="86">
        <f t="shared" si="5"/>
        <v>5.88220049238028E-5</v>
      </c>
      <c r="O146" s="87"/>
    </row>
    <row r="147" spans="2:15" s="88" customFormat="1" x14ac:dyDescent="0.25">
      <c r="B147" s="81">
        <v>42539</v>
      </c>
      <c r="C147" s="82">
        <v>39684298.469999999</v>
      </c>
      <c r="D147" s="83">
        <v>5.8999999999999998E-5</v>
      </c>
      <c r="E147" s="82">
        <v>2341.37</v>
      </c>
      <c r="F147" s="82"/>
      <c r="G147" s="82">
        <v>0</v>
      </c>
      <c r="H147" s="83">
        <v>5.8999999999999998E-5</v>
      </c>
      <c r="I147" s="82">
        <v>31.13</v>
      </c>
      <c r="J147" s="84">
        <f t="shared" si="4"/>
        <v>0</v>
      </c>
      <c r="K147" s="82">
        <v>0</v>
      </c>
      <c r="L147" s="85"/>
      <c r="M147" s="86">
        <f t="shared" si="5"/>
        <v>0</v>
      </c>
      <c r="O147" s="87"/>
    </row>
    <row r="148" spans="2:15" s="88" customFormat="1" x14ac:dyDescent="0.25">
      <c r="B148" s="81">
        <v>42540</v>
      </c>
      <c r="C148" s="82">
        <v>39684298.469999999</v>
      </c>
      <c r="D148" s="83">
        <v>5.8999999999999998E-5</v>
      </c>
      <c r="E148" s="82">
        <v>2341.37</v>
      </c>
      <c r="F148" s="82"/>
      <c r="G148" s="82">
        <v>0</v>
      </c>
      <c r="H148" s="83">
        <v>5.8999999999999998E-5</v>
      </c>
      <c r="I148" s="82">
        <v>31.13</v>
      </c>
      <c r="J148" s="84">
        <f t="shared" si="4"/>
        <v>0</v>
      </c>
      <c r="K148" s="82">
        <v>0</v>
      </c>
      <c r="L148" s="85"/>
      <c r="M148" s="86">
        <f t="shared" si="5"/>
        <v>0</v>
      </c>
      <c r="O148" s="87"/>
    </row>
    <row r="149" spans="2:15" s="88" customFormat="1" x14ac:dyDescent="0.25">
      <c r="B149" s="81">
        <v>42541</v>
      </c>
      <c r="C149" s="82">
        <v>39810001.479999997</v>
      </c>
      <c r="D149" s="83">
        <v>5.8999999999999998E-5</v>
      </c>
      <c r="E149" s="82">
        <v>2348.79</v>
      </c>
      <c r="F149" s="82"/>
      <c r="G149" s="82">
        <v>1671099.47</v>
      </c>
      <c r="H149" s="83">
        <v>5.8999999999999998E-5</v>
      </c>
      <c r="I149" s="82">
        <v>31.13</v>
      </c>
      <c r="J149" s="84">
        <f t="shared" si="4"/>
        <v>1.8370000000000001E-3</v>
      </c>
      <c r="K149" s="82">
        <v>3069.81</v>
      </c>
      <c r="L149" s="85"/>
      <c r="M149" s="86">
        <f t="shared" si="5"/>
        <v>7.7111526899646825E-5</v>
      </c>
      <c r="O149" s="87"/>
    </row>
    <row r="150" spans="2:15" s="88" customFormat="1" x14ac:dyDescent="0.25">
      <c r="B150" s="81">
        <v>42542</v>
      </c>
      <c r="C150" s="82">
        <v>39795507.210000001</v>
      </c>
      <c r="D150" s="83">
        <v>5.5000000000000002E-5</v>
      </c>
      <c r="E150" s="82">
        <v>2188.75</v>
      </c>
      <c r="F150" s="82"/>
      <c r="G150" s="82">
        <v>1553325.61</v>
      </c>
      <c r="H150" s="83">
        <v>5.5000000000000002E-5</v>
      </c>
      <c r="I150" s="82">
        <v>31.13</v>
      </c>
      <c r="J150" s="84">
        <f t="shared" si="4"/>
        <v>1.712E-3</v>
      </c>
      <c r="K150" s="82">
        <v>2659.29</v>
      </c>
      <c r="L150" s="85"/>
      <c r="M150" s="86">
        <f t="shared" si="5"/>
        <v>6.682387501601591E-5</v>
      </c>
      <c r="O150" s="87"/>
    </row>
    <row r="151" spans="2:15" s="88" customFormat="1" x14ac:dyDescent="0.25">
      <c r="B151" s="81">
        <v>42543</v>
      </c>
      <c r="C151" s="82">
        <v>39275175.859999999</v>
      </c>
      <c r="D151" s="83">
        <v>5.5000000000000002E-5</v>
      </c>
      <c r="E151" s="82">
        <v>2160.13</v>
      </c>
      <c r="F151" s="82"/>
      <c r="G151" s="82">
        <v>1410036.48</v>
      </c>
      <c r="H151" s="83">
        <v>5.5000000000000002E-5</v>
      </c>
      <c r="I151" s="82">
        <v>31.13</v>
      </c>
      <c r="J151" s="84">
        <f t="shared" si="4"/>
        <v>1.712E-3</v>
      </c>
      <c r="K151" s="82">
        <v>2413.98</v>
      </c>
      <c r="L151" s="85"/>
      <c r="M151" s="86">
        <f t="shared" si="5"/>
        <v>6.1463251204904986E-5</v>
      </c>
      <c r="O151" s="87"/>
    </row>
    <row r="152" spans="2:15" s="88" customFormat="1" x14ac:dyDescent="0.25">
      <c r="B152" s="81">
        <v>42544</v>
      </c>
      <c r="C152" s="82">
        <v>39917965.93</v>
      </c>
      <c r="D152" s="83">
        <v>5.5000000000000002E-5</v>
      </c>
      <c r="E152" s="82">
        <v>2195.4899999999998</v>
      </c>
      <c r="F152" s="82"/>
      <c r="G152" s="82">
        <v>1827840.04</v>
      </c>
      <c r="H152" s="83">
        <v>5.5000000000000002E-5</v>
      </c>
      <c r="I152" s="82">
        <v>31.13</v>
      </c>
      <c r="J152" s="84">
        <f t="shared" si="4"/>
        <v>1.712E-3</v>
      </c>
      <c r="K152" s="82">
        <v>3129.26</v>
      </c>
      <c r="L152" s="85"/>
      <c r="M152" s="86">
        <f t="shared" si="5"/>
        <v>7.8392270926015093E-5</v>
      </c>
      <c r="O152" s="87"/>
    </row>
    <row r="153" spans="2:15" s="88" customFormat="1" x14ac:dyDescent="0.25">
      <c r="B153" s="81">
        <v>42545</v>
      </c>
      <c r="C153" s="82">
        <v>40087729.07</v>
      </c>
      <c r="D153" s="83">
        <v>5.5000000000000002E-5</v>
      </c>
      <c r="E153" s="82">
        <v>2204.83</v>
      </c>
      <c r="F153" s="82"/>
      <c r="G153" s="82">
        <v>1665784.18</v>
      </c>
      <c r="H153" s="83">
        <v>5.5000000000000002E-5</v>
      </c>
      <c r="I153" s="82">
        <v>31.13</v>
      </c>
      <c r="J153" s="84">
        <f t="shared" si="4"/>
        <v>1.712E-3</v>
      </c>
      <c r="K153" s="82">
        <v>2851.82</v>
      </c>
      <c r="L153" s="85"/>
      <c r="M153" s="86">
        <f t="shared" si="5"/>
        <v>7.1139475000448071E-5</v>
      </c>
      <c r="O153" s="87"/>
    </row>
    <row r="154" spans="2:15" s="88" customFormat="1" x14ac:dyDescent="0.25">
      <c r="B154" s="81">
        <v>42546</v>
      </c>
      <c r="C154" s="82">
        <v>40087729.07</v>
      </c>
      <c r="D154" s="83">
        <v>5.5000000000000002E-5</v>
      </c>
      <c r="E154" s="82">
        <v>2204.83</v>
      </c>
      <c r="F154" s="82"/>
      <c r="G154" s="82">
        <v>0</v>
      </c>
      <c r="H154" s="83">
        <v>5.5000000000000002E-5</v>
      </c>
      <c r="I154" s="82">
        <v>31.13</v>
      </c>
      <c r="J154" s="84">
        <f t="shared" si="4"/>
        <v>0</v>
      </c>
      <c r="K154" s="82">
        <v>0</v>
      </c>
      <c r="L154" s="85"/>
      <c r="M154" s="86">
        <f t="shared" si="5"/>
        <v>0</v>
      </c>
      <c r="O154" s="87"/>
    </row>
    <row r="155" spans="2:15" s="88" customFormat="1" x14ac:dyDescent="0.25">
      <c r="B155" s="81">
        <v>42547</v>
      </c>
      <c r="C155" s="82">
        <v>40087729.07</v>
      </c>
      <c r="D155" s="83">
        <v>5.5000000000000002E-5</v>
      </c>
      <c r="E155" s="82">
        <v>2204.83</v>
      </c>
      <c r="F155" s="82"/>
      <c r="G155" s="82">
        <v>0</v>
      </c>
      <c r="H155" s="83">
        <v>5.5000000000000002E-5</v>
      </c>
      <c r="I155" s="82">
        <v>31.13</v>
      </c>
      <c r="J155" s="84">
        <f t="shared" si="4"/>
        <v>0</v>
      </c>
      <c r="K155" s="82">
        <v>0</v>
      </c>
      <c r="L155" s="85"/>
      <c r="M155" s="86">
        <f t="shared" si="5"/>
        <v>0</v>
      </c>
      <c r="O155" s="87"/>
    </row>
    <row r="156" spans="2:15" s="88" customFormat="1" x14ac:dyDescent="0.25">
      <c r="B156" s="81">
        <v>42548</v>
      </c>
      <c r="C156" s="82">
        <v>40568156.549999997</v>
      </c>
      <c r="D156" s="83">
        <v>5.5000000000000002E-5</v>
      </c>
      <c r="E156" s="82">
        <v>2231.25</v>
      </c>
      <c r="F156" s="82"/>
      <c r="G156" s="82">
        <v>2472303.98</v>
      </c>
      <c r="H156" s="83">
        <v>5.5000000000000002E-5</v>
      </c>
      <c r="I156" s="82">
        <v>31.13</v>
      </c>
      <c r="J156" s="84">
        <f t="shared" si="4"/>
        <v>1.712E-3</v>
      </c>
      <c r="K156" s="82">
        <v>4232.58</v>
      </c>
      <c r="L156" s="85"/>
      <c r="M156" s="86">
        <f t="shared" si="5"/>
        <v>1.0433256918596663E-4</v>
      </c>
      <c r="O156" s="87"/>
    </row>
    <row r="157" spans="2:15" s="88" customFormat="1" x14ac:dyDescent="0.25">
      <c r="B157" s="81">
        <v>42549</v>
      </c>
      <c r="C157" s="82">
        <v>39428599.090000004</v>
      </c>
      <c r="D157" s="83">
        <v>5.5000000000000002E-5</v>
      </c>
      <c r="E157" s="82">
        <v>2168.5700000000002</v>
      </c>
      <c r="F157" s="82"/>
      <c r="G157" s="82">
        <v>1950994.67</v>
      </c>
      <c r="H157" s="83">
        <v>5.5000000000000002E-5</v>
      </c>
      <c r="I157" s="82">
        <v>31.13</v>
      </c>
      <c r="J157" s="84">
        <f t="shared" si="4"/>
        <v>1.712E-3</v>
      </c>
      <c r="K157" s="82">
        <v>3340.1</v>
      </c>
      <c r="L157" s="85"/>
      <c r="M157" s="86">
        <f t="shared" si="5"/>
        <v>8.4712621728605256E-5</v>
      </c>
      <c r="O157" s="87"/>
    </row>
    <row r="158" spans="2:15" s="88" customFormat="1" x14ac:dyDescent="0.25">
      <c r="B158" s="81">
        <v>42550</v>
      </c>
      <c r="C158" s="82">
        <v>41288733.600000001</v>
      </c>
      <c r="D158" s="83">
        <v>5.5000000000000002E-5</v>
      </c>
      <c r="E158" s="82">
        <v>2270.88</v>
      </c>
      <c r="F158" s="82"/>
      <c r="G158" s="82">
        <v>3446765.54</v>
      </c>
      <c r="H158" s="83">
        <v>5.5000000000000002E-5</v>
      </c>
      <c r="I158" s="82">
        <v>31.13</v>
      </c>
      <c r="J158" s="84">
        <f t="shared" si="4"/>
        <v>1.712E-3</v>
      </c>
      <c r="K158" s="82">
        <v>5900.86</v>
      </c>
      <c r="L158" s="85"/>
      <c r="M158" s="86">
        <f t="shared" si="5"/>
        <v>1.4291695301596753E-4</v>
      </c>
      <c r="O158" s="87"/>
    </row>
    <row r="159" spans="2:15" s="88" customFormat="1" x14ac:dyDescent="0.25">
      <c r="B159" s="81">
        <v>42551</v>
      </c>
      <c r="C159" s="82">
        <v>42653595.509999998</v>
      </c>
      <c r="D159" s="83">
        <v>5.5000000000000002E-5</v>
      </c>
      <c r="E159" s="82">
        <v>2345.9499999999998</v>
      </c>
      <c r="F159" s="82"/>
      <c r="G159" s="82">
        <v>2740809.78</v>
      </c>
      <c r="H159" s="83">
        <v>5.5000000000000002E-5</v>
      </c>
      <c r="I159" s="82">
        <v>31.13</v>
      </c>
      <c r="J159" s="84">
        <f t="shared" si="4"/>
        <v>1.712E-3</v>
      </c>
      <c r="K159" s="82">
        <v>4692.2700000000004</v>
      </c>
      <c r="L159" s="85"/>
      <c r="M159" s="86">
        <f t="shared" si="5"/>
        <v>1.100087798905467E-4</v>
      </c>
      <c r="O159" s="87"/>
    </row>
    <row r="160" spans="2:15" s="88" customFormat="1" x14ac:dyDescent="0.25">
      <c r="B160" s="81">
        <v>42552</v>
      </c>
      <c r="C160" s="82">
        <v>44055365.200000003</v>
      </c>
      <c r="D160" s="83">
        <v>5.5000000000000002E-5</v>
      </c>
      <c r="E160" s="82">
        <v>2423.0500000000002</v>
      </c>
      <c r="F160" s="82"/>
      <c r="G160" s="82">
        <v>2836338.84</v>
      </c>
      <c r="H160" s="83">
        <v>5.5000000000000002E-5</v>
      </c>
      <c r="I160" s="82">
        <v>31.13</v>
      </c>
      <c r="J160" s="84">
        <f t="shared" si="4"/>
        <v>1.712E-3</v>
      </c>
      <c r="K160" s="82">
        <v>4855.8100000000004</v>
      </c>
      <c r="L160" s="85"/>
      <c r="M160" s="86">
        <f t="shared" si="5"/>
        <v>1.102206275661517E-4</v>
      </c>
      <c r="O160" s="87"/>
    </row>
    <row r="161" spans="2:15" s="88" customFormat="1" x14ac:dyDescent="0.25">
      <c r="B161" s="81">
        <v>42553</v>
      </c>
      <c r="C161" s="82">
        <v>44055365.200000003</v>
      </c>
      <c r="D161" s="83">
        <v>5.5000000000000002E-5</v>
      </c>
      <c r="E161" s="82">
        <v>2423.0500000000002</v>
      </c>
      <c r="F161" s="82"/>
      <c r="G161" s="82">
        <v>0</v>
      </c>
      <c r="H161" s="83">
        <v>5.5000000000000002E-5</v>
      </c>
      <c r="I161" s="82">
        <v>31.13</v>
      </c>
      <c r="J161" s="84">
        <f t="shared" si="4"/>
        <v>0</v>
      </c>
      <c r="K161" s="82">
        <v>0</v>
      </c>
      <c r="L161" s="85"/>
      <c r="M161" s="86">
        <f t="shared" si="5"/>
        <v>0</v>
      </c>
      <c r="O161" s="87"/>
    </row>
    <row r="162" spans="2:15" s="88" customFormat="1" x14ac:dyDescent="0.25">
      <c r="B162" s="81">
        <v>42554</v>
      </c>
      <c r="C162" s="82">
        <v>44055365.200000003</v>
      </c>
      <c r="D162" s="83">
        <v>5.5000000000000002E-5</v>
      </c>
      <c r="E162" s="82">
        <v>2423.0500000000002</v>
      </c>
      <c r="F162" s="82"/>
      <c r="G162" s="82">
        <v>0</v>
      </c>
      <c r="H162" s="83">
        <v>5.5000000000000002E-5</v>
      </c>
      <c r="I162" s="82">
        <v>31.13</v>
      </c>
      <c r="J162" s="84">
        <f t="shared" si="4"/>
        <v>0</v>
      </c>
      <c r="K162" s="82">
        <v>0</v>
      </c>
      <c r="L162" s="85"/>
      <c r="M162" s="86">
        <f t="shared" si="5"/>
        <v>0</v>
      </c>
      <c r="O162" s="87"/>
    </row>
    <row r="163" spans="2:15" s="88" customFormat="1" x14ac:dyDescent="0.25">
      <c r="B163" s="81">
        <v>42555</v>
      </c>
      <c r="C163" s="82">
        <v>44055365.200000003</v>
      </c>
      <c r="D163" s="83">
        <v>5.5000000000000002E-5</v>
      </c>
      <c r="E163" s="82">
        <v>2423.0500000000002</v>
      </c>
      <c r="F163" s="82"/>
      <c r="G163" s="82">
        <v>0</v>
      </c>
      <c r="H163" s="83">
        <v>5.5000000000000002E-5</v>
      </c>
      <c r="I163" s="82">
        <v>31.13</v>
      </c>
      <c r="J163" s="84">
        <f t="shared" si="4"/>
        <v>0</v>
      </c>
      <c r="K163" s="82">
        <v>0</v>
      </c>
      <c r="L163" s="85"/>
      <c r="M163" s="86">
        <f t="shared" si="5"/>
        <v>0</v>
      </c>
      <c r="O163" s="87"/>
    </row>
    <row r="164" spans="2:15" s="88" customFormat="1" x14ac:dyDescent="0.25">
      <c r="B164" s="81">
        <v>42556</v>
      </c>
      <c r="C164" s="82">
        <v>44964011.289999999</v>
      </c>
      <c r="D164" s="83">
        <v>5.5000000000000002E-5</v>
      </c>
      <c r="E164" s="82">
        <v>2473.02</v>
      </c>
      <c r="F164" s="82"/>
      <c r="G164" s="82">
        <v>2630638.33</v>
      </c>
      <c r="H164" s="83">
        <v>5.5000000000000002E-5</v>
      </c>
      <c r="I164" s="82">
        <v>31.13</v>
      </c>
      <c r="J164" s="84">
        <f t="shared" si="4"/>
        <v>1.712E-3</v>
      </c>
      <c r="K164" s="82">
        <v>4503.6499999999996</v>
      </c>
      <c r="L164" s="85"/>
      <c r="M164" s="86">
        <f t="shared" si="5"/>
        <v>1.0016121495373816E-4</v>
      </c>
      <c r="O164" s="87"/>
    </row>
    <row r="165" spans="2:15" s="88" customFormat="1" x14ac:dyDescent="0.25">
      <c r="B165" s="81">
        <v>42557</v>
      </c>
      <c r="C165" s="82">
        <v>44154551.939999998</v>
      </c>
      <c r="D165" s="83">
        <v>5.5000000000000002E-5</v>
      </c>
      <c r="E165" s="82">
        <v>2428.5</v>
      </c>
      <c r="F165" s="82"/>
      <c r="G165" s="82">
        <v>2196285.4900000002</v>
      </c>
      <c r="H165" s="83">
        <v>5.5000000000000002E-5</v>
      </c>
      <c r="I165" s="82">
        <v>31.13</v>
      </c>
      <c r="J165" s="84">
        <f t="shared" si="4"/>
        <v>1.712E-3</v>
      </c>
      <c r="K165" s="82">
        <v>3760.04</v>
      </c>
      <c r="L165" s="85"/>
      <c r="M165" s="86">
        <f t="shared" si="5"/>
        <v>8.515633914957127E-5</v>
      </c>
      <c r="O165" s="87"/>
    </row>
    <row r="166" spans="2:15" s="88" customFormat="1" x14ac:dyDescent="0.25">
      <c r="B166" s="81">
        <v>42558</v>
      </c>
      <c r="C166" s="82">
        <v>44779384.710000001</v>
      </c>
      <c r="D166" s="83">
        <v>5.5999999999999999E-5</v>
      </c>
      <c r="E166" s="82">
        <v>2507.65</v>
      </c>
      <c r="F166" s="82"/>
      <c r="G166" s="82">
        <v>2030827.73</v>
      </c>
      <c r="H166" s="83">
        <v>5.5999999999999999E-5</v>
      </c>
      <c r="I166" s="82">
        <v>31.13</v>
      </c>
      <c r="J166" s="84">
        <f t="shared" si="4"/>
        <v>1.743E-3</v>
      </c>
      <c r="K166" s="82">
        <v>3539.73</v>
      </c>
      <c r="L166" s="85"/>
      <c r="M166" s="86">
        <f t="shared" si="5"/>
        <v>7.9048205394602442E-5</v>
      </c>
      <c r="O166" s="87"/>
    </row>
    <row r="167" spans="2:15" s="88" customFormat="1" x14ac:dyDescent="0.25">
      <c r="B167" s="81">
        <v>42559</v>
      </c>
      <c r="C167" s="82">
        <v>44471487.289999999</v>
      </c>
      <c r="D167" s="83">
        <v>5.5999999999999999E-5</v>
      </c>
      <c r="E167" s="82">
        <v>2490.4</v>
      </c>
      <c r="F167" s="82"/>
      <c r="G167" s="82">
        <v>1985388.3</v>
      </c>
      <c r="H167" s="83">
        <v>5.5999999999999999E-5</v>
      </c>
      <c r="I167" s="82">
        <v>24.4</v>
      </c>
      <c r="J167" s="84">
        <f t="shared" si="4"/>
        <v>1.366E-3</v>
      </c>
      <c r="K167" s="82">
        <v>2712.04</v>
      </c>
      <c r="L167" s="85"/>
      <c r="M167" s="86">
        <f t="shared" si="5"/>
        <v>6.0983793555513444E-5</v>
      </c>
      <c r="O167" s="87"/>
    </row>
    <row r="168" spans="2:15" s="88" customFormat="1" x14ac:dyDescent="0.25">
      <c r="B168" s="81">
        <v>42560</v>
      </c>
      <c r="C168" s="82">
        <v>44471487.289999999</v>
      </c>
      <c r="D168" s="83">
        <v>5.5999999999999999E-5</v>
      </c>
      <c r="E168" s="82">
        <v>2490.4</v>
      </c>
      <c r="F168" s="82"/>
      <c r="G168" s="82">
        <v>0</v>
      </c>
      <c r="H168" s="83">
        <v>5.5999999999999999E-5</v>
      </c>
      <c r="I168" s="82">
        <v>24.4</v>
      </c>
      <c r="J168" s="84">
        <f t="shared" si="4"/>
        <v>0</v>
      </c>
      <c r="K168" s="82">
        <v>0</v>
      </c>
      <c r="L168" s="85"/>
      <c r="M168" s="86">
        <f t="shared" si="5"/>
        <v>0</v>
      </c>
      <c r="O168" s="87"/>
    </row>
    <row r="169" spans="2:15" s="88" customFormat="1" x14ac:dyDescent="0.25">
      <c r="B169" s="81">
        <v>42561</v>
      </c>
      <c r="C169" s="82">
        <v>44471487.289999999</v>
      </c>
      <c r="D169" s="83">
        <v>5.5999999999999999E-5</v>
      </c>
      <c r="E169" s="82">
        <v>2490.4</v>
      </c>
      <c r="F169" s="82"/>
      <c r="G169" s="82">
        <v>0</v>
      </c>
      <c r="H169" s="83">
        <v>5.5999999999999999E-5</v>
      </c>
      <c r="I169" s="82">
        <v>24.4</v>
      </c>
      <c r="J169" s="84">
        <f t="shared" si="4"/>
        <v>0</v>
      </c>
      <c r="K169" s="82">
        <v>0</v>
      </c>
      <c r="L169" s="85"/>
      <c r="M169" s="86">
        <f t="shared" si="5"/>
        <v>0</v>
      </c>
      <c r="O169" s="87"/>
    </row>
    <row r="170" spans="2:15" s="88" customFormat="1" x14ac:dyDescent="0.25">
      <c r="B170" s="81">
        <v>42562</v>
      </c>
      <c r="C170" s="82">
        <v>44270637.479999997</v>
      </c>
      <c r="D170" s="83">
        <v>5.5999999999999999E-5</v>
      </c>
      <c r="E170" s="82">
        <v>2479.16</v>
      </c>
      <c r="F170" s="82"/>
      <c r="G170" s="82">
        <v>1996171.67</v>
      </c>
      <c r="H170" s="83">
        <v>5.5999999999999999E-5</v>
      </c>
      <c r="I170" s="82">
        <v>24.4</v>
      </c>
      <c r="J170" s="84">
        <f t="shared" si="4"/>
        <v>1.366E-3</v>
      </c>
      <c r="K170" s="82">
        <v>2726.77</v>
      </c>
      <c r="L170" s="85"/>
      <c r="M170" s="86">
        <f t="shared" si="5"/>
        <v>6.1593194840075746E-5</v>
      </c>
      <c r="O170" s="87"/>
    </row>
    <row r="171" spans="2:15" s="88" customFormat="1" x14ac:dyDescent="0.25">
      <c r="B171" s="81">
        <v>42563</v>
      </c>
      <c r="C171" s="82">
        <v>49565524.289999999</v>
      </c>
      <c r="D171" s="83">
        <v>5.5999999999999999E-5</v>
      </c>
      <c r="E171" s="82">
        <v>2775.67</v>
      </c>
      <c r="F171" s="82"/>
      <c r="G171" s="82">
        <v>8494025.8800000008</v>
      </c>
      <c r="H171" s="83">
        <v>5.5999999999999999E-5</v>
      </c>
      <c r="I171" s="82">
        <v>24.4</v>
      </c>
      <c r="J171" s="84">
        <f t="shared" si="4"/>
        <v>1.366E-3</v>
      </c>
      <c r="K171" s="82">
        <v>11602.84</v>
      </c>
      <c r="L171" s="85"/>
      <c r="M171" s="86">
        <f t="shared" si="5"/>
        <v>2.3409093651695538E-4</v>
      </c>
      <c r="O171" s="87"/>
    </row>
    <row r="172" spans="2:15" s="88" customFormat="1" x14ac:dyDescent="0.25">
      <c r="B172" s="81">
        <v>42564</v>
      </c>
      <c r="C172" s="82">
        <v>49854368.25</v>
      </c>
      <c r="D172" s="83">
        <v>5.5999999999999999E-5</v>
      </c>
      <c r="E172" s="82">
        <v>2791.84</v>
      </c>
      <c r="F172" s="82"/>
      <c r="G172" s="82">
        <v>2214397.09</v>
      </c>
      <c r="H172" s="83">
        <v>5.5999999999999999E-5</v>
      </c>
      <c r="I172" s="82">
        <v>24.4</v>
      </c>
      <c r="J172" s="84">
        <f t="shared" si="4"/>
        <v>1.366E-3</v>
      </c>
      <c r="K172" s="82">
        <v>3024.87</v>
      </c>
      <c r="L172" s="85"/>
      <c r="M172" s="86">
        <f t="shared" si="5"/>
        <v>6.0674121570079269E-5</v>
      </c>
      <c r="O172" s="87"/>
    </row>
    <row r="173" spans="2:15" s="88" customFormat="1" x14ac:dyDescent="0.25">
      <c r="B173" s="81">
        <v>42565</v>
      </c>
      <c r="C173" s="82">
        <v>49577366.109999999</v>
      </c>
      <c r="D173" s="83">
        <v>5.5999999999999999E-5</v>
      </c>
      <c r="E173" s="82">
        <v>2776.33</v>
      </c>
      <c r="F173" s="82"/>
      <c r="G173" s="82">
        <v>2153388.71</v>
      </c>
      <c r="H173" s="83">
        <v>5.5999999999999999E-5</v>
      </c>
      <c r="I173" s="82">
        <v>24.4</v>
      </c>
      <c r="J173" s="84">
        <f t="shared" si="4"/>
        <v>1.366E-3</v>
      </c>
      <c r="K173" s="82">
        <v>2941.53</v>
      </c>
      <c r="L173" s="85"/>
      <c r="M173" s="86">
        <f t="shared" si="5"/>
        <v>5.9332115253429712E-5</v>
      </c>
      <c r="O173" s="87"/>
    </row>
    <row r="174" spans="2:15" s="88" customFormat="1" x14ac:dyDescent="0.25">
      <c r="B174" s="81">
        <v>42566</v>
      </c>
      <c r="C174" s="82">
        <v>49847588.590000004</v>
      </c>
      <c r="D174" s="83">
        <v>5.5999999999999999E-5</v>
      </c>
      <c r="E174" s="82">
        <v>2791.46</v>
      </c>
      <c r="F174" s="82"/>
      <c r="G174" s="82">
        <v>2287397.9900000002</v>
      </c>
      <c r="H174" s="83">
        <v>5.5999999999999999E-5</v>
      </c>
      <c r="I174" s="82">
        <v>24.4</v>
      </c>
      <c r="J174" s="84">
        <f t="shared" si="4"/>
        <v>1.366E-3</v>
      </c>
      <c r="K174" s="82">
        <v>3124.59</v>
      </c>
      <c r="L174" s="85"/>
      <c r="M174" s="86">
        <f t="shared" si="5"/>
        <v>6.2682871697164274E-5</v>
      </c>
      <c r="O174" s="87"/>
    </row>
    <row r="175" spans="2:15" s="88" customFormat="1" x14ac:dyDescent="0.25">
      <c r="B175" s="81">
        <v>42567</v>
      </c>
      <c r="C175" s="82">
        <v>49847588.590000004</v>
      </c>
      <c r="D175" s="83">
        <v>5.5999999999999999E-5</v>
      </c>
      <c r="E175" s="82">
        <v>2791.46</v>
      </c>
      <c r="F175" s="82"/>
      <c r="G175" s="82">
        <v>0</v>
      </c>
      <c r="H175" s="83">
        <v>5.5999999999999999E-5</v>
      </c>
      <c r="I175" s="82">
        <v>24.4</v>
      </c>
      <c r="J175" s="84">
        <f t="shared" si="4"/>
        <v>0</v>
      </c>
      <c r="K175" s="82">
        <v>0</v>
      </c>
      <c r="L175" s="85"/>
      <c r="M175" s="86">
        <f t="shared" si="5"/>
        <v>0</v>
      </c>
      <c r="O175" s="87"/>
    </row>
    <row r="176" spans="2:15" s="88" customFormat="1" x14ac:dyDescent="0.25">
      <c r="B176" s="81">
        <v>42568</v>
      </c>
      <c r="C176" s="82">
        <v>49847588.590000004</v>
      </c>
      <c r="D176" s="83">
        <v>5.5999999999999999E-5</v>
      </c>
      <c r="E176" s="82">
        <v>2791.46</v>
      </c>
      <c r="F176" s="82"/>
      <c r="G176" s="82">
        <v>0</v>
      </c>
      <c r="H176" s="83">
        <v>5.5999999999999999E-5</v>
      </c>
      <c r="I176" s="82">
        <v>24.4</v>
      </c>
      <c r="J176" s="84">
        <f t="shared" si="4"/>
        <v>0</v>
      </c>
      <c r="K176" s="82">
        <v>0</v>
      </c>
      <c r="L176" s="85"/>
      <c r="M176" s="86">
        <f t="shared" si="5"/>
        <v>0</v>
      </c>
      <c r="O176" s="87"/>
    </row>
    <row r="177" spans="2:15" s="88" customFormat="1" x14ac:dyDescent="0.25">
      <c r="B177" s="81">
        <v>42569</v>
      </c>
      <c r="C177" s="82">
        <v>49654276.509999998</v>
      </c>
      <c r="D177" s="83">
        <v>5.5999999999999999E-5</v>
      </c>
      <c r="E177" s="82">
        <v>2780.64</v>
      </c>
      <c r="F177" s="82"/>
      <c r="G177" s="82">
        <v>1798297.61</v>
      </c>
      <c r="H177" s="83">
        <v>5.5999999999999999E-5</v>
      </c>
      <c r="I177" s="82">
        <v>24.4</v>
      </c>
      <c r="J177" s="84">
        <f t="shared" si="4"/>
        <v>1.366E-3</v>
      </c>
      <c r="K177" s="82">
        <v>2456.4699999999998</v>
      </c>
      <c r="L177" s="85"/>
      <c r="M177" s="86">
        <f t="shared" si="5"/>
        <v>4.9471468978211478E-5</v>
      </c>
      <c r="O177" s="87"/>
    </row>
    <row r="178" spans="2:15" s="88" customFormat="1" x14ac:dyDescent="0.25">
      <c r="B178" s="81">
        <v>42570</v>
      </c>
      <c r="C178" s="82">
        <v>48819318.539999999</v>
      </c>
      <c r="D178" s="83">
        <v>5.5999999999999999E-5</v>
      </c>
      <c r="E178" s="82">
        <v>2733.88</v>
      </c>
      <c r="F178" s="82"/>
      <c r="G178" s="82">
        <v>1342286.72</v>
      </c>
      <c r="H178" s="83">
        <v>5.5999999999999999E-5</v>
      </c>
      <c r="I178" s="82">
        <v>24.4</v>
      </c>
      <c r="J178" s="84">
        <f t="shared" si="4"/>
        <v>1.366E-3</v>
      </c>
      <c r="K178" s="82">
        <v>1833.56</v>
      </c>
      <c r="L178" s="85"/>
      <c r="M178" s="86">
        <f t="shared" si="5"/>
        <v>3.755808263684952E-5</v>
      </c>
      <c r="O178" s="87"/>
    </row>
    <row r="179" spans="2:15" s="88" customFormat="1" x14ac:dyDescent="0.25">
      <c r="B179" s="81">
        <v>42571</v>
      </c>
      <c r="C179" s="82">
        <v>48970141.780000001</v>
      </c>
      <c r="D179" s="83">
        <v>5.5999999999999999E-5</v>
      </c>
      <c r="E179" s="82">
        <v>2742.33</v>
      </c>
      <c r="F179" s="82"/>
      <c r="G179" s="82">
        <v>1556366.3</v>
      </c>
      <c r="H179" s="83">
        <v>5.5999999999999999E-5</v>
      </c>
      <c r="I179" s="82">
        <v>24.4</v>
      </c>
      <c r="J179" s="84">
        <f t="shared" si="4"/>
        <v>1.366E-3</v>
      </c>
      <c r="K179" s="82">
        <v>2126</v>
      </c>
      <c r="L179" s="85"/>
      <c r="M179" s="86">
        <f t="shared" si="5"/>
        <v>4.3414209612688604E-5</v>
      </c>
      <c r="O179" s="87"/>
    </row>
    <row r="180" spans="2:15" s="88" customFormat="1" x14ac:dyDescent="0.25">
      <c r="B180" s="81">
        <v>42572</v>
      </c>
      <c r="C180" s="82">
        <v>47799337.039999999</v>
      </c>
      <c r="D180" s="83">
        <v>4.5000000000000003E-5</v>
      </c>
      <c r="E180" s="82">
        <v>2150.9699999999998</v>
      </c>
      <c r="F180" s="82"/>
      <c r="G180" s="82">
        <v>1534231.31</v>
      </c>
      <c r="H180" s="83">
        <v>4.5000000000000003E-5</v>
      </c>
      <c r="I180" s="82">
        <v>24.4</v>
      </c>
      <c r="J180" s="84">
        <f t="shared" si="4"/>
        <v>1.098E-3</v>
      </c>
      <c r="K180" s="82">
        <v>1684.59</v>
      </c>
      <c r="L180" s="85"/>
      <c r="M180" s="86">
        <f t="shared" si="5"/>
        <v>3.5242957419896469E-5</v>
      </c>
      <c r="O180" s="87"/>
    </row>
    <row r="181" spans="2:15" s="88" customFormat="1" x14ac:dyDescent="0.25">
      <c r="B181" s="81">
        <v>42573</v>
      </c>
      <c r="C181" s="82">
        <v>42827595.18</v>
      </c>
      <c r="D181" s="83">
        <v>4.5000000000000003E-5</v>
      </c>
      <c r="E181" s="82">
        <v>1927.24</v>
      </c>
      <c r="F181" s="82"/>
      <c r="G181" s="82">
        <v>1555726.94</v>
      </c>
      <c r="H181" s="83">
        <v>4.5000000000000003E-5</v>
      </c>
      <c r="I181" s="82">
        <v>24.4</v>
      </c>
      <c r="J181" s="84">
        <f t="shared" si="4"/>
        <v>1.098E-3</v>
      </c>
      <c r="K181" s="82">
        <v>1708.19</v>
      </c>
      <c r="L181" s="85"/>
      <c r="M181" s="86">
        <f t="shared" si="5"/>
        <v>3.9885265395375396E-5</v>
      </c>
      <c r="O181" s="87"/>
    </row>
    <row r="182" spans="2:15" s="88" customFormat="1" x14ac:dyDescent="0.25">
      <c r="B182" s="81">
        <v>42574</v>
      </c>
      <c r="C182" s="82">
        <v>42827595.18</v>
      </c>
      <c r="D182" s="83">
        <v>4.5000000000000003E-5</v>
      </c>
      <c r="E182" s="82">
        <v>1927.24</v>
      </c>
      <c r="F182" s="82"/>
      <c r="G182" s="82">
        <v>0</v>
      </c>
      <c r="H182" s="83">
        <v>4.5000000000000003E-5</v>
      </c>
      <c r="I182" s="82">
        <v>24.4</v>
      </c>
      <c r="J182" s="84">
        <f t="shared" si="4"/>
        <v>0</v>
      </c>
      <c r="K182" s="82">
        <v>0</v>
      </c>
      <c r="L182" s="85"/>
      <c r="M182" s="86">
        <f t="shared" si="5"/>
        <v>0</v>
      </c>
      <c r="O182" s="87"/>
    </row>
    <row r="183" spans="2:15" s="88" customFormat="1" x14ac:dyDescent="0.25">
      <c r="B183" s="81">
        <v>42575</v>
      </c>
      <c r="C183" s="82">
        <v>42827595.18</v>
      </c>
      <c r="D183" s="83">
        <v>4.5000000000000003E-5</v>
      </c>
      <c r="E183" s="82">
        <v>1927.24</v>
      </c>
      <c r="F183" s="82"/>
      <c r="G183" s="82">
        <v>0</v>
      </c>
      <c r="H183" s="83">
        <v>4.5000000000000003E-5</v>
      </c>
      <c r="I183" s="82">
        <v>24.4</v>
      </c>
      <c r="J183" s="84">
        <f t="shared" si="4"/>
        <v>0</v>
      </c>
      <c r="K183" s="82">
        <v>0</v>
      </c>
      <c r="L183" s="85"/>
      <c r="M183" s="86">
        <f t="shared" si="5"/>
        <v>0</v>
      </c>
      <c r="O183" s="87"/>
    </row>
    <row r="184" spans="2:15" s="88" customFormat="1" x14ac:dyDescent="0.25">
      <c r="B184" s="81">
        <v>42576</v>
      </c>
      <c r="C184" s="82">
        <v>41921430.299999997</v>
      </c>
      <c r="D184" s="83">
        <v>4.5000000000000003E-5</v>
      </c>
      <c r="E184" s="82">
        <v>1886.46</v>
      </c>
      <c r="F184" s="82"/>
      <c r="G184" s="82">
        <v>979886.68</v>
      </c>
      <c r="H184" s="83">
        <v>4.5000000000000003E-5</v>
      </c>
      <c r="I184" s="82">
        <v>24.4</v>
      </c>
      <c r="J184" s="84">
        <f t="shared" si="4"/>
        <v>1.098E-3</v>
      </c>
      <c r="K184" s="82">
        <v>1075.92</v>
      </c>
      <c r="L184" s="85"/>
      <c r="M184" s="86">
        <f t="shared" si="5"/>
        <v>2.5665154845635126E-5</v>
      </c>
      <c r="O184" s="87"/>
    </row>
    <row r="185" spans="2:15" s="88" customFormat="1" x14ac:dyDescent="0.25">
      <c r="B185" s="81">
        <v>42577</v>
      </c>
      <c r="C185" s="82">
        <v>41677300.93</v>
      </c>
      <c r="D185" s="83">
        <v>4.5000000000000003E-5</v>
      </c>
      <c r="E185" s="82">
        <v>1875.48</v>
      </c>
      <c r="F185" s="82"/>
      <c r="G185" s="82">
        <v>2013904.3</v>
      </c>
      <c r="H185" s="83">
        <v>4.5000000000000003E-5</v>
      </c>
      <c r="I185" s="82">
        <v>24.4</v>
      </c>
      <c r="J185" s="84">
        <f t="shared" si="4"/>
        <v>1.098E-3</v>
      </c>
      <c r="K185" s="82">
        <v>2211.27</v>
      </c>
      <c r="L185" s="85"/>
      <c r="M185" s="86">
        <f t="shared" si="5"/>
        <v>5.3056938685016714E-5</v>
      </c>
      <c r="O185" s="87"/>
    </row>
    <row r="186" spans="2:15" s="88" customFormat="1" x14ac:dyDescent="0.25">
      <c r="B186" s="81">
        <v>42578</v>
      </c>
      <c r="C186" s="82">
        <v>41508727.369999997</v>
      </c>
      <c r="D186" s="83">
        <v>4.5000000000000003E-5</v>
      </c>
      <c r="E186" s="82">
        <v>1867.89</v>
      </c>
      <c r="F186" s="82"/>
      <c r="G186" s="82">
        <v>2327272.25</v>
      </c>
      <c r="H186" s="83">
        <v>4.5000000000000003E-5</v>
      </c>
      <c r="I186" s="82">
        <v>24.4</v>
      </c>
      <c r="J186" s="84">
        <f t="shared" si="4"/>
        <v>1.098E-3</v>
      </c>
      <c r="K186" s="82">
        <v>2555.34</v>
      </c>
      <c r="L186" s="85"/>
      <c r="M186" s="86">
        <f t="shared" si="5"/>
        <v>6.1561511564116171E-5</v>
      </c>
      <c r="O186" s="87"/>
    </row>
    <row r="187" spans="2:15" s="88" customFormat="1" x14ac:dyDescent="0.25">
      <c r="B187" s="81">
        <v>42579</v>
      </c>
      <c r="C187" s="82">
        <v>41738600.700000003</v>
      </c>
      <c r="D187" s="83">
        <v>4.5000000000000003E-5</v>
      </c>
      <c r="E187" s="82">
        <v>1878.24</v>
      </c>
      <c r="F187" s="82"/>
      <c r="G187" s="82">
        <v>2235996.58</v>
      </c>
      <c r="H187" s="83">
        <v>4.5000000000000003E-5</v>
      </c>
      <c r="I187" s="82">
        <v>24.4</v>
      </c>
      <c r="J187" s="84">
        <f t="shared" si="4"/>
        <v>1.098E-3</v>
      </c>
      <c r="K187" s="82">
        <v>2455.12</v>
      </c>
      <c r="L187" s="85"/>
      <c r="M187" s="86">
        <f t="shared" si="5"/>
        <v>5.8821329867917681E-5</v>
      </c>
      <c r="O187" s="87"/>
    </row>
    <row r="188" spans="2:15" s="88" customFormat="1" x14ac:dyDescent="0.25">
      <c r="B188" s="81">
        <v>42580</v>
      </c>
      <c r="C188" s="82">
        <v>42753452.979999997</v>
      </c>
      <c r="D188" s="83">
        <v>4.5000000000000003E-5</v>
      </c>
      <c r="E188" s="82">
        <v>1923.91</v>
      </c>
      <c r="F188" s="82"/>
      <c r="G188" s="82">
        <v>2508343.64</v>
      </c>
      <c r="H188" s="83">
        <v>4.5000000000000003E-5</v>
      </c>
      <c r="I188" s="82">
        <v>24.4</v>
      </c>
      <c r="J188" s="84">
        <f t="shared" si="4"/>
        <v>1.098E-3</v>
      </c>
      <c r="K188" s="82">
        <v>2754.16</v>
      </c>
      <c r="L188" s="85"/>
      <c r="M188" s="86">
        <f t="shared" si="5"/>
        <v>6.4419592057006294E-5</v>
      </c>
      <c r="O188" s="87"/>
    </row>
    <row r="189" spans="2:15" s="88" customFormat="1" x14ac:dyDescent="0.25">
      <c r="B189" s="81">
        <v>42581</v>
      </c>
      <c r="C189" s="82">
        <v>42753452.979999997</v>
      </c>
      <c r="D189" s="83">
        <v>4.5000000000000003E-5</v>
      </c>
      <c r="E189" s="82">
        <v>1923.91</v>
      </c>
      <c r="F189" s="82"/>
      <c r="G189" s="82">
        <v>0</v>
      </c>
      <c r="H189" s="83">
        <v>4.5000000000000003E-5</v>
      </c>
      <c r="I189" s="82">
        <v>24.4</v>
      </c>
      <c r="J189" s="84">
        <f t="shared" si="4"/>
        <v>0</v>
      </c>
      <c r="K189" s="82">
        <v>0</v>
      </c>
      <c r="L189" s="85"/>
      <c r="M189" s="86">
        <f t="shared" si="5"/>
        <v>0</v>
      </c>
      <c r="O189" s="87"/>
    </row>
    <row r="190" spans="2:15" s="88" customFormat="1" x14ac:dyDescent="0.25">
      <c r="B190" s="81">
        <v>42582</v>
      </c>
      <c r="C190" s="82">
        <v>42753452.979999997</v>
      </c>
      <c r="D190" s="83">
        <v>4.5000000000000003E-5</v>
      </c>
      <c r="E190" s="82">
        <v>1923.91</v>
      </c>
      <c r="F190" s="82"/>
      <c r="G190" s="82">
        <v>0</v>
      </c>
      <c r="H190" s="83">
        <v>4.5000000000000003E-5</v>
      </c>
      <c r="I190" s="82">
        <v>24.4</v>
      </c>
      <c r="J190" s="84">
        <f t="shared" si="4"/>
        <v>0</v>
      </c>
      <c r="K190" s="82">
        <v>0</v>
      </c>
      <c r="L190" s="85"/>
      <c r="M190" s="86">
        <f t="shared" si="5"/>
        <v>0</v>
      </c>
      <c r="O190" s="87"/>
    </row>
    <row r="191" spans="2:15" s="88" customFormat="1" x14ac:dyDescent="0.25">
      <c r="B191" s="81">
        <v>42583</v>
      </c>
      <c r="C191" s="82">
        <v>43626776.799999997</v>
      </c>
      <c r="D191" s="83">
        <v>4.5000000000000003E-5</v>
      </c>
      <c r="E191" s="82">
        <v>1963.2</v>
      </c>
      <c r="F191" s="82"/>
      <c r="G191" s="82">
        <v>2579470.23</v>
      </c>
      <c r="H191" s="83">
        <v>4.5000000000000003E-5</v>
      </c>
      <c r="I191" s="82">
        <v>24.4</v>
      </c>
      <c r="J191" s="84">
        <f t="shared" si="4"/>
        <v>1.098E-3</v>
      </c>
      <c r="K191" s="82">
        <v>2832.26</v>
      </c>
      <c r="L191" s="85"/>
      <c r="M191" s="86">
        <f t="shared" si="5"/>
        <v>6.4920221197730117E-5</v>
      </c>
      <c r="O191" s="87"/>
    </row>
    <row r="192" spans="2:15" s="88" customFormat="1" x14ac:dyDescent="0.25">
      <c r="B192" s="81">
        <v>42584</v>
      </c>
      <c r="C192" s="82">
        <v>44050486.439999998</v>
      </c>
      <c r="D192" s="83">
        <v>4.5000000000000003E-5</v>
      </c>
      <c r="E192" s="82">
        <v>1982.27</v>
      </c>
      <c r="F192" s="82"/>
      <c r="G192" s="82">
        <v>3445466.96</v>
      </c>
      <c r="H192" s="83">
        <v>4.5000000000000003E-5</v>
      </c>
      <c r="I192" s="82">
        <v>24.4</v>
      </c>
      <c r="J192" s="84">
        <f t="shared" si="4"/>
        <v>1.098E-3</v>
      </c>
      <c r="K192" s="82">
        <v>3783.12</v>
      </c>
      <c r="L192" s="85"/>
      <c r="M192" s="86">
        <f t="shared" si="5"/>
        <v>8.5881457975563736E-5</v>
      </c>
      <c r="O192" s="87"/>
    </row>
    <row r="193" spans="2:15" s="88" customFormat="1" x14ac:dyDescent="0.25">
      <c r="B193" s="81">
        <v>42585</v>
      </c>
      <c r="C193" s="82">
        <v>48502371.880000003</v>
      </c>
      <c r="D193" s="83">
        <v>4.5000000000000003E-5</v>
      </c>
      <c r="E193" s="82">
        <v>2182.61</v>
      </c>
      <c r="F193" s="82"/>
      <c r="G193" s="82">
        <v>7014161.7000000002</v>
      </c>
      <c r="H193" s="83">
        <v>4.5000000000000003E-5</v>
      </c>
      <c r="I193" s="82">
        <v>24.4</v>
      </c>
      <c r="J193" s="84">
        <f t="shared" si="4"/>
        <v>1.098E-3</v>
      </c>
      <c r="K193" s="82">
        <v>7701.55</v>
      </c>
      <c r="L193" s="85"/>
      <c r="M193" s="86">
        <f t="shared" si="5"/>
        <v>1.5878707991960579E-4</v>
      </c>
      <c r="O193" s="87"/>
    </row>
    <row r="194" spans="2:15" s="88" customFormat="1" x14ac:dyDescent="0.25">
      <c r="B194" s="81">
        <v>42586</v>
      </c>
      <c r="C194" s="82">
        <v>49363065.280000001</v>
      </c>
      <c r="D194" s="83">
        <v>4.6E-5</v>
      </c>
      <c r="E194" s="82">
        <v>2270.6999999999998</v>
      </c>
      <c r="F194" s="82"/>
      <c r="G194" s="82">
        <v>2440222.67</v>
      </c>
      <c r="H194" s="83">
        <v>4.6E-5</v>
      </c>
      <c r="I194" s="82">
        <v>24.4</v>
      </c>
      <c r="J194" s="84">
        <f t="shared" si="4"/>
        <v>1.122E-3</v>
      </c>
      <c r="K194" s="82">
        <v>2737.93</v>
      </c>
      <c r="L194" s="85"/>
      <c r="M194" s="86">
        <f t="shared" si="5"/>
        <v>5.5465153642095701E-5</v>
      </c>
      <c r="O194" s="87"/>
    </row>
    <row r="195" spans="2:15" s="88" customFormat="1" x14ac:dyDescent="0.25">
      <c r="B195" s="81">
        <v>42587</v>
      </c>
      <c r="C195" s="82">
        <v>49639165.719999999</v>
      </c>
      <c r="D195" s="83">
        <v>4.6E-5</v>
      </c>
      <c r="E195" s="82">
        <v>2283.4</v>
      </c>
      <c r="F195" s="82"/>
      <c r="G195" s="82">
        <v>2168510.39</v>
      </c>
      <c r="H195" s="83">
        <v>4.6E-5</v>
      </c>
      <c r="I195" s="82">
        <v>30.1</v>
      </c>
      <c r="J195" s="84">
        <f t="shared" si="4"/>
        <v>1.3849999999999999E-3</v>
      </c>
      <c r="K195" s="82">
        <v>3003.39</v>
      </c>
      <c r="L195" s="85"/>
      <c r="M195" s="86">
        <f t="shared" si="5"/>
        <v>6.0504441531939586E-5</v>
      </c>
      <c r="O195" s="87"/>
    </row>
    <row r="196" spans="2:15" s="88" customFormat="1" x14ac:dyDescent="0.25">
      <c r="B196" s="81">
        <v>42588</v>
      </c>
      <c r="C196" s="82">
        <v>49639165.719999999</v>
      </c>
      <c r="D196" s="83">
        <v>4.6E-5</v>
      </c>
      <c r="E196" s="82">
        <v>2283.4</v>
      </c>
      <c r="F196" s="82"/>
      <c r="G196" s="82">
        <v>0</v>
      </c>
      <c r="H196" s="83">
        <v>4.6E-5</v>
      </c>
      <c r="I196" s="82">
        <v>30.1</v>
      </c>
      <c r="J196" s="84">
        <f t="shared" si="4"/>
        <v>0</v>
      </c>
      <c r="K196" s="82">
        <v>0</v>
      </c>
      <c r="L196" s="85"/>
      <c r="M196" s="86">
        <f t="shared" si="5"/>
        <v>0</v>
      </c>
      <c r="O196" s="87"/>
    </row>
    <row r="197" spans="2:15" s="88" customFormat="1" x14ac:dyDescent="0.25">
      <c r="B197" s="81">
        <v>42589</v>
      </c>
      <c r="C197" s="82">
        <v>49639165.719999999</v>
      </c>
      <c r="D197" s="83">
        <v>4.6E-5</v>
      </c>
      <c r="E197" s="82">
        <v>2283.4</v>
      </c>
      <c r="F197" s="82"/>
      <c r="G197" s="82">
        <v>0</v>
      </c>
      <c r="H197" s="83">
        <v>4.6E-5</v>
      </c>
      <c r="I197" s="82">
        <v>30.1</v>
      </c>
      <c r="J197" s="84">
        <f t="shared" si="4"/>
        <v>0</v>
      </c>
      <c r="K197" s="82">
        <v>0</v>
      </c>
      <c r="L197" s="85"/>
      <c r="M197" s="86">
        <f t="shared" si="5"/>
        <v>0</v>
      </c>
      <c r="O197" s="87"/>
    </row>
    <row r="198" spans="2:15" s="88" customFormat="1" x14ac:dyDescent="0.25">
      <c r="B198" s="81">
        <v>42590</v>
      </c>
      <c r="C198" s="82">
        <v>49671621.899999999</v>
      </c>
      <c r="D198" s="83">
        <v>4.6E-5</v>
      </c>
      <c r="E198" s="82">
        <v>2284.89</v>
      </c>
      <c r="F198" s="82"/>
      <c r="G198" s="82">
        <v>2166240.9700000002</v>
      </c>
      <c r="H198" s="83">
        <v>4.6E-5</v>
      </c>
      <c r="I198" s="82">
        <v>30.1</v>
      </c>
      <c r="J198" s="84">
        <f t="shared" si="4"/>
        <v>1.3849999999999999E-3</v>
      </c>
      <c r="K198" s="82">
        <v>3000.24</v>
      </c>
      <c r="L198" s="85"/>
      <c r="M198" s="86">
        <f t="shared" si="5"/>
        <v>6.0401490533974287E-5</v>
      </c>
      <c r="O198" s="87"/>
    </row>
    <row r="199" spans="2:15" s="88" customFormat="1" x14ac:dyDescent="0.25">
      <c r="B199" s="81">
        <v>42591</v>
      </c>
      <c r="C199" s="82">
        <v>49830010.789999999</v>
      </c>
      <c r="D199" s="83">
        <v>4.6E-5</v>
      </c>
      <c r="E199" s="82">
        <v>2292.1799999999998</v>
      </c>
      <c r="F199" s="82"/>
      <c r="G199" s="82">
        <v>2971877.23</v>
      </c>
      <c r="H199" s="83">
        <v>4.6E-5</v>
      </c>
      <c r="I199" s="82">
        <v>30.1</v>
      </c>
      <c r="J199" s="84">
        <f t="shared" si="4"/>
        <v>1.3849999999999999E-3</v>
      </c>
      <c r="K199" s="82">
        <v>4116.05</v>
      </c>
      <c r="L199" s="85"/>
      <c r="M199" s="86">
        <f t="shared" si="5"/>
        <v>8.2601828391055029E-5</v>
      </c>
      <c r="O199" s="87"/>
    </row>
    <row r="200" spans="2:15" s="88" customFormat="1" x14ac:dyDescent="0.25">
      <c r="B200" s="81">
        <v>42592</v>
      </c>
      <c r="C200" s="82">
        <v>50424866.539999999</v>
      </c>
      <c r="D200" s="83">
        <v>4.6E-5</v>
      </c>
      <c r="E200" s="82">
        <v>2319.54</v>
      </c>
      <c r="F200" s="82"/>
      <c r="G200" s="82">
        <v>2642093.6800000002</v>
      </c>
      <c r="H200" s="83">
        <v>4.6E-5</v>
      </c>
      <c r="I200" s="82">
        <v>30.1</v>
      </c>
      <c r="J200" s="84">
        <f t="shared" si="4"/>
        <v>1.3849999999999999E-3</v>
      </c>
      <c r="K200" s="82">
        <v>3659.3</v>
      </c>
      <c r="L200" s="85"/>
      <c r="M200" s="86">
        <f t="shared" si="5"/>
        <v>7.2569354191492531E-5</v>
      </c>
      <c r="O200" s="87"/>
    </row>
    <row r="201" spans="2:15" s="88" customFormat="1" x14ac:dyDescent="0.25">
      <c r="B201" s="81">
        <v>42593</v>
      </c>
      <c r="C201" s="82">
        <v>50349161.289999999</v>
      </c>
      <c r="D201" s="83">
        <v>4.6E-5</v>
      </c>
      <c r="E201" s="82">
        <v>2316.06</v>
      </c>
      <c r="F201" s="82"/>
      <c r="G201" s="82">
        <v>1886351.27</v>
      </c>
      <c r="H201" s="83">
        <v>4.6E-5</v>
      </c>
      <c r="I201" s="82">
        <v>30.1</v>
      </c>
      <c r="J201" s="84">
        <f t="shared" si="4"/>
        <v>1.3849999999999999E-3</v>
      </c>
      <c r="K201" s="82">
        <v>2612.6</v>
      </c>
      <c r="L201" s="85"/>
      <c r="M201" s="86">
        <f t="shared" si="5"/>
        <v>5.1889642906899752E-5</v>
      </c>
      <c r="O201" s="87"/>
    </row>
    <row r="202" spans="2:15" s="88" customFormat="1" x14ac:dyDescent="0.25">
      <c r="B202" s="81">
        <v>42594</v>
      </c>
      <c r="C202" s="82">
        <v>50717610.93</v>
      </c>
      <c r="D202" s="83">
        <v>4.6E-5</v>
      </c>
      <c r="E202" s="82">
        <v>2333.0100000000002</v>
      </c>
      <c r="F202" s="82"/>
      <c r="G202" s="82">
        <v>2388615.73</v>
      </c>
      <c r="H202" s="83">
        <v>4.6E-5</v>
      </c>
      <c r="I202" s="82">
        <v>30.1</v>
      </c>
      <c r="J202" s="84">
        <f t="shared" ref="J202:J265" si="6">IF(K202&lt;&gt;0,ROUND(H202*I202,6),0)</f>
        <v>1.3849999999999999E-3</v>
      </c>
      <c r="K202" s="82">
        <v>3308.23</v>
      </c>
      <c r="L202" s="85"/>
      <c r="M202" s="86">
        <f t="shared" ref="M202:M265" si="7">K202/C202</f>
        <v>6.5228427351713986E-5</v>
      </c>
      <c r="O202" s="87"/>
    </row>
    <row r="203" spans="2:15" s="88" customFormat="1" x14ac:dyDescent="0.25">
      <c r="B203" s="81">
        <v>42595</v>
      </c>
      <c r="C203" s="82">
        <v>50717610.93</v>
      </c>
      <c r="D203" s="83">
        <v>4.6E-5</v>
      </c>
      <c r="E203" s="82">
        <v>2333.0100000000002</v>
      </c>
      <c r="F203" s="82"/>
      <c r="G203" s="82">
        <v>0</v>
      </c>
      <c r="H203" s="83">
        <v>4.6E-5</v>
      </c>
      <c r="I203" s="82">
        <v>30.1</v>
      </c>
      <c r="J203" s="84">
        <f t="shared" si="6"/>
        <v>0</v>
      </c>
      <c r="K203" s="82">
        <v>0</v>
      </c>
      <c r="L203" s="85"/>
      <c r="M203" s="86">
        <f t="shared" si="7"/>
        <v>0</v>
      </c>
      <c r="O203" s="87"/>
    </row>
    <row r="204" spans="2:15" s="88" customFormat="1" x14ac:dyDescent="0.25">
      <c r="B204" s="81">
        <v>42596</v>
      </c>
      <c r="C204" s="82">
        <v>50717610.93</v>
      </c>
      <c r="D204" s="83">
        <v>4.6E-5</v>
      </c>
      <c r="E204" s="82">
        <v>2333.0100000000002</v>
      </c>
      <c r="F204" s="82"/>
      <c r="G204" s="82">
        <v>0</v>
      </c>
      <c r="H204" s="83">
        <v>4.6E-5</v>
      </c>
      <c r="I204" s="82">
        <v>30.1</v>
      </c>
      <c r="J204" s="84">
        <f t="shared" si="6"/>
        <v>0</v>
      </c>
      <c r="K204" s="82">
        <v>0</v>
      </c>
      <c r="L204" s="85"/>
      <c r="M204" s="86">
        <f t="shared" si="7"/>
        <v>0</v>
      </c>
      <c r="O204" s="87"/>
    </row>
    <row r="205" spans="2:15" s="88" customFormat="1" x14ac:dyDescent="0.25">
      <c r="B205" s="81">
        <v>42597</v>
      </c>
      <c r="C205" s="82">
        <v>51292114.350000001</v>
      </c>
      <c r="D205" s="83">
        <v>4.6E-5</v>
      </c>
      <c r="E205" s="82">
        <v>2359.44</v>
      </c>
      <c r="F205" s="82"/>
      <c r="G205" s="82">
        <v>2487444.63</v>
      </c>
      <c r="H205" s="83">
        <v>4.6E-5</v>
      </c>
      <c r="I205" s="82">
        <v>30.1</v>
      </c>
      <c r="J205" s="84">
        <f t="shared" si="6"/>
        <v>1.3849999999999999E-3</v>
      </c>
      <c r="K205" s="82">
        <v>3445.11</v>
      </c>
      <c r="L205" s="85"/>
      <c r="M205" s="86">
        <f t="shared" si="7"/>
        <v>6.7166464936339673E-5</v>
      </c>
      <c r="O205" s="87"/>
    </row>
    <row r="206" spans="2:15" s="88" customFormat="1" x14ac:dyDescent="0.25">
      <c r="B206" s="81">
        <v>42598</v>
      </c>
      <c r="C206" s="82">
        <v>45954147.079999998</v>
      </c>
      <c r="D206" s="83">
        <v>4.6E-5</v>
      </c>
      <c r="E206" s="82">
        <v>2113.89</v>
      </c>
      <c r="F206" s="82"/>
      <c r="G206" s="82">
        <v>1914198.7</v>
      </c>
      <c r="H206" s="83">
        <v>4.6E-5</v>
      </c>
      <c r="I206" s="82">
        <v>30.1</v>
      </c>
      <c r="J206" s="84">
        <f t="shared" si="6"/>
        <v>1.3849999999999999E-3</v>
      </c>
      <c r="K206" s="82">
        <v>2651.17</v>
      </c>
      <c r="L206" s="85"/>
      <c r="M206" s="86">
        <f t="shared" si="7"/>
        <v>5.7691637609651838E-5</v>
      </c>
      <c r="O206" s="87"/>
    </row>
    <row r="207" spans="2:15" s="88" customFormat="1" x14ac:dyDescent="0.25">
      <c r="B207" s="81">
        <v>42599</v>
      </c>
      <c r="C207" s="82">
        <v>44929661.409999996</v>
      </c>
      <c r="D207" s="83">
        <v>4.6E-5</v>
      </c>
      <c r="E207" s="82">
        <v>2066.7600000000002</v>
      </c>
      <c r="F207" s="82"/>
      <c r="G207" s="82">
        <v>1758434.67</v>
      </c>
      <c r="H207" s="83">
        <v>4.6E-5</v>
      </c>
      <c r="I207" s="82">
        <v>30.1</v>
      </c>
      <c r="J207" s="84">
        <f t="shared" si="6"/>
        <v>1.3849999999999999E-3</v>
      </c>
      <c r="K207" s="82">
        <v>2435.4299999999998</v>
      </c>
      <c r="L207" s="85"/>
      <c r="M207" s="86">
        <f t="shared" si="7"/>
        <v>5.420539402190879E-5</v>
      </c>
      <c r="O207" s="87"/>
    </row>
    <row r="208" spans="2:15" s="88" customFormat="1" x14ac:dyDescent="0.25">
      <c r="B208" s="81">
        <v>42600</v>
      </c>
      <c r="C208" s="82">
        <v>43911761.82</v>
      </c>
      <c r="D208" s="83">
        <v>4.6E-5</v>
      </c>
      <c r="E208" s="82">
        <v>2019.94</v>
      </c>
      <c r="F208" s="82"/>
      <c r="G208" s="82">
        <v>1276824.5</v>
      </c>
      <c r="H208" s="83">
        <v>4.6E-5</v>
      </c>
      <c r="I208" s="82">
        <v>30.1</v>
      </c>
      <c r="J208" s="84">
        <f t="shared" si="6"/>
        <v>1.3849999999999999E-3</v>
      </c>
      <c r="K208" s="82">
        <v>1768.4</v>
      </c>
      <c r="L208" s="85"/>
      <c r="M208" s="86">
        <f t="shared" si="7"/>
        <v>4.0271670429642535E-5</v>
      </c>
      <c r="O208" s="87"/>
    </row>
    <row r="209" spans="2:15" s="88" customFormat="1" x14ac:dyDescent="0.25">
      <c r="B209" s="81">
        <v>42601</v>
      </c>
      <c r="C209" s="82">
        <v>43894784.93</v>
      </c>
      <c r="D209" s="83">
        <v>4.6E-5</v>
      </c>
      <c r="E209" s="82">
        <v>2019.16</v>
      </c>
      <c r="F209" s="82"/>
      <c r="G209" s="82">
        <v>1601933.98</v>
      </c>
      <c r="H209" s="83">
        <v>4.6E-5</v>
      </c>
      <c r="I209" s="82">
        <v>30.1</v>
      </c>
      <c r="J209" s="84">
        <f t="shared" si="6"/>
        <v>1.3849999999999999E-3</v>
      </c>
      <c r="K209" s="82">
        <v>2218.6799999999998</v>
      </c>
      <c r="L209" s="85"/>
      <c r="M209" s="86">
        <f t="shared" si="7"/>
        <v>5.0545412252006219E-5</v>
      </c>
      <c r="O209" s="87"/>
    </row>
    <row r="210" spans="2:15" s="88" customFormat="1" x14ac:dyDescent="0.25">
      <c r="B210" s="81">
        <v>42602</v>
      </c>
      <c r="C210" s="82">
        <v>43894784.93</v>
      </c>
      <c r="D210" s="83">
        <v>4.6E-5</v>
      </c>
      <c r="E210" s="82">
        <v>2019.16</v>
      </c>
      <c r="F210" s="82"/>
      <c r="G210" s="82">
        <v>0</v>
      </c>
      <c r="H210" s="83">
        <v>4.6E-5</v>
      </c>
      <c r="I210" s="82">
        <v>30.1</v>
      </c>
      <c r="J210" s="84">
        <f t="shared" si="6"/>
        <v>0</v>
      </c>
      <c r="K210" s="82">
        <v>0</v>
      </c>
      <c r="L210" s="85"/>
      <c r="M210" s="86">
        <f t="shared" si="7"/>
        <v>0</v>
      </c>
      <c r="O210" s="87"/>
    </row>
    <row r="211" spans="2:15" s="88" customFormat="1" x14ac:dyDescent="0.25">
      <c r="B211" s="81">
        <v>42603</v>
      </c>
      <c r="C211" s="82">
        <v>43894784.93</v>
      </c>
      <c r="D211" s="83">
        <v>4.6E-5</v>
      </c>
      <c r="E211" s="82">
        <v>2019.16</v>
      </c>
      <c r="F211" s="82"/>
      <c r="G211" s="82">
        <v>0</v>
      </c>
      <c r="H211" s="83">
        <v>4.6E-5</v>
      </c>
      <c r="I211" s="82">
        <v>30.1</v>
      </c>
      <c r="J211" s="84">
        <f t="shared" si="6"/>
        <v>0</v>
      </c>
      <c r="K211" s="82">
        <v>0</v>
      </c>
      <c r="L211" s="85"/>
      <c r="M211" s="86">
        <f t="shared" si="7"/>
        <v>0</v>
      </c>
      <c r="O211" s="87"/>
    </row>
    <row r="212" spans="2:15" s="88" customFormat="1" x14ac:dyDescent="0.25">
      <c r="B212" s="81">
        <v>42604</v>
      </c>
      <c r="C212" s="82">
        <v>42769592.829999998</v>
      </c>
      <c r="D212" s="83">
        <v>4.6E-5</v>
      </c>
      <c r="E212" s="82">
        <v>1967.4</v>
      </c>
      <c r="F212" s="82"/>
      <c r="G212" s="82">
        <v>1500549.87</v>
      </c>
      <c r="H212" s="83">
        <v>4.6E-5</v>
      </c>
      <c r="I212" s="82">
        <v>30.1</v>
      </c>
      <c r="J212" s="84">
        <f t="shared" si="6"/>
        <v>1.3849999999999999E-3</v>
      </c>
      <c r="K212" s="82">
        <v>2078.2600000000002</v>
      </c>
      <c r="L212" s="85"/>
      <c r="M212" s="86">
        <f t="shared" si="7"/>
        <v>4.859199871882438E-5</v>
      </c>
      <c r="O212" s="87"/>
    </row>
    <row r="213" spans="2:15" s="88" customFormat="1" x14ac:dyDescent="0.25">
      <c r="B213" s="81">
        <v>42605</v>
      </c>
      <c r="C213" s="82">
        <v>42208252.579999998</v>
      </c>
      <c r="D213" s="83">
        <v>4.8999999999999998E-5</v>
      </c>
      <c r="E213" s="82">
        <v>2068.1999999999998</v>
      </c>
      <c r="F213" s="82"/>
      <c r="G213" s="82">
        <v>1550775.05</v>
      </c>
      <c r="H213" s="83">
        <v>4.8999999999999998E-5</v>
      </c>
      <c r="I213" s="82">
        <v>30.1</v>
      </c>
      <c r="J213" s="84">
        <f t="shared" si="6"/>
        <v>1.475E-3</v>
      </c>
      <c r="K213" s="82">
        <v>2287.39</v>
      </c>
      <c r="L213" s="85"/>
      <c r="M213" s="86">
        <f t="shared" si="7"/>
        <v>5.4192956594556089E-5</v>
      </c>
      <c r="O213" s="87"/>
    </row>
    <row r="214" spans="2:15" s="88" customFormat="1" x14ac:dyDescent="0.25">
      <c r="B214" s="81">
        <v>42606</v>
      </c>
      <c r="C214" s="82">
        <v>41133121.770000003</v>
      </c>
      <c r="D214" s="83">
        <v>4.8999999999999998E-5</v>
      </c>
      <c r="E214" s="82">
        <v>2015.52</v>
      </c>
      <c r="F214" s="82"/>
      <c r="G214" s="82">
        <v>1604002.78</v>
      </c>
      <c r="H214" s="83">
        <v>4.8999999999999998E-5</v>
      </c>
      <c r="I214" s="82">
        <v>30.1</v>
      </c>
      <c r="J214" s="84">
        <f t="shared" si="6"/>
        <v>1.475E-3</v>
      </c>
      <c r="K214" s="82">
        <v>2365.9</v>
      </c>
      <c r="L214" s="85"/>
      <c r="M214" s="86">
        <f t="shared" si="7"/>
        <v>5.7518124037100036E-5</v>
      </c>
      <c r="O214" s="87"/>
    </row>
    <row r="215" spans="2:15" s="88" customFormat="1" x14ac:dyDescent="0.25">
      <c r="B215" s="81">
        <v>42607</v>
      </c>
      <c r="C215" s="82">
        <v>41502081.140000001</v>
      </c>
      <c r="D215" s="83">
        <v>4.8999999999999998E-5</v>
      </c>
      <c r="E215" s="82">
        <v>2033.6</v>
      </c>
      <c r="F215" s="82"/>
      <c r="G215" s="82">
        <v>2263740.16</v>
      </c>
      <c r="H215" s="83">
        <v>4.8999999999999998E-5</v>
      </c>
      <c r="I215" s="82">
        <v>30.1</v>
      </c>
      <c r="J215" s="84">
        <f t="shared" si="6"/>
        <v>1.475E-3</v>
      </c>
      <c r="K215" s="82">
        <v>3339.02</v>
      </c>
      <c r="L215" s="85"/>
      <c r="M215" s="86">
        <f t="shared" si="7"/>
        <v>8.0454278635724342E-5</v>
      </c>
      <c r="O215" s="87"/>
    </row>
    <row r="216" spans="2:15" s="88" customFormat="1" x14ac:dyDescent="0.25">
      <c r="B216" s="81">
        <v>42608</v>
      </c>
      <c r="C216" s="82">
        <v>41936517.869999997</v>
      </c>
      <c r="D216" s="83">
        <v>4.8999999999999998E-5</v>
      </c>
      <c r="E216" s="82">
        <v>2054.89</v>
      </c>
      <c r="F216" s="82"/>
      <c r="G216" s="82">
        <v>2177047.65</v>
      </c>
      <c r="H216" s="83">
        <v>4.8999999999999998E-5</v>
      </c>
      <c r="I216" s="82">
        <v>30.1</v>
      </c>
      <c r="J216" s="84">
        <f t="shared" si="6"/>
        <v>1.475E-3</v>
      </c>
      <c r="K216" s="82">
        <v>3211.15</v>
      </c>
      <c r="L216" s="85"/>
      <c r="M216" s="86">
        <f t="shared" si="7"/>
        <v>7.6571688902600827E-5</v>
      </c>
      <c r="O216" s="87"/>
    </row>
    <row r="217" spans="2:15" s="88" customFormat="1" x14ac:dyDescent="0.25">
      <c r="B217" s="81">
        <v>42609</v>
      </c>
      <c r="C217" s="82">
        <v>41936517.869999997</v>
      </c>
      <c r="D217" s="83">
        <v>4.8999999999999998E-5</v>
      </c>
      <c r="E217" s="82">
        <v>2054.89</v>
      </c>
      <c r="F217" s="82"/>
      <c r="G217" s="82">
        <v>0</v>
      </c>
      <c r="H217" s="83">
        <v>4.8999999999999998E-5</v>
      </c>
      <c r="I217" s="82">
        <v>30.1</v>
      </c>
      <c r="J217" s="84">
        <f t="shared" si="6"/>
        <v>0</v>
      </c>
      <c r="K217" s="82">
        <v>0</v>
      </c>
      <c r="L217" s="85"/>
      <c r="M217" s="86">
        <f t="shared" si="7"/>
        <v>0</v>
      </c>
      <c r="O217" s="87"/>
    </row>
    <row r="218" spans="2:15" s="88" customFormat="1" x14ac:dyDescent="0.25">
      <c r="B218" s="81">
        <v>42610</v>
      </c>
      <c r="C218" s="82">
        <v>41936517.869999997</v>
      </c>
      <c r="D218" s="83">
        <v>4.8999999999999998E-5</v>
      </c>
      <c r="E218" s="82">
        <v>2054.89</v>
      </c>
      <c r="F218" s="82"/>
      <c r="G218" s="82">
        <v>0</v>
      </c>
      <c r="H218" s="83">
        <v>4.8999999999999998E-5</v>
      </c>
      <c r="I218" s="82">
        <v>30.1</v>
      </c>
      <c r="J218" s="84">
        <f t="shared" si="6"/>
        <v>0</v>
      </c>
      <c r="K218" s="82">
        <v>0</v>
      </c>
      <c r="L218" s="85"/>
      <c r="M218" s="86">
        <f t="shared" si="7"/>
        <v>0</v>
      </c>
      <c r="O218" s="87"/>
    </row>
    <row r="219" spans="2:15" s="88" customFormat="1" x14ac:dyDescent="0.25">
      <c r="B219" s="81">
        <v>42611</v>
      </c>
      <c r="C219" s="82">
        <v>42277710.859999999</v>
      </c>
      <c r="D219" s="83">
        <v>4.8999999999999998E-5</v>
      </c>
      <c r="E219" s="82">
        <v>2071.61</v>
      </c>
      <c r="F219" s="82"/>
      <c r="G219" s="82">
        <v>2191690.7400000002</v>
      </c>
      <c r="H219" s="83">
        <v>4.8999999999999998E-5</v>
      </c>
      <c r="I219" s="82">
        <v>30.1</v>
      </c>
      <c r="J219" s="84">
        <f t="shared" si="6"/>
        <v>1.475E-3</v>
      </c>
      <c r="K219" s="82">
        <v>3232.74</v>
      </c>
      <c r="L219" s="85"/>
      <c r="M219" s="86">
        <f t="shared" si="7"/>
        <v>7.6464404865840931E-5</v>
      </c>
      <c r="O219" s="87"/>
    </row>
    <row r="220" spans="2:15" s="88" customFormat="1" x14ac:dyDescent="0.25">
      <c r="B220" s="81">
        <v>42612</v>
      </c>
      <c r="C220" s="82">
        <v>43449287.960000001</v>
      </c>
      <c r="D220" s="83">
        <v>4.8999999999999998E-5</v>
      </c>
      <c r="E220" s="82">
        <v>2129.02</v>
      </c>
      <c r="F220" s="82"/>
      <c r="G220" s="82">
        <v>2831279.19</v>
      </c>
      <c r="H220" s="83">
        <v>4.8999999999999998E-5</v>
      </c>
      <c r="I220" s="82">
        <v>30.1</v>
      </c>
      <c r="J220" s="84">
        <f t="shared" si="6"/>
        <v>1.475E-3</v>
      </c>
      <c r="K220" s="82">
        <v>4176.1400000000003</v>
      </c>
      <c r="L220" s="85"/>
      <c r="M220" s="86">
        <f t="shared" si="7"/>
        <v>9.6115268996919138E-5</v>
      </c>
      <c r="O220" s="87"/>
    </row>
    <row r="221" spans="2:15" s="88" customFormat="1" x14ac:dyDescent="0.25">
      <c r="B221" s="81">
        <v>42613</v>
      </c>
      <c r="C221" s="82">
        <v>43703981.460000001</v>
      </c>
      <c r="D221" s="83">
        <v>4.8999999999999998E-5</v>
      </c>
      <c r="E221" s="82">
        <v>2141.5</v>
      </c>
      <c r="F221" s="82"/>
      <c r="G221" s="82">
        <v>1611684.19</v>
      </c>
      <c r="H221" s="83">
        <v>4.8999999999999998E-5</v>
      </c>
      <c r="I221" s="82">
        <v>30.1</v>
      </c>
      <c r="J221" s="84">
        <f t="shared" si="6"/>
        <v>1.475E-3</v>
      </c>
      <c r="K221" s="82">
        <v>2377.23</v>
      </c>
      <c r="L221" s="85"/>
      <c r="M221" s="86">
        <f t="shared" si="7"/>
        <v>5.4393900065506751E-5</v>
      </c>
      <c r="O221" s="87"/>
    </row>
    <row r="222" spans="2:15" s="88" customFormat="1" x14ac:dyDescent="0.25">
      <c r="B222" s="81">
        <v>42614</v>
      </c>
      <c r="C222" s="82">
        <v>43780373.359999999</v>
      </c>
      <c r="D222" s="83">
        <v>5.0000000000000002E-5</v>
      </c>
      <c r="E222" s="82">
        <v>2189.02</v>
      </c>
      <c r="F222" s="82"/>
      <c r="G222" s="82">
        <v>1816973.98</v>
      </c>
      <c r="H222" s="83">
        <v>5.0000000000000002E-5</v>
      </c>
      <c r="I222" s="82">
        <v>30.1</v>
      </c>
      <c r="J222" s="84">
        <f t="shared" si="6"/>
        <v>1.505E-3</v>
      </c>
      <c r="K222" s="82">
        <v>2734.55</v>
      </c>
      <c r="L222" s="85"/>
      <c r="M222" s="86">
        <f t="shared" si="7"/>
        <v>6.2460636813536767E-5</v>
      </c>
      <c r="O222" s="87"/>
    </row>
    <row r="223" spans="2:15" s="88" customFormat="1" x14ac:dyDescent="0.25">
      <c r="B223" s="81">
        <v>42615</v>
      </c>
      <c r="C223" s="82">
        <v>50733800.119999997</v>
      </c>
      <c r="D223" s="83">
        <v>5.0000000000000002E-5</v>
      </c>
      <c r="E223" s="82">
        <v>2536.69</v>
      </c>
      <c r="F223" s="82"/>
      <c r="G223" s="82">
        <v>8650432.7699999996</v>
      </c>
      <c r="H223" s="83">
        <v>5.0000000000000002E-5</v>
      </c>
      <c r="I223" s="82">
        <v>30.1</v>
      </c>
      <c r="J223" s="84">
        <f t="shared" si="6"/>
        <v>1.505E-3</v>
      </c>
      <c r="K223" s="82">
        <v>13018.9</v>
      </c>
      <c r="L223" s="85"/>
      <c r="M223" s="86">
        <f t="shared" si="7"/>
        <v>2.5661196222649527E-4</v>
      </c>
      <c r="O223" s="87"/>
    </row>
    <row r="224" spans="2:15" s="88" customFormat="1" x14ac:dyDescent="0.25">
      <c r="B224" s="81">
        <v>42616</v>
      </c>
      <c r="C224" s="82">
        <v>50733800.119999997</v>
      </c>
      <c r="D224" s="83">
        <v>5.0000000000000002E-5</v>
      </c>
      <c r="E224" s="82">
        <v>2536.69</v>
      </c>
      <c r="F224" s="82"/>
      <c r="G224" s="82">
        <v>0</v>
      </c>
      <c r="H224" s="83">
        <v>5.0000000000000002E-5</v>
      </c>
      <c r="I224" s="82">
        <v>30.1</v>
      </c>
      <c r="J224" s="84">
        <f t="shared" si="6"/>
        <v>0</v>
      </c>
      <c r="K224" s="82">
        <v>0</v>
      </c>
      <c r="L224" s="85"/>
      <c r="M224" s="86">
        <f t="shared" si="7"/>
        <v>0</v>
      </c>
      <c r="O224" s="87"/>
    </row>
    <row r="225" spans="2:15" s="88" customFormat="1" x14ac:dyDescent="0.25">
      <c r="B225" s="81">
        <v>42617</v>
      </c>
      <c r="C225" s="82">
        <v>50733800.119999997</v>
      </c>
      <c r="D225" s="83">
        <v>5.0000000000000002E-5</v>
      </c>
      <c r="E225" s="82">
        <v>2536.69</v>
      </c>
      <c r="F225" s="82"/>
      <c r="G225" s="82">
        <v>0</v>
      </c>
      <c r="H225" s="83">
        <v>5.0000000000000002E-5</v>
      </c>
      <c r="I225" s="82">
        <v>30.1</v>
      </c>
      <c r="J225" s="84">
        <f t="shared" si="6"/>
        <v>0</v>
      </c>
      <c r="K225" s="82">
        <v>0</v>
      </c>
      <c r="L225" s="85"/>
      <c r="M225" s="86">
        <f t="shared" si="7"/>
        <v>0</v>
      </c>
      <c r="O225" s="87"/>
    </row>
    <row r="226" spans="2:15" s="88" customFormat="1" x14ac:dyDescent="0.25">
      <c r="B226" s="81">
        <v>42618</v>
      </c>
      <c r="C226" s="82">
        <v>50733800.119999997</v>
      </c>
      <c r="D226" s="83">
        <v>5.0000000000000002E-5</v>
      </c>
      <c r="E226" s="82">
        <v>2536.69</v>
      </c>
      <c r="F226" s="82"/>
      <c r="G226" s="82">
        <v>0</v>
      </c>
      <c r="H226" s="83">
        <v>5.0000000000000002E-5</v>
      </c>
      <c r="I226" s="82">
        <v>30.1</v>
      </c>
      <c r="J226" s="84">
        <f t="shared" si="6"/>
        <v>0</v>
      </c>
      <c r="K226" s="82">
        <v>0</v>
      </c>
      <c r="L226" s="85"/>
      <c r="M226" s="86">
        <f t="shared" si="7"/>
        <v>0</v>
      </c>
      <c r="O226" s="87"/>
    </row>
    <row r="227" spans="2:15" s="88" customFormat="1" x14ac:dyDescent="0.25">
      <c r="B227" s="81">
        <v>42619</v>
      </c>
      <c r="C227" s="82">
        <v>51020696.990000002</v>
      </c>
      <c r="D227" s="83">
        <v>5.0000000000000002E-5</v>
      </c>
      <c r="E227" s="82">
        <v>2551.0300000000002</v>
      </c>
      <c r="F227" s="82"/>
      <c r="G227" s="82">
        <v>2625591.7599999998</v>
      </c>
      <c r="H227" s="83">
        <v>5.0000000000000002E-5</v>
      </c>
      <c r="I227" s="82">
        <v>30.1</v>
      </c>
      <c r="J227" s="84">
        <f t="shared" si="6"/>
        <v>1.505E-3</v>
      </c>
      <c r="K227" s="82">
        <v>3951.52</v>
      </c>
      <c r="L227" s="85"/>
      <c r="M227" s="86">
        <f t="shared" si="7"/>
        <v>7.7449353558899697E-5</v>
      </c>
      <c r="O227" s="87"/>
    </row>
    <row r="228" spans="2:15" s="88" customFormat="1" x14ac:dyDescent="0.25">
      <c r="B228" s="81">
        <v>42620</v>
      </c>
      <c r="C228" s="82">
        <v>51339946.5</v>
      </c>
      <c r="D228" s="83">
        <v>5.0000000000000002E-5</v>
      </c>
      <c r="E228" s="82">
        <v>2567</v>
      </c>
      <c r="F228" s="82"/>
      <c r="G228" s="82">
        <v>3443041.79</v>
      </c>
      <c r="H228" s="83">
        <v>5.0000000000000002E-5</v>
      </c>
      <c r="I228" s="82">
        <v>30.1</v>
      </c>
      <c r="J228" s="84">
        <f t="shared" si="6"/>
        <v>1.505E-3</v>
      </c>
      <c r="K228" s="82">
        <v>5181.78</v>
      </c>
      <c r="L228" s="85"/>
      <c r="M228" s="86">
        <f t="shared" si="7"/>
        <v>1.0093076353322651E-4</v>
      </c>
      <c r="O228" s="87"/>
    </row>
    <row r="229" spans="2:15" s="88" customFormat="1" x14ac:dyDescent="0.25">
      <c r="B229" s="81">
        <v>42621</v>
      </c>
      <c r="C229" s="82">
        <v>50612570.719999999</v>
      </c>
      <c r="D229" s="83">
        <v>5.0000000000000002E-5</v>
      </c>
      <c r="E229" s="82">
        <v>2530.63</v>
      </c>
      <c r="F229" s="82"/>
      <c r="G229" s="82">
        <v>2058668.27</v>
      </c>
      <c r="H229" s="83">
        <v>5.0000000000000002E-5</v>
      </c>
      <c r="I229" s="82">
        <v>26.21</v>
      </c>
      <c r="J229" s="84">
        <f t="shared" si="6"/>
        <v>1.3110000000000001E-3</v>
      </c>
      <c r="K229" s="82">
        <v>2698.91</v>
      </c>
      <c r="L229" s="85"/>
      <c r="M229" s="86">
        <f t="shared" si="7"/>
        <v>5.3324894618196146E-5</v>
      </c>
      <c r="O229" s="87"/>
    </row>
    <row r="230" spans="2:15" s="88" customFormat="1" x14ac:dyDescent="0.25">
      <c r="B230" s="81">
        <v>42622</v>
      </c>
      <c r="C230" s="82">
        <v>51512978.979999997</v>
      </c>
      <c r="D230" s="83">
        <v>5.0000000000000002E-5</v>
      </c>
      <c r="E230" s="82">
        <v>2575.65</v>
      </c>
      <c r="F230" s="82"/>
      <c r="G230" s="82">
        <v>2975608.41</v>
      </c>
      <c r="H230" s="83">
        <v>5.0000000000000002E-5</v>
      </c>
      <c r="I230" s="82">
        <v>26.21</v>
      </c>
      <c r="J230" s="84">
        <f t="shared" si="6"/>
        <v>1.3110000000000001E-3</v>
      </c>
      <c r="K230" s="82">
        <v>3901.02</v>
      </c>
      <c r="L230" s="85"/>
      <c r="M230" s="86">
        <f t="shared" si="7"/>
        <v>7.57288760472303E-5</v>
      </c>
      <c r="O230" s="87"/>
    </row>
    <row r="231" spans="2:15" s="88" customFormat="1" x14ac:dyDescent="0.25">
      <c r="B231" s="81">
        <v>42623</v>
      </c>
      <c r="C231" s="82">
        <v>51512978.979999997</v>
      </c>
      <c r="D231" s="83">
        <v>5.0000000000000002E-5</v>
      </c>
      <c r="E231" s="82">
        <v>2575.65</v>
      </c>
      <c r="F231" s="82"/>
      <c r="G231" s="82">
        <v>0</v>
      </c>
      <c r="H231" s="83">
        <v>5.0000000000000002E-5</v>
      </c>
      <c r="I231" s="82">
        <v>26.21</v>
      </c>
      <c r="J231" s="84">
        <f t="shared" si="6"/>
        <v>0</v>
      </c>
      <c r="K231" s="82">
        <v>0</v>
      </c>
      <c r="L231" s="85"/>
      <c r="M231" s="86">
        <f t="shared" si="7"/>
        <v>0</v>
      </c>
      <c r="O231" s="87"/>
    </row>
    <row r="232" spans="2:15" s="88" customFormat="1" x14ac:dyDescent="0.25">
      <c r="B232" s="81">
        <v>42624</v>
      </c>
      <c r="C232" s="82">
        <v>51512978.979999997</v>
      </c>
      <c r="D232" s="83">
        <v>5.0000000000000002E-5</v>
      </c>
      <c r="E232" s="82">
        <v>2575.65</v>
      </c>
      <c r="F232" s="82"/>
      <c r="G232" s="82">
        <v>0</v>
      </c>
      <c r="H232" s="83">
        <v>5.0000000000000002E-5</v>
      </c>
      <c r="I232" s="82">
        <v>26.21</v>
      </c>
      <c r="J232" s="84">
        <f t="shared" si="6"/>
        <v>0</v>
      </c>
      <c r="K232" s="82">
        <v>0</v>
      </c>
      <c r="L232" s="85"/>
      <c r="M232" s="86">
        <f t="shared" si="7"/>
        <v>0</v>
      </c>
      <c r="O232" s="87"/>
    </row>
    <row r="233" spans="2:15" s="88" customFormat="1" x14ac:dyDescent="0.25">
      <c r="B233" s="81">
        <v>42625</v>
      </c>
      <c r="C233" s="82">
        <v>50978851.829999998</v>
      </c>
      <c r="D233" s="83">
        <v>5.0000000000000002E-5</v>
      </c>
      <c r="E233" s="82">
        <v>2548.94</v>
      </c>
      <c r="F233" s="82"/>
      <c r="G233" s="82">
        <v>2241033.9500000002</v>
      </c>
      <c r="H233" s="83">
        <v>5.0000000000000002E-5</v>
      </c>
      <c r="I233" s="82">
        <v>26.21</v>
      </c>
      <c r="J233" s="84">
        <f t="shared" si="6"/>
        <v>1.3110000000000001E-3</v>
      </c>
      <c r="K233" s="82">
        <v>2938</v>
      </c>
      <c r="L233" s="85"/>
      <c r="M233" s="86">
        <f t="shared" si="7"/>
        <v>5.7631741291416215E-5</v>
      </c>
      <c r="O233" s="87"/>
    </row>
    <row r="234" spans="2:15" s="88" customFormat="1" x14ac:dyDescent="0.25">
      <c r="B234" s="81">
        <v>42626</v>
      </c>
      <c r="C234" s="82">
        <v>50926775.25</v>
      </c>
      <c r="D234" s="83">
        <v>5.0000000000000002E-5</v>
      </c>
      <c r="E234" s="82">
        <v>2546.34</v>
      </c>
      <c r="F234" s="82"/>
      <c r="G234" s="82">
        <v>2206466.73</v>
      </c>
      <c r="H234" s="83">
        <v>5.0000000000000002E-5</v>
      </c>
      <c r="I234" s="82">
        <v>26.21</v>
      </c>
      <c r="J234" s="84">
        <f t="shared" si="6"/>
        <v>1.3110000000000001E-3</v>
      </c>
      <c r="K234" s="82">
        <v>2892.68</v>
      </c>
      <c r="L234" s="85"/>
      <c r="M234" s="86">
        <f t="shared" si="7"/>
        <v>5.6800769061064782E-5</v>
      </c>
      <c r="O234" s="87"/>
    </row>
    <row r="235" spans="2:15" s="88" customFormat="1" x14ac:dyDescent="0.25">
      <c r="B235" s="81">
        <v>42627</v>
      </c>
      <c r="C235" s="82">
        <v>51430551.479999997</v>
      </c>
      <c r="D235" s="83">
        <v>5.0000000000000002E-5</v>
      </c>
      <c r="E235" s="82">
        <v>2571.5300000000002</v>
      </c>
      <c r="F235" s="82"/>
      <c r="G235" s="82">
        <v>2476898.5</v>
      </c>
      <c r="H235" s="83">
        <v>5.0000000000000002E-5</v>
      </c>
      <c r="I235" s="82">
        <v>26.21</v>
      </c>
      <c r="J235" s="84">
        <f t="shared" si="6"/>
        <v>1.3110000000000001E-3</v>
      </c>
      <c r="K235" s="82">
        <v>3247.21</v>
      </c>
      <c r="L235" s="85"/>
      <c r="M235" s="86">
        <f t="shared" si="7"/>
        <v>6.3137763577408959E-5</v>
      </c>
      <c r="O235" s="87"/>
    </row>
    <row r="236" spans="2:15" s="88" customFormat="1" x14ac:dyDescent="0.25">
      <c r="B236" s="81">
        <v>42628</v>
      </c>
      <c r="C236" s="82">
        <v>51252965.009999998</v>
      </c>
      <c r="D236" s="83">
        <v>5.0000000000000002E-5</v>
      </c>
      <c r="E236" s="82">
        <v>2562.65</v>
      </c>
      <c r="F236" s="82"/>
      <c r="G236" s="82">
        <v>1929201.3</v>
      </c>
      <c r="H236" s="83">
        <v>5.0000000000000002E-5</v>
      </c>
      <c r="I236" s="82">
        <v>26.21</v>
      </c>
      <c r="J236" s="84">
        <f t="shared" si="6"/>
        <v>1.3110000000000001E-3</v>
      </c>
      <c r="K236" s="82">
        <v>2529.1799999999998</v>
      </c>
      <c r="L236" s="85"/>
      <c r="M236" s="86">
        <f t="shared" si="7"/>
        <v>4.9346998744492733E-5</v>
      </c>
      <c r="O236" s="87"/>
    </row>
    <row r="237" spans="2:15" s="88" customFormat="1" x14ac:dyDescent="0.25">
      <c r="B237" s="81">
        <v>42629</v>
      </c>
      <c r="C237" s="82">
        <v>50286956.140000001</v>
      </c>
      <c r="D237" s="83">
        <v>5.0000000000000002E-5</v>
      </c>
      <c r="E237" s="82">
        <v>2514.35</v>
      </c>
      <c r="F237" s="82"/>
      <c r="G237" s="82">
        <v>1361659.59</v>
      </c>
      <c r="H237" s="83">
        <v>5.0000000000000002E-5</v>
      </c>
      <c r="I237" s="82">
        <v>26.21</v>
      </c>
      <c r="J237" s="84">
        <f t="shared" si="6"/>
        <v>1.3110000000000001E-3</v>
      </c>
      <c r="K237" s="82">
        <v>1785.14</v>
      </c>
      <c r="L237" s="85"/>
      <c r="M237" s="86">
        <f t="shared" si="7"/>
        <v>3.549906649808214E-5</v>
      </c>
      <c r="O237" s="87"/>
    </row>
    <row r="238" spans="2:15" s="88" customFormat="1" x14ac:dyDescent="0.25">
      <c r="B238" s="81">
        <v>42630</v>
      </c>
      <c r="C238" s="82">
        <v>50286956.140000001</v>
      </c>
      <c r="D238" s="83">
        <v>5.0000000000000002E-5</v>
      </c>
      <c r="E238" s="82">
        <v>2514.35</v>
      </c>
      <c r="F238" s="82"/>
      <c r="G238" s="82">
        <v>0</v>
      </c>
      <c r="H238" s="83">
        <v>5.0000000000000002E-5</v>
      </c>
      <c r="I238" s="82">
        <v>26.21</v>
      </c>
      <c r="J238" s="84">
        <f t="shared" si="6"/>
        <v>0</v>
      </c>
      <c r="K238" s="82">
        <v>0</v>
      </c>
      <c r="L238" s="85"/>
      <c r="M238" s="86">
        <f t="shared" si="7"/>
        <v>0</v>
      </c>
      <c r="O238" s="87"/>
    </row>
    <row r="239" spans="2:15" s="88" customFormat="1" x14ac:dyDescent="0.25">
      <c r="B239" s="81">
        <v>42631</v>
      </c>
      <c r="C239" s="82">
        <v>50286956.140000001</v>
      </c>
      <c r="D239" s="83">
        <v>5.0000000000000002E-5</v>
      </c>
      <c r="E239" s="82">
        <v>2514.35</v>
      </c>
      <c r="F239" s="82"/>
      <c r="G239" s="82">
        <v>0</v>
      </c>
      <c r="H239" s="83">
        <v>5.0000000000000002E-5</v>
      </c>
      <c r="I239" s="82">
        <v>26.21</v>
      </c>
      <c r="J239" s="84">
        <f t="shared" si="6"/>
        <v>0</v>
      </c>
      <c r="K239" s="82">
        <v>0</v>
      </c>
      <c r="L239" s="85"/>
      <c r="M239" s="86">
        <f t="shared" si="7"/>
        <v>0</v>
      </c>
      <c r="O239" s="87"/>
    </row>
    <row r="240" spans="2:15" s="88" customFormat="1" x14ac:dyDescent="0.25">
      <c r="B240" s="81">
        <v>42632</v>
      </c>
      <c r="C240" s="82">
        <v>43044227.549999997</v>
      </c>
      <c r="D240" s="83">
        <v>5.0000000000000002E-5</v>
      </c>
      <c r="E240" s="82">
        <v>2152.21</v>
      </c>
      <c r="F240" s="82"/>
      <c r="G240" s="82">
        <v>1322431.7</v>
      </c>
      <c r="H240" s="83">
        <v>5.0000000000000002E-5</v>
      </c>
      <c r="I240" s="82">
        <v>26.21</v>
      </c>
      <c r="J240" s="84">
        <f t="shared" si="6"/>
        <v>1.3110000000000001E-3</v>
      </c>
      <c r="K240" s="82">
        <v>1733.71</v>
      </c>
      <c r="L240" s="85"/>
      <c r="M240" s="86">
        <f t="shared" si="7"/>
        <v>4.0277409972943053E-5</v>
      </c>
      <c r="O240" s="87"/>
    </row>
    <row r="241" spans="2:15" s="88" customFormat="1" x14ac:dyDescent="0.25">
      <c r="B241" s="81">
        <v>42633</v>
      </c>
      <c r="C241" s="82">
        <v>42380489.520000003</v>
      </c>
      <c r="D241" s="83">
        <v>4.6999999999999997E-5</v>
      </c>
      <c r="E241" s="82">
        <v>1991.88</v>
      </c>
      <c r="F241" s="82"/>
      <c r="G241" s="82">
        <v>2118608.5</v>
      </c>
      <c r="H241" s="83">
        <v>4.6999999999999997E-5</v>
      </c>
      <c r="I241" s="82">
        <v>26.21</v>
      </c>
      <c r="J241" s="84">
        <f t="shared" si="6"/>
        <v>1.232E-3</v>
      </c>
      <c r="K241" s="82">
        <v>2610.13</v>
      </c>
      <c r="L241" s="85"/>
      <c r="M241" s="86">
        <f t="shared" si="7"/>
        <v>6.1588009708293706E-5</v>
      </c>
      <c r="O241" s="87"/>
    </row>
    <row r="242" spans="2:15" s="88" customFormat="1" x14ac:dyDescent="0.25">
      <c r="B242" s="81">
        <v>42634</v>
      </c>
      <c r="C242" s="82">
        <v>42582037.759999998</v>
      </c>
      <c r="D242" s="83">
        <v>4.6999999999999997E-5</v>
      </c>
      <c r="E242" s="82">
        <v>2001.36</v>
      </c>
      <c r="F242" s="82"/>
      <c r="G242" s="82">
        <v>1519603.01</v>
      </c>
      <c r="H242" s="83">
        <v>4.6999999999999997E-5</v>
      </c>
      <c r="I242" s="82">
        <v>26.21</v>
      </c>
      <c r="J242" s="84">
        <f t="shared" si="6"/>
        <v>1.232E-3</v>
      </c>
      <c r="K242" s="82">
        <v>1872.15</v>
      </c>
      <c r="L242" s="85"/>
      <c r="M242" s="86">
        <f t="shared" si="7"/>
        <v>4.3965721193329763E-5</v>
      </c>
      <c r="O242" s="87"/>
    </row>
    <row r="243" spans="2:15" s="88" customFormat="1" x14ac:dyDescent="0.25">
      <c r="B243" s="81">
        <v>42635</v>
      </c>
      <c r="C243" s="82">
        <v>41596894.649999999</v>
      </c>
      <c r="D243" s="83">
        <v>4.6999999999999997E-5</v>
      </c>
      <c r="E243" s="82">
        <v>1955.05</v>
      </c>
      <c r="F243" s="82"/>
      <c r="G243" s="82">
        <v>1729411.64</v>
      </c>
      <c r="H243" s="83">
        <v>4.6999999999999997E-5</v>
      </c>
      <c r="I243" s="82">
        <v>26.21</v>
      </c>
      <c r="J243" s="84">
        <f t="shared" si="6"/>
        <v>1.232E-3</v>
      </c>
      <c r="K243" s="82">
        <v>2130.64</v>
      </c>
      <c r="L243" s="85"/>
      <c r="M243" s="86">
        <f t="shared" si="7"/>
        <v>5.1221131238939729E-5</v>
      </c>
      <c r="O243" s="87"/>
    </row>
    <row r="244" spans="2:15" s="88" customFormat="1" x14ac:dyDescent="0.25">
      <c r="B244" s="81">
        <v>42636</v>
      </c>
      <c r="C244" s="82">
        <v>42153621.109999999</v>
      </c>
      <c r="D244" s="83">
        <v>4.6999999999999997E-5</v>
      </c>
      <c r="E244" s="82">
        <v>1981.22</v>
      </c>
      <c r="F244" s="82"/>
      <c r="G244" s="82">
        <v>1908173.06</v>
      </c>
      <c r="H244" s="83">
        <v>4.6999999999999997E-5</v>
      </c>
      <c r="I244" s="82">
        <v>26.21</v>
      </c>
      <c r="J244" s="84">
        <f t="shared" si="6"/>
        <v>1.232E-3</v>
      </c>
      <c r="K244" s="82">
        <v>2350.87</v>
      </c>
      <c r="L244" s="85"/>
      <c r="M244" s="86">
        <f t="shared" si="7"/>
        <v>5.5769111599342737E-5</v>
      </c>
      <c r="O244" s="87"/>
    </row>
    <row r="245" spans="2:15" s="88" customFormat="1" x14ac:dyDescent="0.25">
      <c r="B245" s="81">
        <v>42637</v>
      </c>
      <c r="C245" s="82">
        <v>42153621.109999999</v>
      </c>
      <c r="D245" s="83">
        <v>4.6999999999999997E-5</v>
      </c>
      <c r="E245" s="82">
        <v>1981.22</v>
      </c>
      <c r="F245" s="82"/>
      <c r="G245" s="82">
        <v>0</v>
      </c>
      <c r="H245" s="83">
        <v>4.6999999999999997E-5</v>
      </c>
      <c r="I245" s="82">
        <v>26.21</v>
      </c>
      <c r="J245" s="84">
        <f t="shared" si="6"/>
        <v>0</v>
      </c>
      <c r="K245" s="82">
        <v>0</v>
      </c>
      <c r="L245" s="85"/>
      <c r="M245" s="86">
        <f t="shared" si="7"/>
        <v>0</v>
      </c>
      <c r="O245" s="87"/>
    </row>
    <row r="246" spans="2:15" s="88" customFormat="1" x14ac:dyDescent="0.25">
      <c r="B246" s="81">
        <v>42638</v>
      </c>
      <c r="C246" s="82">
        <v>42153621.109999999</v>
      </c>
      <c r="D246" s="83">
        <v>4.6999999999999997E-5</v>
      </c>
      <c r="E246" s="82">
        <v>1981.22</v>
      </c>
      <c r="F246" s="82"/>
      <c r="G246" s="82">
        <v>0</v>
      </c>
      <c r="H246" s="83">
        <v>4.6999999999999997E-5</v>
      </c>
      <c r="I246" s="82">
        <v>26.21</v>
      </c>
      <c r="J246" s="84">
        <f t="shared" si="6"/>
        <v>0</v>
      </c>
      <c r="K246" s="82">
        <v>0</v>
      </c>
      <c r="L246" s="85"/>
      <c r="M246" s="86">
        <f t="shared" si="7"/>
        <v>0</v>
      </c>
      <c r="O246" s="87"/>
    </row>
    <row r="247" spans="2:15" s="88" customFormat="1" x14ac:dyDescent="0.25">
      <c r="B247" s="81">
        <v>42639</v>
      </c>
      <c r="C247" s="82">
        <v>42923841.149999999</v>
      </c>
      <c r="D247" s="83">
        <v>4.6999999999999997E-5</v>
      </c>
      <c r="E247" s="82">
        <v>2017.42</v>
      </c>
      <c r="F247" s="82"/>
      <c r="G247" s="82">
        <v>2382911.5299999998</v>
      </c>
      <c r="H247" s="83">
        <v>4.6999999999999997E-5</v>
      </c>
      <c r="I247" s="82">
        <v>26.21</v>
      </c>
      <c r="J247" s="84">
        <f t="shared" si="6"/>
        <v>1.232E-3</v>
      </c>
      <c r="K247" s="82">
        <v>2935.75</v>
      </c>
      <c r="L247" s="85"/>
      <c r="M247" s="86">
        <f t="shared" si="7"/>
        <v>6.8394391586271163E-5</v>
      </c>
      <c r="O247" s="87"/>
    </row>
    <row r="248" spans="2:15" s="88" customFormat="1" x14ac:dyDescent="0.25">
      <c r="B248" s="81">
        <v>42640</v>
      </c>
      <c r="C248" s="82">
        <v>42331523.060000002</v>
      </c>
      <c r="D248" s="83">
        <v>4.6999999999999997E-5</v>
      </c>
      <c r="E248" s="82">
        <v>1989.58</v>
      </c>
      <c r="F248" s="82"/>
      <c r="G248" s="82">
        <v>2262251.1</v>
      </c>
      <c r="H248" s="83">
        <v>4.6999999999999997E-5</v>
      </c>
      <c r="I248" s="82">
        <v>26.21</v>
      </c>
      <c r="J248" s="84">
        <f t="shared" si="6"/>
        <v>1.232E-3</v>
      </c>
      <c r="K248" s="82">
        <v>2787.09</v>
      </c>
      <c r="L248" s="85"/>
      <c r="M248" s="86">
        <f t="shared" si="7"/>
        <v>6.5839587109814708E-5</v>
      </c>
      <c r="O248" s="87"/>
    </row>
    <row r="249" spans="2:15" s="88" customFormat="1" x14ac:dyDescent="0.25">
      <c r="B249" s="81">
        <v>42641</v>
      </c>
      <c r="C249" s="82">
        <v>43698069.630000003</v>
      </c>
      <c r="D249" s="83">
        <v>4.6999999999999997E-5</v>
      </c>
      <c r="E249" s="82">
        <v>2053.81</v>
      </c>
      <c r="F249" s="82"/>
      <c r="G249" s="82">
        <v>2865471.16</v>
      </c>
      <c r="H249" s="83">
        <v>4.6999999999999997E-5</v>
      </c>
      <c r="I249" s="82">
        <v>26.21</v>
      </c>
      <c r="J249" s="84">
        <f t="shared" si="6"/>
        <v>1.232E-3</v>
      </c>
      <c r="K249" s="82">
        <v>3530.26</v>
      </c>
      <c r="L249" s="85"/>
      <c r="M249" s="86">
        <f t="shared" si="7"/>
        <v>8.078755034012701E-5</v>
      </c>
      <c r="O249" s="87"/>
    </row>
    <row r="250" spans="2:15" s="88" customFormat="1" x14ac:dyDescent="0.25">
      <c r="B250" s="81">
        <v>42642</v>
      </c>
      <c r="C250" s="82">
        <v>44486806.030000001</v>
      </c>
      <c r="D250" s="83">
        <v>4.8000000000000001E-5</v>
      </c>
      <c r="E250" s="82">
        <v>2135.37</v>
      </c>
      <c r="F250" s="82"/>
      <c r="G250" s="82">
        <v>2814055.1</v>
      </c>
      <c r="H250" s="83">
        <v>4.8000000000000001E-5</v>
      </c>
      <c r="I250" s="82">
        <v>26.21</v>
      </c>
      <c r="J250" s="84">
        <f t="shared" si="6"/>
        <v>1.258E-3</v>
      </c>
      <c r="K250" s="82">
        <v>3540.08</v>
      </c>
      <c r="L250" s="85"/>
      <c r="M250" s="86">
        <f t="shared" si="7"/>
        <v>7.9575953320018558E-5</v>
      </c>
      <c r="O250" s="87"/>
    </row>
    <row r="251" spans="2:15" s="88" customFormat="1" x14ac:dyDescent="0.25">
      <c r="B251" s="81">
        <v>42643</v>
      </c>
      <c r="C251" s="82">
        <v>44729403.450000003</v>
      </c>
      <c r="D251" s="83">
        <v>4.8000000000000001E-5</v>
      </c>
      <c r="E251" s="82">
        <v>2147.0100000000002</v>
      </c>
      <c r="F251" s="82"/>
      <c r="G251" s="82">
        <v>1623366.46</v>
      </c>
      <c r="H251" s="83">
        <v>4.8000000000000001E-5</v>
      </c>
      <c r="I251" s="82">
        <v>26.21</v>
      </c>
      <c r="J251" s="84">
        <f t="shared" si="6"/>
        <v>1.258E-3</v>
      </c>
      <c r="K251" s="82">
        <v>2042.2</v>
      </c>
      <c r="L251" s="85"/>
      <c r="M251" s="86">
        <f t="shared" si="7"/>
        <v>4.5656768087301638E-5</v>
      </c>
      <c r="O251" s="87"/>
    </row>
    <row r="252" spans="2:15" s="88" customFormat="1" x14ac:dyDescent="0.25">
      <c r="B252" s="81">
        <v>42644</v>
      </c>
      <c r="C252" s="82">
        <v>44729403.450000003</v>
      </c>
      <c r="D252" s="83">
        <v>4.8000000000000001E-5</v>
      </c>
      <c r="E252" s="82">
        <v>2147.0100000000002</v>
      </c>
      <c r="F252" s="82"/>
      <c r="G252" s="82">
        <v>0</v>
      </c>
      <c r="H252" s="83">
        <v>4.8000000000000001E-5</v>
      </c>
      <c r="I252" s="82">
        <v>26.21</v>
      </c>
      <c r="J252" s="84">
        <f t="shared" si="6"/>
        <v>0</v>
      </c>
      <c r="K252" s="82">
        <v>0</v>
      </c>
      <c r="L252" s="85"/>
      <c r="M252" s="86">
        <f t="shared" si="7"/>
        <v>0</v>
      </c>
      <c r="O252" s="87"/>
    </row>
    <row r="253" spans="2:15" s="88" customFormat="1" x14ac:dyDescent="0.25">
      <c r="B253" s="81">
        <v>42645</v>
      </c>
      <c r="C253" s="82">
        <v>44729403.450000003</v>
      </c>
      <c r="D253" s="83">
        <v>4.8000000000000001E-5</v>
      </c>
      <c r="E253" s="82">
        <v>2147.0100000000002</v>
      </c>
      <c r="F253" s="82"/>
      <c r="G253" s="82">
        <v>0</v>
      </c>
      <c r="H253" s="83">
        <v>4.8000000000000001E-5</v>
      </c>
      <c r="I253" s="82">
        <v>26.21</v>
      </c>
      <c r="J253" s="84">
        <f t="shared" si="6"/>
        <v>0</v>
      </c>
      <c r="K253" s="82">
        <v>0</v>
      </c>
      <c r="L253" s="85"/>
      <c r="M253" s="86">
        <f t="shared" si="7"/>
        <v>0</v>
      </c>
      <c r="O253" s="87"/>
    </row>
    <row r="254" spans="2:15" s="88" customFormat="1" x14ac:dyDescent="0.25">
      <c r="B254" s="81">
        <v>42646</v>
      </c>
      <c r="C254" s="82">
        <v>44426516.710000001</v>
      </c>
      <c r="D254" s="83">
        <v>4.8000000000000001E-5</v>
      </c>
      <c r="E254" s="82">
        <v>2132.4699999999998</v>
      </c>
      <c r="F254" s="82"/>
      <c r="G254" s="82">
        <v>1703330.26</v>
      </c>
      <c r="H254" s="83">
        <v>4.8000000000000001E-5</v>
      </c>
      <c r="I254" s="82">
        <v>26.21</v>
      </c>
      <c r="J254" s="84">
        <f t="shared" si="6"/>
        <v>1.258E-3</v>
      </c>
      <c r="K254" s="82">
        <v>2142.79</v>
      </c>
      <c r="L254" s="85"/>
      <c r="M254" s="86">
        <f t="shared" si="7"/>
        <v>4.8232230629003547E-5</v>
      </c>
      <c r="O254" s="87"/>
    </row>
    <row r="255" spans="2:15" s="88" customFormat="1" x14ac:dyDescent="0.25">
      <c r="B255" s="81">
        <v>42647</v>
      </c>
      <c r="C255" s="82">
        <v>50379838.969999999</v>
      </c>
      <c r="D255" s="83">
        <v>4.8000000000000001E-5</v>
      </c>
      <c r="E255" s="82">
        <v>2418.23</v>
      </c>
      <c r="F255" s="82"/>
      <c r="G255" s="82">
        <v>8654510.8200000003</v>
      </c>
      <c r="H255" s="83">
        <v>4.8000000000000001E-5</v>
      </c>
      <c r="I255" s="82">
        <v>26.21</v>
      </c>
      <c r="J255" s="84">
        <f t="shared" si="6"/>
        <v>1.258E-3</v>
      </c>
      <c r="K255" s="82">
        <v>10887.37</v>
      </c>
      <c r="L255" s="85"/>
      <c r="M255" s="86">
        <f t="shared" si="7"/>
        <v>2.1610569272528186E-4</v>
      </c>
      <c r="O255" s="87"/>
    </row>
    <row r="256" spans="2:15" s="88" customFormat="1" x14ac:dyDescent="0.25">
      <c r="B256" s="81">
        <v>42648</v>
      </c>
      <c r="C256" s="82">
        <v>49604975.420000002</v>
      </c>
      <c r="D256" s="83">
        <v>4.8000000000000001E-5</v>
      </c>
      <c r="E256" s="82">
        <v>2381.04</v>
      </c>
      <c r="F256" s="82"/>
      <c r="G256" s="82">
        <v>1575712.57</v>
      </c>
      <c r="H256" s="83">
        <v>4.8000000000000001E-5</v>
      </c>
      <c r="I256" s="82">
        <v>26.21</v>
      </c>
      <c r="J256" s="84">
        <f t="shared" si="6"/>
        <v>1.258E-3</v>
      </c>
      <c r="K256" s="82">
        <v>1982.25</v>
      </c>
      <c r="L256" s="85"/>
      <c r="M256" s="86">
        <f t="shared" si="7"/>
        <v>3.9960709247741826E-5</v>
      </c>
      <c r="O256" s="87"/>
    </row>
    <row r="257" spans="2:15" s="88" customFormat="1" x14ac:dyDescent="0.25">
      <c r="B257" s="81">
        <v>42649</v>
      </c>
      <c r="C257" s="82">
        <v>48821524.799999997</v>
      </c>
      <c r="D257" s="83">
        <v>4.8000000000000001E-5</v>
      </c>
      <c r="E257" s="82">
        <v>2343.4299999999998</v>
      </c>
      <c r="F257" s="82"/>
      <c r="G257" s="82">
        <v>1424667.78</v>
      </c>
      <c r="H257" s="83">
        <v>4.8000000000000001E-5</v>
      </c>
      <c r="I257" s="82">
        <v>26.21</v>
      </c>
      <c r="J257" s="84">
        <f t="shared" si="6"/>
        <v>1.258E-3</v>
      </c>
      <c r="K257" s="82">
        <v>1792.23</v>
      </c>
      <c r="L257" s="85"/>
      <c r="M257" s="86">
        <f t="shared" si="7"/>
        <v>3.6709832545008923E-5</v>
      </c>
      <c r="O257" s="87"/>
    </row>
    <row r="258" spans="2:15" s="88" customFormat="1" x14ac:dyDescent="0.25">
      <c r="B258" s="81">
        <v>42650</v>
      </c>
      <c r="C258" s="82">
        <v>48158376.119999997</v>
      </c>
      <c r="D258" s="83">
        <v>4.8000000000000001E-5</v>
      </c>
      <c r="E258" s="82">
        <v>2311.6</v>
      </c>
      <c r="F258" s="82"/>
      <c r="G258" s="82">
        <v>1309307.74</v>
      </c>
      <c r="H258" s="83">
        <v>4.8000000000000001E-5</v>
      </c>
      <c r="I258" s="82">
        <v>27.21</v>
      </c>
      <c r="J258" s="84">
        <f t="shared" si="6"/>
        <v>1.3060000000000001E-3</v>
      </c>
      <c r="K258" s="82">
        <v>1709.96</v>
      </c>
      <c r="L258" s="85"/>
      <c r="M258" s="86">
        <f t="shared" si="7"/>
        <v>3.5507011194463011E-5</v>
      </c>
      <c r="O258" s="87"/>
    </row>
    <row r="259" spans="2:15" s="88" customFormat="1" x14ac:dyDescent="0.25">
      <c r="B259" s="81">
        <v>42651</v>
      </c>
      <c r="C259" s="82">
        <v>48158376.119999997</v>
      </c>
      <c r="D259" s="83">
        <v>4.8000000000000001E-5</v>
      </c>
      <c r="E259" s="82">
        <v>2311.6</v>
      </c>
      <c r="F259" s="82"/>
      <c r="G259" s="82">
        <v>0</v>
      </c>
      <c r="H259" s="83">
        <v>4.8000000000000001E-5</v>
      </c>
      <c r="I259" s="82">
        <v>27.21</v>
      </c>
      <c r="J259" s="84">
        <f t="shared" si="6"/>
        <v>0</v>
      </c>
      <c r="K259" s="82">
        <v>0</v>
      </c>
      <c r="L259" s="85"/>
      <c r="M259" s="86">
        <f t="shared" si="7"/>
        <v>0</v>
      </c>
      <c r="O259" s="87"/>
    </row>
    <row r="260" spans="2:15" s="88" customFormat="1" x14ac:dyDescent="0.25">
      <c r="B260" s="81">
        <v>42652</v>
      </c>
      <c r="C260" s="82">
        <v>48158376.119999997</v>
      </c>
      <c r="D260" s="83">
        <v>4.8000000000000001E-5</v>
      </c>
      <c r="E260" s="82">
        <v>2311.6</v>
      </c>
      <c r="F260" s="82"/>
      <c r="G260" s="82">
        <v>0</v>
      </c>
      <c r="H260" s="83">
        <v>4.8000000000000001E-5</v>
      </c>
      <c r="I260" s="82">
        <v>27.21</v>
      </c>
      <c r="J260" s="84">
        <f t="shared" si="6"/>
        <v>0</v>
      </c>
      <c r="K260" s="82">
        <v>0</v>
      </c>
      <c r="L260" s="85"/>
      <c r="M260" s="86">
        <f t="shared" si="7"/>
        <v>0</v>
      </c>
      <c r="O260" s="87"/>
    </row>
    <row r="261" spans="2:15" s="88" customFormat="1" x14ac:dyDescent="0.25">
      <c r="B261" s="81">
        <v>42653</v>
      </c>
      <c r="C261" s="82">
        <v>48416816.18</v>
      </c>
      <c r="D261" s="83">
        <v>4.8000000000000001E-5</v>
      </c>
      <c r="E261" s="82">
        <v>2324.0100000000002</v>
      </c>
      <c r="F261" s="82"/>
      <c r="G261" s="82">
        <v>2172523.0099999998</v>
      </c>
      <c r="H261" s="83">
        <v>4.8000000000000001E-5</v>
      </c>
      <c r="I261" s="82">
        <v>27.21</v>
      </c>
      <c r="J261" s="84">
        <f t="shared" si="6"/>
        <v>1.3060000000000001E-3</v>
      </c>
      <c r="K261" s="82">
        <v>2837.32</v>
      </c>
      <c r="L261" s="85"/>
      <c r="M261" s="86">
        <f t="shared" si="7"/>
        <v>5.8601953285231491E-5</v>
      </c>
      <c r="O261" s="87"/>
    </row>
    <row r="262" spans="2:15" s="88" customFormat="1" x14ac:dyDescent="0.25">
      <c r="B262" s="81">
        <v>42654</v>
      </c>
      <c r="C262" s="82">
        <v>49335325.490000002</v>
      </c>
      <c r="D262" s="83">
        <v>4.8000000000000001E-5</v>
      </c>
      <c r="E262" s="82">
        <v>2368.1</v>
      </c>
      <c r="F262" s="82"/>
      <c r="G262" s="82">
        <v>2456320.4</v>
      </c>
      <c r="H262" s="83">
        <v>4.8000000000000001E-5</v>
      </c>
      <c r="I262" s="82">
        <v>27.21</v>
      </c>
      <c r="J262" s="84">
        <f t="shared" si="6"/>
        <v>1.3060000000000001E-3</v>
      </c>
      <c r="K262" s="82">
        <v>3207.95</v>
      </c>
      <c r="L262" s="85"/>
      <c r="M262" s="86">
        <f t="shared" si="7"/>
        <v>6.5023387768065573E-5</v>
      </c>
      <c r="O262" s="87"/>
    </row>
    <row r="263" spans="2:15" s="88" customFormat="1" x14ac:dyDescent="0.25">
      <c r="B263" s="81">
        <v>42655</v>
      </c>
      <c r="C263" s="82">
        <v>49824265.479999997</v>
      </c>
      <c r="D263" s="83">
        <v>4.8000000000000001E-5</v>
      </c>
      <c r="E263" s="82">
        <v>2391.56</v>
      </c>
      <c r="F263" s="82"/>
      <c r="G263" s="82">
        <v>2558517.02</v>
      </c>
      <c r="H263" s="83">
        <v>4.8000000000000001E-5</v>
      </c>
      <c r="I263" s="82">
        <v>27.21</v>
      </c>
      <c r="J263" s="84">
        <f t="shared" si="6"/>
        <v>1.3060000000000001E-3</v>
      </c>
      <c r="K263" s="82">
        <v>3341.42</v>
      </c>
      <c r="L263" s="85"/>
      <c r="M263" s="86">
        <f t="shared" si="7"/>
        <v>6.7064109582132871E-5</v>
      </c>
      <c r="O263" s="87"/>
    </row>
    <row r="264" spans="2:15" s="88" customFormat="1" x14ac:dyDescent="0.25">
      <c r="B264" s="81">
        <v>42656</v>
      </c>
      <c r="C264" s="82">
        <v>51241401.299999997</v>
      </c>
      <c r="D264" s="83">
        <v>4.8000000000000001E-5</v>
      </c>
      <c r="E264" s="82">
        <v>2459.59</v>
      </c>
      <c r="F264" s="82"/>
      <c r="G264" s="82">
        <v>3255766.04</v>
      </c>
      <c r="H264" s="83">
        <v>4.8000000000000001E-5</v>
      </c>
      <c r="I264" s="82">
        <v>27.21</v>
      </c>
      <c r="J264" s="84">
        <f t="shared" si="6"/>
        <v>1.3060000000000001E-3</v>
      </c>
      <c r="K264" s="82">
        <v>4252.03</v>
      </c>
      <c r="L264" s="85"/>
      <c r="M264" s="86">
        <f t="shared" si="7"/>
        <v>8.2980361428952571E-5</v>
      </c>
      <c r="O264" s="87"/>
    </row>
    <row r="265" spans="2:15" s="88" customFormat="1" x14ac:dyDescent="0.25">
      <c r="B265" s="81">
        <v>42657</v>
      </c>
      <c r="C265" s="82">
        <v>50422883.380000003</v>
      </c>
      <c r="D265" s="83">
        <v>4.8000000000000001E-5</v>
      </c>
      <c r="E265" s="82">
        <v>2420.3000000000002</v>
      </c>
      <c r="F265" s="82"/>
      <c r="G265" s="82">
        <v>1648005.84</v>
      </c>
      <c r="H265" s="83">
        <v>4.8000000000000001E-5</v>
      </c>
      <c r="I265" s="82">
        <v>27.21</v>
      </c>
      <c r="J265" s="84">
        <f t="shared" si="6"/>
        <v>1.3060000000000001E-3</v>
      </c>
      <c r="K265" s="82">
        <v>2152.3000000000002</v>
      </c>
      <c r="L265" s="85"/>
      <c r="M265" s="86">
        <f t="shared" si="7"/>
        <v>4.26849845888365E-5</v>
      </c>
      <c r="O265" s="87"/>
    </row>
    <row r="266" spans="2:15" s="88" customFormat="1" x14ac:dyDescent="0.25">
      <c r="B266" s="81">
        <v>42658</v>
      </c>
      <c r="C266" s="82">
        <v>50422883.380000003</v>
      </c>
      <c r="D266" s="83">
        <v>4.8000000000000001E-5</v>
      </c>
      <c r="E266" s="82">
        <v>2420.3000000000002</v>
      </c>
      <c r="F266" s="82"/>
      <c r="G266" s="82">
        <v>0</v>
      </c>
      <c r="H266" s="83">
        <v>4.8000000000000001E-5</v>
      </c>
      <c r="I266" s="82">
        <v>27.21</v>
      </c>
      <c r="J266" s="84">
        <f t="shared" ref="J266:J329" si="8">IF(K266&lt;&gt;0,ROUND(H266*I266,6),0)</f>
        <v>0</v>
      </c>
      <c r="K266" s="82">
        <v>0</v>
      </c>
      <c r="L266" s="85"/>
      <c r="M266" s="86">
        <f t="shared" ref="M266:M329" si="9">K266/C266</f>
        <v>0</v>
      </c>
      <c r="O266" s="87"/>
    </row>
    <row r="267" spans="2:15" s="88" customFormat="1" x14ac:dyDescent="0.25">
      <c r="B267" s="81">
        <v>42659</v>
      </c>
      <c r="C267" s="82">
        <v>50422883.380000003</v>
      </c>
      <c r="D267" s="83">
        <v>4.8000000000000001E-5</v>
      </c>
      <c r="E267" s="82">
        <v>2420.3000000000002</v>
      </c>
      <c r="F267" s="82"/>
      <c r="G267" s="82">
        <v>0</v>
      </c>
      <c r="H267" s="83">
        <v>4.8000000000000001E-5</v>
      </c>
      <c r="I267" s="82">
        <v>27.21</v>
      </c>
      <c r="J267" s="84">
        <f t="shared" si="8"/>
        <v>0</v>
      </c>
      <c r="K267" s="82">
        <v>0</v>
      </c>
      <c r="L267" s="85"/>
      <c r="M267" s="86">
        <f t="shared" si="9"/>
        <v>0</v>
      </c>
      <c r="O267" s="87"/>
    </row>
    <row r="268" spans="2:15" s="88" customFormat="1" x14ac:dyDescent="0.25">
      <c r="B268" s="81">
        <v>42660</v>
      </c>
      <c r="C268" s="82">
        <v>44153066.789999999</v>
      </c>
      <c r="D268" s="83">
        <v>4.8000000000000001E-5</v>
      </c>
      <c r="E268" s="82">
        <v>2119.35</v>
      </c>
      <c r="F268" s="82"/>
      <c r="G268" s="82">
        <v>900376.81</v>
      </c>
      <c r="H268" s="83">
        <v>4.8000000000000001E-5</v>
      </c>
      <c r="I268" s="82">
        <v>27.21</v>
      </c>
      <c r="J268" s="84">
        <f t="shared" si="8"/>
        <v>1.3060000000000001E-3</v>
      </c>
      <c r="K268" s="82">
        <v>1175.8900000000001</v>
      </c>
      <c r="L268" s="85"/>
      <c r="M268" s="86">
        <f t="shared" si="9"/>
        <v>2.6632125138503887E-5</v>
      </c>
      <c r="O268" s="87"/>
    </row>
    <row r="269" spans="2:15" s="88" customFormat="1" x14ac:dyDescent="0.25">
      <c r="B269" s="81">
        <v>42661</v>
      </c>
      <c r="C269" s="82">
        <v>42966017.369999997</v>
      </c>
      <c r="D269" s="83">
        <v>4.8000000000000001E-5</v>
      </c>
      <c r="E269" s="82">
        <v>2062.37</v>
      </c>
      <c r="F269" s="82"/>
      <c r="G269" s="82">
        <v>1235856.95</v>
      </c>
      <c r="H269" s="83">
        <v>4.8000000000000001E-5</v>
      </c>
      <c r="I269" s="82">
        <v>27.21</v>
      </c>
      <c r="J269" s="84">
        <f t="shared" si="8"/>
        <v>1.3060000000000001E-3</v>
      </c>
      <c r="K269" s="82">
        <v>1614.03</v>
      </c>
      <c r="L269" s="85"/>
      <c r="M269" s="86">
        <f t="shared" si="9"/>
        <v>3.756526899155792E-5</v>
      </c>
      <c r="O269" s="87"/>
    </row>
    <row r="270" spans="2:15" s="88" customFormat="1" x14ac:dyDescent="0.25">
      <c r="B270" s="81">
        <v>42662</v>
      </c>
      <c r="C270" s="82">
        <v>42642383.869999997</v>
      </c>
      <c r="D270" s="83">
        <v>4.8000000000000001E-5</v>
      </c>
      <c r="E270" s="82">
        <v>2046.83</v>
      </c>
      <c r="F270" s="82"/>
      <c r="G270" s="82">
        <v>1427699.47</v>
      </c>
      <c r="H270" s="83">
        <v>4.8000000000000001E-5</v>
      </c>
      <c r="I270" s="82">
        <v>27.21</v>
      </c>
      <c r="J270" s="84">
        <f t="shared" si="8"/>
        <v>1.3060000000000001E-3</v>
      </c>
      <c r="K270" s="82">
        <v>1864.58</v>
      </c>
      <c r="L270" s="85"/>
      <c r="M270" s="86">
        <f t="shared" si="9"/>
        <v>4.3725979431271416E-5</v>
      </c>
      <c r="O270" s="87"/>
    </row>
    <row r="271" spans="2:15" s="88" customFormat="1" x14ac:dyDescent="0.25">
      <c r="B271" s="81">
        <v>42663</v>
      </c>
      <c r="C271" s="82">
        <v>41265186.789999999</v>
      </c>
      <c r="D271" s="83">
        <v>6.7999999999999999E-5</v>
      </c>
      <c r="E271" s="82">
        <v>2806.03</v>
      </c>
      <c r="F271" s="82"/>
      <c r="G271" s="82">
        <v>1054895.03</v>
      </c>
      <c r="H271" s="83">
        <v>6.7999999999999999E-5</v>
      </c>
      <c r="I271" s="82">
        <v>27.21</v>
      </c>
      <c r="J271" s="84">
        <f t="shared" si="8"/>
        <v>1.8500000000000001E-3</v>
      </c>
      <c r="K271" s="82">
        <v>1951.56</v>
      </c>
      <c r="L271" s="85"/>
      <c r="M271" s="86">
        <f t="shared" si="9"/>
        <v>4.7293133796571867E-5</v>
      </c>
      <c r="O271" s="87"/>
    </row>
    <row r="272" spans="2:15" s="88" customFormat="1" x14ac:dyDescent="0.25">
      <c r="B272" s="81">
        <v>42664</v>
      </c>
      <c r="C272" s="82">
        <v>40181976.240000002</v>
      </c>
      <c r="D272" s="83">
        <v>6.7999999999999999E-5</v>
      </c>
      <c r="E272" s="82">
        <v>2732.37</v>
      </c>
      <c r="F272" s="82"/>
      <c r="G272" s="82">
        <v>1264972.3700000001</v>
      </c>
      <c r="H272" s="83">
        <v>6.7999999999999999E-5</v>
      </c>
      <c r="I272" s="82">
        <v>27.21</v>
      </c>
      <c r="J272" s="84">
        <f t="shared" si="8"/>
        <v>1.8500000000000001E-3</v>
      </c>
      <c r="K272" s="82">
        <v>2340.1999999999998</v>
      </c>
      <c r="L272" s="85"/>
      <c r="M272" s="86">
        <f t="shared" si="9"/>
        <v>5.8240042401657636E-5</v>
      </c>
      <c r="O272" s="87"/>
    </row>
    <row r="273" spans="2:15" s="88" customFormat="1" x14ac:dyDescent="0.25">
      <c r="B273" s="81">
        <v>42665</v>
      </c>
      <c r="C273" s="82">
        <v>40181976.240000002</v>
      </c>
      <c r="D273" s="83">
        <v>6.7999999999999999E-5</v>
      </c>
      <c r="E273" s="82">
        <v>2732.37</v>
      </c>
      <c r="F273" s="82"/>
      <c r="G273" s="82">
        <v>0</v>
      </c>
      <c r="H273" s="83">
        <v>6.7999999999999999E-5</v>
      </c>
      <c r="I273" s="82">
        <v>27.21</v>
      </c>
      <c r="J273" s="84">
        <f t="shared" si="8"/>
        <v>0</v>
      </c>
      <c r="K273" s="82">
        <v>0</v>
      </c>
      <c r="L273" s="85"/>
      <c r="M273" s="86">
        <f t="shared" si="9"/>
        <v>0</v>
      </c>
      <c r="O273" s="87"/>
    </row>
    <row r="274" spans="2:15" s="88" customFormat="1" x14ac:dyDescent="0.25">
      <c r="B274" s="81">
        <v>42666</v>
      </c>
      <c r="C274" s="82">
        <v>40181976.240000002</v>
      </c>
      <c r="D274" s="83">
        <v>6.7999999999999999E-5</v>
      </c>
      <c r="E274" s="82">
        <v>2732.37</v>
      </c>
      <c r="F274" s="82"/>
      <c r="G274" s="82">
        <v>0</v>
      </c>
      <c r="H274" s="83">
        <v>6.7999999999999999E-5</v>
      </c>
      <c r="I274" s="82">
        <v>27.21</v>
      </c>
      <c r="J274" s="84">
        <f t="shared" si="8"/>
        <v>0</v>
      </c>
      <c r="K274" s="82">
        <v>0</v>
      </c>
      <c r="L274" s="85"/>
      <c r="M274" s="86">
        <f t="shared" si="9"/>
        <v>0</v>
      </c>
      <c r="O274" s="87"/>
    </row>
    <row r="275" spans="2:15" s="88" customFormat="1" x14ac:dyDescent="0.25">
      <c r="B275" s="81">
        <v>42667</v>
      </c>
      <c r="C275" s="82">
        <v>39615225.549999997</v>
      </c>
      <c r="D275" s="83">
        <v>6.7999999999999999E-5</v>
      </c>
      <c r="E275" s="82">
        <v>2693.84</v>
      </c>
      <c r="F275" s="82"/>
      <c r="G275" s="82">
        <v>1442637.76</v>
      </c>
      <c r="H275" s="83">
        <v>6.7999999999999999E-5</v>
      </c>
      <c r="I275" s="82">
        <v>27.21</v>
      </c>
      <c r="J275" s="84">
        <f t="shared" si="8"/>
        <v>1.8500000000000001E-3</v>
      </c>
      <c r="K275" s="82">
        <v>2668.88</v>
      </c>
      <c r="L275" s="85"/>
      <c r="M275" s="86">
        <f t="shared" si="9"/>
        <v>6.7370056914897464E-5</v>
      </c>
      <c r="O275" s="87"/>
    </row>
    <row r="276" spans="2:15" s="88" customFormat="1" x14ac:dyDescent="0.25">
      <c r="B276" s="81">
        <v>42668</v>
      </c>
      <c r="C276" s="82">
        <v>39128702.439999998</v>
      </c>
      <c r="D276" s="83">
        <v>6.7999999999999999E-5</v>
      </c>
      <c r="E276" s="82">
        <v>2660.75</v>
      </c>
      <c r="F276" s="82"/>
      <c r="G276" s="82">
        <v>1741488.86</v>
      </c>
      <c r="H276" s="83">
        <v>6.7999999999999999E-5</v>
      </c>
      <c r="I276" s="82">
        <v>27.21</v>
      </c>
      <c r="J276" s="84">
        <f t="shared" si="8"/>
        <v>1.8500000000000001E-3</v>
      </c>
      <c r="K276" s="82">
        <v>3221.75</v>
      </c>
      <c r="L276" s="85"/>
      <c r="M276" s="86">
        <f t="shared" si="9"/>
        <v>8.233725626195337E-5</v>
      </c>
      <c r="O276" s="87"/>
    </row>
    <row r="277" spans="2:15" s="88" customFormat="1" x14ac:dyDescent="0.25">
      <c r="B277" s="81">
        <v>42669</v>
      </c>
      <c r="C277" s="82">
        <v>39474640.829999998</v>
      </c>
      <c r="D277" s="83">
        <v>6.7999999999999999E-5</v>
      </c>
      <c r="E277" s="82">
        <v>2684.28</v>
      </c>
      <c r="F277" s="82"/>
      <c r="G277" s="82">
        <v>1845087.33</v>
      </c>
      <c r="H277" s="83">
        <v>6.7999999999999999E-5</v>
      </c>
      <c r="I277" s="82">
        <v>27.21</v>
      </c>
      <c r="J277" s="84">
        <f t="shared" si="8"/>
        <v>1.8500000000000001E-3</v>
      </c>
      <c r="K277" s="82">
        <v>3413.41</v>
      </c>
      <c r="L277" s="85"/>
      <c r="M277" s="86">
        <f t="shared" si="9"/>
        <v>8.6470957765013312E-5</v>
      </c>
      <c r="O277" s="87"/>
    </row>
    <row r="278" spans="2:15" s="88" customFormat="1" x14ac:dyDescent="0.25">
      <c r="B278" s="81">
        <v>42670</v>
      </c>
      <c r="C278" s="82">
        <v>40339669.229999997</v>
      </c>
      <c r="D278" s="83">
        <v>6.7999999999999999E-5</v>
      </c>
      <c r="E278" s="82">
        <v>2743.1</v>
      </c>
      <c r="F278" s="82"/>
      <c r="G278" s="82">
        <v>2562239.59</v>
      </c>
      <c r="H278" s="83">
        <v>6.7999999999999999E-5</v>
      </c>
      <c r="I278" s="82">
        <v>27.21</v>
      </c>
      <c r="J278" s="84">
        <f t="shared" si="8"/>
        <v>1.8500000000000001E-3</v>
      </c>
      <c r="K278" s="82">
        <v>4740.1400000000003</v>
      </c>
      <c r="L278" s="85"/>
      <c r="M278" s="86">
        <f t="shared" si="9"/>
        <v>1.175056734593855E-4</v>
      </c>
      <c r="O278" s="87"/>
    </row>
    <row r="279" spans="2:15" s="88" customFormat="1" x14ac:dyDescent="0.25">
      <c r="B279" s="81">
        <v>42671</v>
      </c>
      <c r="C279" s="82">
        <v>39291479.899999999</v>
      </c>
      <c r="D279" s="83">
        <v>6.7999999999999999E-5</v>
      </c>
      <c r="E279" s="82">
        <v>2671.82</v>
      </c>
      <c r="F279" s="82"/>
      <c r="G279" s="82">
        <v>2004407.55</v>
      </c>
      <c r="H279" s="83">
        <v>6.7999999999999999E-5</v>
      </c>
      <c r="I279" s="82">
        <v>27.21</v>
      </c>
      <c r="J279" s="84">
        <f t="shared" si="8"/>
        <v>1.8500000000000001E-3</v>
      </c>
      <c r="K279" s="82">
        <v>3708.15</v>
      </c>
      <c r="L279" s="85"/>
      <c r="M279" s="86">
        <f t="shared" si="9"/>
        <v>9.4375422087372178E-5</v>
      </c>
      <c r="O279" s="87"/>
    </row>
    <row r="280" spans="2:15" s="88" customFormat="1" x14ac:dyDescent="0.25">
      <c r="B280" s="81">
        <v>42672</v>
      </c>
      <c r="C280" s="82">
        <v>39291479.899999999</v>
      </c>
      <c r="D280" s="83">
        <v>6.7999999999999999E-5</v>
      </c>
      <c r="E280" s="82">
        <v>2671.82</v>
      </c>
      <c r="F280" s="82"/>
      <c r="G280" s="82">
        <v>0</v>
      </c>
      <c r="H280" s="83">
        <v>6.7999999999999999E-5</v>
      </c>
      <c r="I280" s="82">
        <v>27.21</v>
      </c>
      <c r="J280" s="84">
        <f t="shared" si="8"/>
        <v>0</v>
      </c>
      <c r="K280" s="82">
        <v>0</v>
      </c>
      <c r="L280" s="85"/>
      <c r="M280" s="86">
        <f t="shared" si="9"/>
        <v>0</v>
      </c>
      <c r="O280" s="87"/>
    </row>
    <row r="281" spans="2:15" s="88" customFormat="1" x14ac:dyDescent="0.25">
      <c r="B281" s="81">
        <v>42673</v>
      </c>
      <c r="C281" s="82">
        <v>39291479.899999999</v>
      </c>
      <c r="D281" s="83">
        <v>6.7999999999999999E-5</v>
      </c>
      <c r="E281" s="82">
        <v>2671.82</v>
      </c>
      <c r="F281" s="82"/>
      <c r="G281" s="82">
        <v>0</v>
      </c>
      <c r="H281" s="83">
        <v>6.7999999999999999E-5</v>
      </c>
      <c r="I281" s="82">
        <v>27.21</v>
      </c>
      <c r="J281" s="84">
        <f t="shared" si="8"/>
        <v>0</v>
      </c>
      <c r="K281" s="82">
        <v>0</v>
      </c>
      <c r="L281" s="85"/>
      <c r="M281" s="86">
        <f t="shared" si="9"/>
        <v>0</v>
      </c>
      <c r="O281" s="87"/>
    </row>
    <row r="282" spans="2:15" s="88" customFormat="1" x14ac:dyDescent="0.25">
      <c r="B282" s="81">
        <v>42674</v>
      </c>
      <c r="C282" s="82">
        <v>39067827.450000003</v>
      </c>
      <c r="D282" s="83">
        <v>6.7999999999999999E-5</v>
      </c>
      <c r="E282" s="82">
        <v>2656.61</v>
      </c>
      <c r="F282" s="82"/>
      <c r="G282" s="82">
        <v>1182692.58</v>
      </c>
      <c r="H282" s="83">
        <v>6.7999999999999999E-5</v>
      </c>
      <c r="I282" s="82">
        <v>27.21</v>
      </c>
      <c r="J282" s="84">
        <f t="shared" si="8"/>
        <v>1.8500000000000001E-3</v>
      </c>
      <c r="K282" s="82">
        <v>2187.98</v>
      </c>
      <c r="L282" s="85"/>
      <c r="M282" s="86">
        <f t="shared" si="9"/>
        <v>5.6004649933509417E-5</v>
      </c>
      <c r="O282" s="87"/>
    </row>
    <row r="283" spans="2:15" s="88" customFormat="1" x14ac:dyDescent="0.25">
      <c r="B283" s="81">
        <v>42675</v>
      </c>
      <c r="C283" s="82">
        <v>38324172.600000001</v>
      </c>
      <c r="D283" s="83">
        <v>6.7999999999999999E-5</v>
      </c>
      <c r="E283" s="82">
        <v>2606.04</v>
      </c>
      <c r="F283" s="82"/>
      <c r="G283" s="82">
        <v>1507720</v>
      </c>
      <c r="H283" s="83">
        <v>6.7999999999999999E-5</v>
      </c>
      <c r="I283" s="82">
        <v>27.21</v>
      </c>
      <c r="J283" s="84">
        <f t="shared" si="8"/>
        <v>1.8500000000000001E-3</v>
      </c>
      <c r="K283" s="82">
        <v>2789.28</v>
      </c>
      <c r="L283" s="85"/>
      <c r="M283" s="86">
        <f t="shared" si="9"/>
        <v>7.2781219026239331E-5</v>
      </c>
      <c r="O283" s="87"/>
    </row>
    <row r="284" spans="2:15" s="88" customFormat="1" x14ac:dyDescent="0.25">
      <c r="B284" s="81">
        <v>42676</v>
      </c>
      <c r="C284" s="82">
        <v>45509939.789999999</v>
      </c>
      <c r="D284" s="83">
        <v>6.7999999999999999E-5</v>
      </c>
      <c r="E284" s="82">
        <v>3094.68</v>
      </c>
      <c r="F284" s="82"/>
      <c r="G284" s="82">
        <v>8468749.8900000006</v>
      </c>
      <c r="H284" s="83">
        <v>6.7999999999999999E-5</v>
      </c>
      <c r="I284" s="82">
        <v>27.21</v>
      </c>
      <c r="J284" s="84">
        <f t="shared" si="8"/>
        <v>1.8500000000000001E-3</v>
      </c>
      <c r="K284" s="82">
        <v>15667.19</v>
      </c>
      <c r="L284" s="85"/>
      <c r="M284" s="86">
        <f t="shared" si="9"/>
        <v>3.4425864047050634E-4</v>
      </c>
      <c r="O284" s="87"/>
    </row>
    <row r="285" spans="2:15" s="88" customFormat="1" x14ac:dyDescent="0.25">
      <c r="B285" s="81">
        <v>42677</v>
      </c>
      <c r="C285" s="82">
        <v>45461657.530000001</v>
      </c>
      <c r="D285" s="83">
        <v>6.7999999999999999E-5</v>
      </c>
      <c r="E285" s="82">
        <v>3091.39</v>
      </c>
      <c r="F285" s="82"/>
      <c r="G285" s="82">
        <v>1910316.49</v>
      </c>
      <c r="H285" s="83">
        <v>6.7999999999999999E-5</v>
      </c>
      <c r="I285" s="82">
        <v>27.21</v>
      </c>
      <c r="J285" s="84">
        <f t="shared" si="8"/>
        <v>1.8500000000000001E-3</v>
      </c>
      <c r="K285" s="82">
        <v>3534.09</v>
      </c>
      <c r="L285" s="85"/>
      <c r="M285" s="86">
        <f t="shared" si="9"/>
        <v>7.7737816701202886E-5</v>
      </c>
      <c r="O285" s="87"/>
    </row>
    <row r="286" spans="2:15" s="88" customFormat="1" x14ac:dyDescent="0.25">
      <c r="B286" s="81">
        <v>42678</v>
      </c>
      <c r="C286" s="82">
        <v>45486412.310000002</v>
      </c>
      <c r="D286" s="83">
        <v>6.7999999999999999E-5</v>
      </c>
      <c r="E286" s="82">
        <v>3093.08</v>
      </c>
      <c r="F286" s="82"/>
      <c r="G286" s="82">
        <v>1422490.87</v>
      </c>
      <c r="H286" s="83">
        <v>6.7999999999999999E-5</v>
      </c>
      <c r="I286" s="82">
        <v>27.21</v>
      </c>
      <c r="J286" s="84">
        <f t="shared" si="8"/>
        <v>1.8500000000000001E-3</v>
      </c>
      <c r="K286" s="82">
        <v>2631.61</v>
      </c>
      <c r="L286" s="85"/>
      <c r="M286" s="86">
        <f t="shared" si="9"/>
        <v>5.7854859646106922E-5</v>
      </c>
      <c r="O286" s="87"/>
    </row>
    <row r="287" spans="2:15" s="88" customFormat="1" x14ac:dyDescent="0.25">
      <c r="B287" s="81">
        <v>42679</v>
      </c>
      <c r="C287" s="82">
        <v>45486412.310000002</v>
      </c>
      <c r="D287" s="83">
        <v>6.7999999999999999E-5</v>
      </c>
      <c r="E287" s="82">
        <v>3093.08</v>
      </c>
      <c r="F287" s="82"/>
      <c r="G287" s="82">
        <v>0</v>
      </c>
      <c r="H287" s="83">
        <v>6.7999999999999999E-5</v>
      </c>
      <c r="I287" s="82">
        <v>27.21</v>
      </c>
      <c r="J287" s="84">
        <f t="shared" si="8"/>
        <v>0</v>
      </c>
      <c r="K287" s="82">
        <v>0</v>
      </c>
      <c r="L287" s="85"/>
      <c r="M287" s="86">
        <f t="shared" si="9"/>
        <v>0</v>
      </c>
      <c r="O287" s="87"/>
    </row>
    <row r="288" spans="2:15" s="88" customFormat="1" x14ac:dyDescent="0.25">
      <c r="B288" s="81">
        <v>42680</v>
      </c>
      <c r="C288" s="82">
        <v>45486412.310000002</v>
      </c>
      <c r="D288" s="83">
        <v>6.7999999999999999E-5</v>
      </c>
      <c r="E288" s="82">
        <v>3093.08</v>
      </c>
      <c r="F288" s="82"/>
      <c r="G288" s="82">
        <v>0</v>
      </c>
      <c r="H288" s="83">
        <v>6.7999999999999999E-5</v>
      </c>
      <c r="I288" s="82">
        <v>27.21</v>
      </c>
      <c r="J288" s="84">
        <f t="shared" si="8"/>
        <v>0</v>
      </c>
      <c r="K288" s="82">
        <v>0</v>
      </c>
      <c r="L288" s="85"/>
      <c r="M288" s="86">
        <f t="shared" si="9"/>
        <v>0</v>
      </c>
      <c r="O288" s="87"/>
    </row>
    <row r="289" spans="2:15" s="88" customFormat="1" x14ac:dyDescent="0.25">
      <c r="B289" s="81">
        <v>42681</v>
      </c>
      <c r="C289" s="82">
        <v>44753975.25</v>
      </c>
      <c r="D289" s="83">
        <v>6.7999999999999999E-5</v>
      </c>
      <c r="E289" s="82">
        <v>3043.27</v>
      </c>
      <c r="F289" s="82"/>
      <c r="G289" s="82">
        <v>1451097.27</v>
      </c>
      <c r="H289" s="83">
        <v>6.7999999999999999E-5</v>
      </c>
      <c r="I289" s="82">
        <v>31.88</v>
      </c>
      <c r="J289" s="84">
        <f t="shared" si="8"/>
        <v>2.1679999999999998E-3</v>
      </c>
      <c r="K289" s="82">
        <v>3145.98</v>
      </c>
      <c r="L289" s="85"/>
      <c r="M289" s="86">
        <f t="shared" si="9"/>
        <v>7.0294984577934225E-5</v>
      </c>
      <c r="O289" s="87"/>
    </row>
    <row r="290" spans="2:15" s="88" customFormat="1" x14ac:dyDescent="0.25">
      <c r="B290" s="81">
        <v>42682</v>
      </c>
      <c r="C290" s="82">
        <v>44909531.030000001</v>
      </c>
      <c r="D290" s="83">
        <v>6.7999999999999999E-5</v>
      </c>
      <c r="E290" s="82">
        <v>3053.85</v>
      </c>
      <c r="F290" s="82"/>
      <c r="G290" s="82">
        <v>2010239.46</v>
      </c>
      <c r="H290" s="83">
        <v>6.7999999999999999E-5</v>
      </c>
      <c r="I290" s="82">
        <v>31.88</v>
      </c>
      <c r="J290" s="84">
        <f t="shared" si="8"/>
        <v>2.1679999999999998E-3</v>
      </c>
      <c r="K290" s="82">
        <v>4358.2</v>
      </c>
      <c r="L290" s="85"/>
      <c r="M290" s="86">
        <f t="shared" si="9"/>
        <v>9.7043988214632655E-5</v>
      </c>
      <c r="O290" s="87"/>
    </row>
    <row r="291" spans="2:15" s="88" customFormat="1" x14ac:dyDescent="0.25">
      <c r="B291" s="81">
        <v>42683</v>
      </c>
      <c r="C291" s="82">
        <v>44991802.079999998</v>
      </c>
      <c r="D291" s="83">
        <v>6.7999999999999999E-5</v>
      </c>
      <c r="E291" s="82">
        <v>3059.44</v>
      </c>
      <c r="F291" s="82"/>
      <c r="G291" s="82">
        <v>2997443.71</v>
      </c>
      <c r="H291" s="83">
        <v>6.7999999999999999E-5</v>
      </c>
      <c r="I291" s="82">
        <v>31.88</v>
      </c>
      <c r="J291" s="84">
        <f t="shared" si="8"/>
        <v>2.1679999999999998E-3</v>
      </c>
      <c r="K291" s="82">
        <v>6498.46</v>
      </c>
      <c r="L291" s="85"/>
      <c r="M291" s="86">
        <f t="shared" si="9"/>
        <v>1.4443653509243923E-4</v>
      </c>
      <c r="O291" s="87"/>
    </row>
    <row r="292" spans="2:15" s="88" customFormat="1" x14ac:dyDescent="0.25">
      <c r="B292" s="81">
        <v>42684</v>
      </c>
      <c r="C292" s="82">
        <v>45717272.479999997</v>
      </c>
      <c r="D292" s="83">
        <v>6.7999999999999999E-5</v>
      </c>
      <c r="E292" s="82">
        <v>3108.77</v>
      </c>
      <c r="F292" s="82"/>
      <c r="G292" s="82">
        <v>1749986.58</v>
      </c>
      <c r="H292" s="83">
        <v>6.7999999999999999E-5</v>
      </c>
      <c r="I292" s="82">
        <v>31.88</v>
      </c>
      <c r="J292" s="84">
        <f t="shared" si="8"/>
        <v>2.1679999999999998E-3</v>
      </c>
      <c r="K292" s="82">
        <v>3793.97</v>
      </c>
      <c r="L292" s="85"/>
      <c r="M292" s="86">
        <f t="shared" si="9"/>
        <v>8.298767170897506E-5</v>
      </c>
      <c r="O292" s="87"/>
    </row>
    <row r="293" spans="2:15" s="88" customFormat="1" x14ac:dyDescent="0.25">
      <c r="B293" s="81">
        <v>42685</v>
      </c>
      <c r="C293" s="82">
        <v>45017619.380000003</v>
      </c>
      <c r="D293" s="83">
        <v>6.7999999999999999E-5</v>
      </c>
      <c r="E293" s="82">
        <v>3061.2</v>
      </c>
      <c r="F293" s="82"/>
      <c r="G293" s="82">
        <v>1731294.65</v>
      </c>
      <c r="H293" s="83">
        <v>6.7999999999999999E-5</v>
      </c>
      <c r="I293" s="82">
        <v>31.88</v>
      </c>
      <c r="J293" s="84">
        <f t="shared" si="8"/>
        <v>2.1679999999999998E-3</v>
      </c>
      <c r="K293" s="82">
        <v>3753.45</v>
      </c>
      <c r="L293" s="85"/>
      <c r="M293" s="86">
        <f t="shared" si="9"/>
        <v>8.3377354282477824E-5</v>
      </c>
      <c r="O293" s="87"/>
    </row>
    <row r="294" spans="2:15" s="88" customFormat="1" x14ac:dyDescent="0.25">
      <c r="B294" s="81">
        <v>42686</v>
      </c>
      <c r="C294" s="82">
        <v>45017619.380000003</v>
      </c>
      <c r="D294" s="83">
        <v>6.7999999999999999E-5</v>
      </c>
      <c r="E294" s="82">
        <v>3061.2</v>
      </c>
      <c r="F294" s="82"/>
      <c r="G294" s="82">
        <v>0</v>
      </c>
      <c r="H294" s="83">
        <v>6.7999999999999999E-5</v>
      </c>
      <c r="I294" s="82">
        <v>31.88</v>
      </c>
      <c r="J294" s="84">
        <f t="shared" si="8"/>
        <v>0</v>
      </c>
      <c r="K294" s="82">
        <v>0</v>
      </c>
      <c r="L294" s="85"/>
      <c r="M294" s="86">
        <f t="shared" si="9"/>
        <v>0</v>
      </c>
      <c r="O294" s="87"/>
    </row>
    <row r="295" spans="2:15" s="88" customFormat="1" x14ac:dyDescent="0.25">
      <c r="B295" s="81">
        <v>42687</v>
      </c>
      <c r="C295" s="82">
        <v>45017619.380000003</v>
      </c>
      <c r="D295" s="83">
        <v>6.7999999999999999E-5</v>
      </c>
      <c r="E295" s="82">
        <v>3061.2</v>
      </c>
      <c r="F295" s="82"/>
      <c r="G295" s="82">
        <v>0</v>
      </c>
      <c r="H295" s="83">
        <v>6.7999999999999999E-5</v>
      </c>
      <c r="I295" s="82">
        <v>31.88</v>
      </c>
      <c r="J295" s="84">
        <f t="shared" si="8"/>
        <v>0</v>
      </c>
      <c r="K295" s="82">
        <v>0</v>
      </c>
      <c r="L295" s="85"/>
      <c r="M295" s="86">
        <f t="shared" si="9"/>
        <v>0</v>
      </c>
      <c r="O295" s="87"/>
    </row>
    <row r="296" spans="2:15" s="88" customFormat="1" x14ac:dyDescent="0.25">
      <c r="B296" s="81">
        <v>42688</v>
      </c>
      <c r="C296" s="82">
        <v>45379268.780000001</v>
      </c>
      <c r="D296" s="83">
        <v>6.7999999999999999E-5</v>
      </c>
      <c r="E296" s="82">
        <v>3085.79</v>
      </c>
      <c r="F296" s="82"/>
      <c r="G296" s="82">
        <v>1453971.79</v>
      </c>
      <c r="H296" s="83">
        <v>6.7999999999999999E-5</v>
      </c>
      <c r="I296" s="82">
        <v>31.88</v>
      </c>
      <c r="J296" s="84">
        <f t="shared" si="8"/>
        <v>2.1679999999999998E-3</v>
      </c>
      <c r="K296" s="82">
        <v>3152.21</v>
      </c>
      <c r="L296" s="85"/>
      <c r="M296" s="86">
        <f t="shared" si="9"/>
        <v>6.9463657849623024E-5</v>
      </c>
      <c r="O296" s="87"/>
    </row>
    <row r="297" spans="2:15" s="88" customFormat="1" x14ac:dyDescent="0.25">
      <c r="B297" s="81">
        <v>42689</v>
      </c>
      <c r="C297" s="82">
        <v>44382674.509999998</v>
      </c>
      <c r="D297" s="83">
        <v>6.7999999999999999E-5</v>
      </c>
      <c r="E297" s="82">
        <v>3018.02</v>
      </c>
      <c r="F297" s="82"/>
      <c r="G297" s="82">
        <v>1996237.45</v>
      </c>
      <c r="H297" s="83">
        <v>6.7999999999999999E-5</v>
      </c>
      <c r="I297" s="82">
        <v>31.88</v>
      </c>
      <c r="J297" s="84">
        <f t="shared" si="8"/>
        <v>2.1679999999999998E-3</v>
      </c>
      <c r="K297" s="82">
        <v>4327.84</v>
      </c>
      <c r="L297" s="85"/>
      <c r="M297" s="86">
        <f t="shared" si="9"/>
        <v>9.7511924366452531E-5</v>
      </c>
      <c r="O297" s="87"/>
    </row>
    <row r="298" spans="2:15" s="88" customFormat="1" x14ac:dyDescent="0.25">
      <c r="B298" s="81">
        <v>42690</v>
      </c>
      <c r="C298" s="82">
        <v>44180292.369999997</v>
      </c>
      <c r="D298" s="83">
        <v>6.7999999999999999E-5</v>
      </c>
      <c r="E298" s="82">
        <v>3004.26</v>
      </c>
      <c r="F298" s="82"/>
      <c r="G298" s="82">
        <v>1389248.61</v>
      </c>
      <c r="H298" s="83">
        <v>6.7999999999999999E-5</v>
      </c>
      <c r="I298" s="82">
        <v>31.88</v>
      </c>
      <c r="J298" s="84">
        <f t="shared" si="8"/>
        <v>2.1679999999999998E-3</v>
      </c>
      <c r="K298" s="82">
        <v>3011.89</v>
      </c>
      <c r="L298" s="85"/>
      <c r="M298" s="86">
        <f t="shared" si="9"/>
        <v>6.8172704127353873E-5</v>
      </c>
      <c r="O298" s="87"/>
    </row>
    <row r="299" spans="2:15" s="88" customFormat="1" x14ac:dyDescent="0.25">
      <c r="B299" s="81">
        <v>42691</v>
      </c>
      <c r="C299" s="82">
        <v>37821458.719999999</v>
      </c>
      <c r="D299" s="83">
        <v>6.7999999999999999E-5</v>
      </c>
      <c r="E299" s="82">
        <v>2571.86</v>
      </c>
      <c r="F299" s="82"/>
      <c r="G299" s="82">
        <v>1529612.18</v>
      </c>
      <c r="H299" s="83">
        <v>6.7999999999999999E-5</v>
      </c>
      <c r="I299" s="82">
        <v>31.88</v>
      </c>
      <c r="J299" s="84">
        <f t="shared" si="8"/>
        <v>2.1679999999999998E-3</v>
      </c>
      <c r="K299" s="82">
        <v>3316.2</v>
      </c>
      <c r="L299" s="85"/>
      <c r="M299" s="86">
        <f t="shared" si="9"/>
        <v>8.7680383365181845E-5</v>
      </c>
      <c r="O299" s="87"/>
    </row>
    <row r="300" spans="2:15" s="88" customFormat="1" x14ac:dyDescent="0.25">
      <c r="B300" s="81">
        <v>42692</v>
      </c>
      <c r="C300" s="82">
        <v>38025818.109999999</v>
      </c>
      <c r="D300" s="83">
        <v>6.7999999999999999E-5</v>
      </c>
      <c r="E300" s="82">
        <v>2585.7600000000002</v>
      </c>
      <c r="F300" s="82"/>
      <c r="G300" s="82">
        <v>1764455.59</v>
      </c>
      <c r="H300" s="83">
        <v>6.7999999999999999E-5</v>
      </c>
      <c r="I300" s="82">
        <v>31.88</v>
      </c>
      <c r="J300" s="84">
        <f t="shared" si="8"/>
        <v>2.1679999999999998E-3</v>
      </c>
      <c r="K300" s="82">
        <v>3825.34</v>
      </c>
      <c r="L300" s="85"/>
      <c r="M300" s="86">
        <f t="shared" si="9"/>
        <v>1.0059849307999544E-4</v>
      </c>
      <c r="O300" s="87"/>
    </row>
    <row r="301" spans="2:15" s="88" customFormat="1" x14ac:dyDescent="0.25">
      <c r="B301" s="81">
        <v>42693</v>
      </c>
      <c r="C301" s="82">
        <v>38025818.109999999</v>
      </c>
      <c r="D301" s="83">
        <v>6.7999999999999999E-5</v>
      </c>
      <c r="E301" s="82">
        <v>2585.7600000000002</v>
      </c>
      <c r="F301" s="82"/>
      <c r="G301" s="82">
        <v>0</v>
      </c>
      <c r="H301" s="83">
        <v>6.7999999999999999E-5</v>
      </c>
      <c r="I301" s="82">
        <v>31.88</v>
      </c>
      <c r="J301" s="84">
        <f t="shared" si="8"/>
        <v>0</v>
      </c>
      <c r="K301" s="82">
        <v>0</v>
      </c>
      <c r="L301" s="85"/>
      <c r="M301" s="86">
        <f t="shared" si="9"/>
        <v>0</v>
      </c>
      <c r="O301" s="87"/>
    </row>
    <row r="302" spans="2:15" s="88" customFormat="1" x14ac:dyDescent="0.25">
      <c r="B302" s="81">
        <v>42694</v>
      </c>
      <c r="C302" s="82">
        <v>38025818.109999999</v>
      </c>
      <c r="D302" s="83">
        <v>6.7999999999999999E-5</v>
      </c>
      <c r="E302" s="82">
        <v>2585.7600000000002</v>
      </c>
      <c r="F302" s="82"/>
      <c r="G302" s="82">
        <v>0</v>
      </c>
      <c r="H302" s="83">
        <v>6.7999999999999999E-5</v>
      </c>
      <c r="I302" s="82">
        <v>31.88</v>
      </c>
      <c r="J302" s="84">
        <f t="shared" si="8"/>
        <v>0</v>
      </c>
      <c r="K302" s="82">
        <v>0</v>
      </c>
      <c r="L302" s="85"/>
      <c r="M302" s="86">
        <f t="shared" si="9"/>
        <v>0</v>
      </c>
      <c r="O302" s="87"/>
    </row>
    <row r="303" spans="2:15" s="88" customFormat="1" x14ac:dyDescent="0.25">
      <c r="B303" s="81">
        <v>42695</v>
      </c>
      <c r="C303" s="82">
        <v>36997301.880000003</v>
      </c>
      <c r="D303" s="83">
        <v>6.7999999999999999E-5</v>
      </c>
      <c r="E303" s="82">
        <v>2515.8200000000002</v>
      </c>
      <c r="F303" s="82"/>
      <c r="G303" s="82">
        <v>1435415.94</v>
      </c>
      <c r="H303" s="83">
        <v>6.7999999999999999E-5</v>
      </c>
      <c r="I303" s="82">
        <v>31.88</v>
      </c>
      <c r="J303" s="84">
        <f t="shared" si="8"/>
        <v>2.1679999999999998E-3</v>
      </c>
      <c r="K303" s="82">
        <v>3111.98</v>
      </c>
      <c r="L303" s="85"/>
      <c r="M303" s="86">
        <f t="shared" si="9"/>
        <v>8.4113701320535323E-5</v>
      </c>
      <c r="O303" s="87"/>
    </row>
    <row r="304" spans="2:15" s="88" customFormat="1" x14ac:dyDescent="0.25">
      <c r="B304" s="81">
        <v>42696</v>
      </c>
      <c r="C304" s="82">
        <v>36643481.979999997</v>
      </c>
      <c r="D304" s="83">
        <v>6.7999999999999999E-5</v>
      </c>
      <c r="E304" s="82">
        <v>2491.7600000000002</v>
      </c>
      <c r="F304" s="82"/>
      <c r="G304" s="82">
        <v>1698212.35</v>
      </c>
      <c r="H304" s="83">
        <v>6.7999999999999999E-5</v>
      </c>
      <c r="I304" s="82">
        <v>31.88</v>
      </c>
      <c r="J304" s="84">
        <f t="shared" si="8"/>
        <v>2.1679999999999998E-3</v>
      </c>
      <c r="K304" s="82">
        <v>3681.72</v>
      </c>
      <c r="L304" s="85"/>
      <c r="M304" s="86">
        <f t="shared" si="9"/>
        <v>1.0047407618111952E-4</v>
      </c>
      <c r="O304" s="87"/>
    </row>
    <row r="305" spans="2:15" s="88" customFormat="1" x14ac:dyDescent="0.25">
      <c r="B305" s="81">
        <v>42697</v>
      </c>
      <c r="C305" s="82">
        <v>37337261.100000001</v>
      </c>
      <c r="D305" s="83">
        <v>7.3999999999999996E-5</v>
      </c>
      <c r="E305" s="82">
        <v>2762.96</v>
      </c>
      <c r="F305" s="82"/>
      <c r="G305" s="82">
        <v>2433404.91</v>
      </c>
      <c r="H305" s="83">
        <v>7.3999999999999996E-5</v>
      </c>
      <c r="I305" s="82">
        <v>31.88</v>
      </c>
      <c r="J305" s="84">
        <f t="shared" si="8"/>
        <v>2.359E-3</v>
      </c>
      <c r="K305" s="82">
        <v>5740.4</v>
      </c>
      <c r="L305" s="85"/>
      <c r="M305" s="86">
        <f t="shared" si="9"/>
        <v>1.5374453912475115E-4</v>
      </c>
      <c r="O305" s="87"/>
    </row>
    <row r="306" spans="2:15" s="88" customFormat="1" x14ac:dyDescent="0.25">
      <c r="B306" s="81">
        <v>42698</v>
      </c>
      <c r="C306" s="82">
        <v>37337261.100000001</v>
      </c>
      <c r="D306" s="83">
        <v>7.3999999999999996E-5</v>
      </c>
      <c r="E306" s="82">
        <v>2762.96</v>
      </c>
      <c r="F306" s="82"/>
      <c r="G306" s="82">
        <v>0</v>
      </c>
      <c r="H306" s="83">
        <v>7.3999999999999996E-5</v>
      </c>
      <c r="I306" s="82">
        <v>31.88</v>
      </c>
      <c r="J306" s="84">
        <f t="shared" si="8"/>
        <v>0</v>
      </c>
      <c r="K306" s="82">
        <v>0</v>
      </c>
      <c r="L306" s="85"/>
      <c r="M306" s="86">
        <f t="shared" si="9"/>
        <v>0</v>
      </c>
      <c r="O306" s="87"/>
    </row>
    <row r="307" spans="2:15" s="88" customFormat="1" x14ac:dyDescent="0.25">
      <c r="B307" s="81">
        <v>42699</v>
      </c>
      <c r="C307" s="82">
        <v>37337261.100000001</v>
      </c>
      <c r="D307" s="83">
        <v>7.3999999999999996E-5</v>
      </c>
      <c r="E307" s="82">
        <v>2762.96</v>
      </c>
      <c r="F307" s="82"/>
      <c r="G307" s="82">
        <v>0</v>
      </c>
      <c r="H307" s="83">
        <v>7.3999999999999996E-5</v>
      </c>
      <c r="I307" s="82">
        <v>31.88</v>
      </c>
      <c r="J307" s="84">
        <f t="shared" si="8"/>
        <v>0</v>
      </c>
      <c r="K307" s="82">
        <v>0</v>
      </c>
      <c r="L307" s="85"/>
      <c r="M307" s="86">
        <f t="shared" si="9"/>
        <v>0</v>
      </c>
      <c r="O307" s="87"/>
    </row>
    <row r="308" spans="2:15" s="88" customFormat="1" x14ac:dyDescent="0.25">
      <c r="B308" s="81">
        <v>42700</v>
      </c>
      <c r="C308" s="82">
        <v>37337261.100000001</v>
      </c>
      <c r="D308" s="83">
        <v>7.3999999999999996E-5</v>
      </c>
      <c r="E308" s="82">
        <v>2762.96</v>
      </c>
      <c r="F308" s="82"/>
      <c r="G308" s="82">
        <v>0</v>
      </c>
      <c r="H308" s="83">
        <v>7.3999999999999996E-5</v>
      </c>
      <c r="I308" s="82">
        <v>31.88</v>
      </c>
      <c r="J308" s="84">
        <f t="shared" si="8"/>
        <v>0</v>
      </c>
      <c r="K308" s="82">
        <v>0</v>
      </c>
      <c r="L308" s="85"/>
      <c r="M308" s="86">
        <f t="shared" si="9"/>
        <v>0</v>
      </c>
      <c r="O308" s="87"/>
    </row>
    <row r="309" spans="2:15" s="88" customFormat="1" x14ac:dyDescent="0.25">
      <c r="B309" s="81">
        <v>42701</v>
      </c>
      <c r="C309" s="82">
        <v>37337261.100000001</v>
      </c>
      <c r="D309" s="83">
        <v>7.3999999999999996E-5</v>
      </c>
      <c r="E309" s="82">
        <v>2762.96</v>
      </c>
      <c r="F309" s="82"/>
      <c r="G309" s="82">
        <v>0</v>
      </c>
      <c r="H309" s="83">
        <v>7.3999999999999996E-5</v>
      </c>
      <c r="I309" s="82">
        <v>31.88</v>
      </c>
      <c r="J309" s="84">
        <f t="shared" si="8"/>
        <v>0</v>
      </c>
      <c r="K309" s="82">
        <v>0</v>
      </c>
      <c r="L309" s="85"/>
      <c r="M309" s="86">
        <f t="shared" si="9"/>
        <v>0</v>
      </c>
      <c r="O309" s="87"/>
    </row>
    <row r="310" spans="2:15" s="88" customFormat="1" x14ac:dyDescent="0.25">
      <c r="B310" s="81">
        <v>42702</v>
      </c>
      <c r="C310" s="82">
        <v>36475119.880000003</v>
      </c>
      <c r="D310" s="83">
        <v>7.3999999999999996E-5</v>
      </c>
      <c r="E310" s="82">
        <v>2699.16</v>
      </c>
      <c r="F310" s="82"/>
      <c r="G310" s="82">
        <v>2038597.55</v>
      </c>
      <c r="H310" s="83">
        <v>7.3999999999999996E-5</v>
      </c>
      <c r="I310" s="82">
        <v>31.88</v>
      </c>
      <c r="J310" s="84">
        <f t="shared" si="8"/>
        <v>2.359E-3</v>
      </c>
      <c r="K310" s="82">
        <v>4809.05</v>
      </c>
      <c r="L310" s="85"/>
      <c r="M310" s="86">
        <f t="shared" si="9"/>
        <v>1.3184466605788711E-4</v>
      </c>
      <c r="O310" s="87"/>
    </row>
    <row r="311" spans="2:15" s="88" customFormat="1" x14ac:dyDescent="0.25">
      <c r="B311" s="81">
        <v>42703</v>
      </c>
      <c r="C311" s="82">
        <v>36755249.390000001</v>
      </c>
      <c r="D311" s="83">
        <v>7.3999999999999996E-5</v>
      </c>
      <c r="E311" s="82">
        <v>2719.89</v>
      </c>
      <c r="F311" s="82"/>
      <c r="G311" s="82">
        <v>3048398.72</v>
      </c>
      <c r="H311" s="83">
        <v>7.3999999999999996E-5</v>
      </c>
      <c r="I311" s="82">
        <v>31.88</v>
      </c>
      <c r="J311" s="84">
        <f t="shared" si="8"/>
        <v>2.359E-3</v>
      </c>
      <c r="K311" s="82">
        <v>7191.17</v>
      </c>
      <c r="L311" s="85"/>
      <c r="M311" s="86">
        <f t="shared" si="9"/>
        <v>1.956501484644123E-4</v>
      </c>
      <c r="O311" s="87"/>
    </row>
    <row r="312" spans="2:15" s="88" customFormat="1" x14ac:dyDescent="0.25">
      <c r="B312" s="81">
        <v>42704</v>
      </c>
      <c r="C312" s="82">
        <v>38661834.899999999</v>
      </c>
      <c r="D312" s="83">
        <v>7.3999999999999996E-5</v>
      </c>
      <c r="E312" s="82">
        <v>2860.98</v>
      </c>
      <c r="F312" s="82"/>
      <c r="G312" s="82">
        <v>3063103.35</v>
      </c>
      <c r="H312" s="83">
        <v>7.3999999999999996E-5</v>
      </c>
      <c r="I312" s="82">
        <v>31.88</v>
      </c>
      <c r="J312" s="84">
        <f t="shared" si="8"/>
        <v>2.359E-3</v>
      </c>
      <c r="K312" s="82">
        <v>7225.86</v>
      </c>
      <c r="L312" s="85"/>
      <c r="M312" s="86">
        <f t="shared" si="9"/>
        <v>1.8689904446309659E-4</v>
      </c>
      <c r="O312" s="87"/>
    </row>
    <row r="313" spans="2:15" s="88" customFormat="1" x14ac:dyDescent="0.25">
      <c r="B313" s="81">
        <v>42705</v>
      </c>
      <c r="C313" s="82">
        <v>39174221.310000002</v>
      </c>
      <c r="D313" s="83">
        <v>7.3999999999999996E-5</v>
      </c>
      <c r="E313" s="82">
        <v>2898.89</v>
      </c>
      <c r="F313" s="82"/>
      <c r="G313" s="82">
        <v>1891402.63</v>
      </c>
      <c r="H313" s="83">
        <v>7.3999999999999996E-5</v>
      </c>
      <c r="I313" s="82">
        <v>31.88</v>
      </c>
      <c r="J313" s="84">
        <f t="shared" si="8"/>
        <v>2.359E-3</v>
      </c>
      <c r="K313" s="82">
        <v>4461.82</v>
      </c>
      <c r="L313" s="85"/>
      <c r="M313" s="86">
        <f t="shared" si="9"/>
        <v>1.1389683957447371E-4</v>
      </c>
      <c r="O313" s="87"/>
    </row>
    <row r="314" spans="2:15" s="88" customFormat="1" x14ac:dyDescent="0.25">
      <c r="B314" s="81">
        <v>42706</v>
      </c>
      <c r="C314" s="82">
        <v>46075211.020000003</v>
      </c>
      <c r="D314" s="83">
        <v>7.3999999999999996E-5</v>
      </c>
      <c r="E314" s="82">
        <v>3409.57</v>
      </c>
      <c r="F314" s="82"/>
      <c r="G314" s="82">
        <v>8885839.5800000001</v>
      </c>
      <c r="H314" s="83">
        <v>7.3999999999999996E-5</v>
      </c>
      <c r="I314" s="82">
        <v>31.88</v>
      </c>
      <c r="J314" s="84">
        <f t="shared" si="8"/>
        <v>2.359E-3</v>
      </c>
      <c r="K314" s="82">
        <v>20961.7</v>
      </c>
      <c r="L314" s="85"/>
      <c r="M314" s="86">
        <f t="shared" si="9"/>
        <v>4.5494528480620727E-4</v>
      </c>
      <c r="O314" s="87"/>
    </row>
    <row r="315" spans="2:15" s="88" customFormat="1" x14ac:dyDescent="0.25">
      <c r="B315" s="81">
        <v>42707</v>
      </c>
      <c r="C315" s="82">
        <v>46075211.020000003</v>
      </c>
      <c r="D315" s="83">
        <v>7.3999999999999996E-5</v>
      </c>
      <c r="E315" s="82">
        <v>3409.57</v>
      </c>
      <c r="F315" s="82"/>
      <c r="G315" s="82">
        <v>0</v>
      </c>
      <c r="H315" s="83">
        <v>7.3999999999999996E-5</v>
      </c>
      <c r="I315" s="82">
        <v>31.88</v>
      </c>
      <c r="J315" s="84">
        <f t="shared" si="8"/>
        <v>0</v>
      </c>
      <c r="K315" s="82">
        <v>0</v>
      </c>
      <c r="L315" s="85"/>
      <c r="M315" s="86">
        <f t="shared" si="9"/>
        <v>0</v>
      </c>
      <c r="O315" s="87"/>
    </row>
    <row r="316" spans="2:15" s="88" customFormat="1" x14ac:dyDescent="0.25">
      <c r="B316" s="81">
        <v>42708</v>
      </c>
      <c r="C316" s="82">
        <v>46075211.020000003</v>
      </c>
      <c r="D316" s="83">
        <v>7.3999999999999996E-5</v>
      </c>
      <c r="E316" s="82">
        <v>3409.57</v>
      </c>
      <c r="F316" s="82"/>
      <c r="G316" s="82">
        <v>0</v>
      </c>
      <c r="H316" s="83">
        <v>7.3999999999999996E-5</v>
      </c>
      <c r="I316" s="82">
        <v>31.88</v>
      </c>
      <c r="J316" s="84">
        <f t="shared" si="8"/>
        <v>0</v>
      </c>
      <c r="K316" s="82">
        <v>0</v>
      </c>
      <c r="L316" s="85"/>
      <c r="M316" s="86">
        <f t="shared" si="9"/>
        <v>0</v>
      </c>
      <c r="O316" s="87"/>
    </row>
    <row r="317" spans="2:15" s="88" customFormat="1" x14ac:dyDescent="0.25">
      <c r="B317" s="81">
        <v>42709</v>
      </c>
      <c r="C317" s="82">
        <v>46412105.590000004</v>
      </c>
      <c r="D317" s="83">
        <v>7.3999999999999996E-5</v>
      </c>
      <c r="E317" s="82">
        <v>3434.5</v>
      </c>
      <c r="F317" s="82"/>
      <c r="G317" s="82">
        <v>2154663.85</v>
      </c>
      <c r="H317" s="83">
        <v>7.3999999999999996E-5</v>
      </c>
      <c r="I317" s="82">
        <v>31.88</v>
      </c>
      <c r="J317" s="84">
        <f t="shared" si="8"/>
        <v>2.359E-3</v>
      </c>
      <c r="K317" s="82">
        <v>5082.8500000000004</v>
      </c>
      <c r="L317" s="85"/>
      <c r="M317" s="86">
        <f t="shared" si="9"/>
        <v>1.0951560881338588E-4</v>
      </c>
      <c r="O317" s="87"/>
    </row>
    <row r="318" spans="2:15" s="88" customFormat="1" x14ac:dyDescent="0.25">
      <c r="B318" s="81">
        <v>42710</v>
      </c>
      <c r="C318" s="82">
        <v>45866179.439999998</v>
      </c>
      <c r="D318" s="83">
        <v>7.3999999999999996E-5</v>
      </c>
      <c r="E318" s="82">
        <v>3394.1</v>
      </c>
      <c r="F318" s="82"/>
      <c r="G318" s="82">
        <v>2066557.31</v>
      </c>
      <c r="H318" s="83">
        <v>7.3999999999999996E-5</v>
      </c>
      <c r="I318" s="82">
        <v>31.88</v>
      </c>
      <c r="J318" s="84">
        <f t="shared" si="8"/>
        <v>2.359E-3</v>
      </c>
      <c r="K318" s="82">
        <v>4875.01</v>
      </c>
      <c r="L318" s="85"/>
      <c r="M318" s="86">
        <f t="shared" si="9"/>
        <v>1.0628768429202309E-4</v>
      </c>
      <c r="O318" s="87"/>
    </row>
    <row r="319" spans="2:15" s="88" customFormat="1" x14ac:dyDescent="0.25">
      <c r="B319" s="81">
        <v>42711</v>
      </c>
      <c r="C319" s="82">
        <v>46503854.530000001</v>
      </c>
      <c r="D319" s="83">
        <v>7.3999999999999996E-5</v>
      </c>
      <c r="E319" s="82">
        <v>3441.29</v>
      </c>
      <c r="F319" s="82"/>
      <c r="G319" s="82">
        <v>2151959.42</v>
      </c>
      <c r="H319" s="83">
        <v>7.3999999999999996E-5</v>
      </c>
      <c r="I319" s="82">
        <v>27.48</v>
      </c>
      <c r="J319" s="84">
        <f t="shared" si="8"/>
        <v>2.0339999999999998E-3</v>
      </c>
      <c r="K319" s="82">
        <v>4377.09</v>
      </c>
      <c r="L319" s="85"/>
      <c r="M319" s="86">
        <f t="shared" si="9"/>
        <v>9.4123165579238275E-5</v>
      </c>
      <c r="O319" s="87"/>
    </row>
    <row r="320" spans="2:15" s="88" customFormat="1" x14ac:dyDescent="0.25">
      <c r="B320" s="81">
        <v>42712</v>
      </c>
      <c r="C320" s="82">
        <v>47760079.009999998</v>
      </c>
      <c r="D320" s="83">
        <v>7.3999999999999996E-5</v>
      </c>
      <c r="E320" s="82">
        <v>3534.25</v>
      </c>
      <c r="F320" s="82"/>
      <c r="G320" s="82">
        <v>2359496.4900000002</v>
      </c>
      <c r="H320" s="83">
        <v>7.3999999999999996E-5</v>
      </c>
      <c r="I320" s="82">
        <v>27.48</v>
      </c>
      <c r="J320" s="84">
        <f t="shared" si="8"/>
        <v>2.0339999999999998E-3</v>
      </c>
      <c r="K320" s="82">
        <v>4799.22</v>
      </c>
      <c r="L320" s="85"/>
      <c r="M320" s="86">
        <f t="shared" si="9"/>
        <v>1.0048601466917884E-4</v>
      </c>
      <c r="O320" s="87"/>
    </row>
    <row r="321" spans="2:15" s="88" customFormat="1" x14ac:dyDescent="0.25">
      <c r="B321" s="81">
        <v>42713</v>
      </c>
      <c r="C321" s="82">
        <v>48696480.140000001</v>
      </c>
      <c r="D321" s="83">
        <v>7.3999999999999996E-5</v>
      </c>
      <c r="E321" s="82">
        <v>3603.54</v>
      </c>
      <c r="F321" s="82"/>
      <c r="G321" s="82">
        <v>2630057.25</v>
      </c>
      <c r="H321" s="83">
        <v>7.3999999999999996E-5</v>
      </c>
      <c r="I321" s="82">
        <v>27.48</v>
      </c>
      <c r="J321" s="84">
        <f t="shared" si="8"/>
        <v>2.0339999999999998E-3</v>
      </c>
      <c r="K321" s="82">
        <v>5349.54</v>
      </c>
      <c r="L321" s="85"/>
      <c r="M321" s="86">
        <f t="shared" si="9"/>
        <v>1.0985475715329596E-4</v>
      </c>
      <c r="O321" s="87"/>
    </row>
    <row r="322" spans="2:15" s="88" customFormat="1" x14ac:dyDescent="0.25">
      <c r="B322" s="81">
        <v>42714</v>
      </c>
      <c r="C322" s="82">
        <v>48696480.140000001</v>
      </c>
      <c r="D322" s="83">
        <v>7.3999999999999996E-5</v>
      </c>
      <c r="E322" s="82">
        <v>3603.54</v>
      </c>
      <c r="F322" s="82"/>
      <c r="G322" s="82">
        <v>0</v>
      </c>
      <c r="H322" s="83">
        <v>7.3999999999999996E-5</v>
      </c>
      <c r="I322" s="82">
        <v>27.48</v>
      </c>
      <c r="J322" s="84">
        <f t="shared" si="8"/>
        <v>0</v>
      </c>
      <c r="K322" s="82">
        <v>0</v>
      </c>
      <c r="L322" s="85"/>
      <c r="M322" s="86">
        <f t="shared" si="9"/>
        <v>0</v>
      </c>
      <c r="O322" s="87"/>
    </row>
    <row r="323" spans="2:15" s="88" customFormat="1" x14ac:dyDescent="0.25">
      <c r="B323" s="81">
        <v>42715</v>
      </c>
      <c r="C323" s="82">
        <v>48696480.140000001</v>
      </c>
      <c r="D323" s="83">
        <v>7.3999999999999996E-5</v>
      </c>
      <c r="E323" s="82">
        <v>3603.54</v>
      </c>
      <c r="F323" s="82"/>
      <c r="G323" s="82">
        <v>0</v>
      </c>
      <c r="H323" s="83">
        <v>7.3999999999999996E-5</v>
      </c>
      <c r="I323" s="82">
        <v>27.48</v>
      </c>
      <c r="J323" s="84">
        <f t="shared" si="8"/>
        <v>0</v>
      </c>
      <c r="K323" s="82">
        <v>0</v>
      </c>
      <c r="L323" s="85"/>
      <c r="M323" s="86">
        <f t="shared" si="9"/>
        <v>0</v>
      </c>
      <c r="O323" s="87"/>
    </row>
    <row r="324" spans="2:15" s="88" customFormat="1" x14ac:dyDescent="0.25">
      <c r="B324" s="81">
        <v>42716</v>
      </c>
      <c r="C324" s="82">
        <v>50783943.060000002</v>
      </c>
      <c r="D324" s="83">
        <v>7.3999999999999996E-5</v>
      </c>
      <c r="E324" s="82">
        <v>3758.01</v>
      </c>
      <c r="F324" s="82"/>
      <c r="G324" s="82">
        <v>3664637.14</v>
      </c>
      <c r="H324" s="83">
        <v>7.3999999999999996E-5</v>
      </c>
      <c r="I324" s="82">
        <v>27.48</v>
      </c>
      <c r="J324" s="84">
        <f t="shared" si="8"/>
        <v>2.0339999999999998E-3</v>
      </c>
      <c r="K324" s="82">
        <v>7453.87</v>
      </c>
      <c r="L324" s="85"/>
      <c r="M324" s="86">
        <f t="shared" si="9"/>
        <v>1.4677611762429381E-4</v>
      </c>
      <c r="O324" s="87"/>
    </row>
    <row r="325" spans="2:15" s="88" customFormat="1" x14ac:dyDescent="0.25">
      <c r="B325" s="81">
        <v>42717</v>
      </c>
      <c r="C325" s="82">
        <v>51183890.479999997</v>
      </c>
      <c r="D325" s="83">
        <v>7.3999999999999996E-5</v>
      </c>
      <c r="E325" s="82">
        <v>3787.61</v>
      </c>
      <c r="F325" s="82"/>
      <c r="G325" s="82">
        <v>2840187.12</v>
      </c>
      <c r="H325" s="83">
        <v>7.3999999999999996E-5</v>
      </c>
      <c r="I325" s="82">
        <v>27.48</v>
      </c>
      <c r="J325" s="84">
        <f t="shared" si="8"/>
        <v>2.0339999999999998E-3</v>
      </c>
      <c r="K325" s="82">
        <v>5776.94</v>
      </c>
      <c r="L325" s="85"/>
      <c r="M325" s="86">
        <f t="shared" si="9"/>
        <v>1.1286637154433049E-4</v>
      </c>
      <c r="O325" s="87"/>
    </row>
    <row r="326" spans="2:15" s="88" customFormat="1" x14ac:dyDescent="0.25">
      <c r="B326" s="81">
        <v>42718</v>
      </c>
      <c r="C326" s="82">
        <v>51844134.509999998</v>
      </c>
      <c r="D326" s="83">
        <v>7.3999999999999996E-5</v>
      </c>
      <c r="E326" s="82">
        <v>3836.47</v>
      </c>
      <c r="F326" s="82"/>
      <c r="G326" s="82">
        <v>2679529.42</v>
      </c>
      <c r="H326" s="83">
        <v>7.3999999999999996E-5</v>
      </c>
      <c r="I326" s="82">
        <v>27.48</v>
      </c>
      <c r="J326" s="84">
        <f t="shared" si="8"/>
        <v>2.0339999999999998E-3</v>
      </c>
      <c r="K326" s="82">
        <v>5450.16</v>
      </c>
      <c r="L326" s="85"/>
      <c r="M326" s="86">
        <f t="shared" si="9"/>
        <v>1.0512587492320354E-4</v>
      </c>
      <c r="O326" s="87"/>
    </row>
    <row r="327" spans="2:15" s="88" customFormat="1" x14ac:dyDescent="0.25">
      <c r="B327" s="81">
        <v>42719</v>
      </c>
      <c r="C327" s="82">
        <v>53056968.100000001</v>
      </c>
      <c r="D327" s="83">
        <v>7.4999999999999993E-5</v>
      </c>
      <c r="E327" s="82">
        <v>3979.27</v>
      </c>
      <c r="F327" s="82"/>
      <c r="G327" s="82">
        <v>2806901.37</v>
      </c>
      <c r="H327" s="83">
        <v>7.4999999999999993E-5</v>
      </c>
      <c r="I327" s="82">
        <v>27.48</v>
      </c>
      <c r="J327" s="84">
        <f t="shared" si="8"/>
        <v>2.0609999999999999E-3</v>
      </c>
      <c r="K327" s="82">
        <v>5785.02</v>
      </c>
      <c r="L327" s="85"/>
      <c r="M327" s="86">
        <f t="shared" si="9"/>
        <v>1.0903412326721324E-4</v>
      </c>
      <c r="O327" s="87"/>
    </row>
    <row r="328" spans="2:15" s="88" customFormat="1" x14ac:dyDescent="0.25">
      <c r="B328" s="81">
        <v>42720</v>
      </c>
      <c r="C328" s="82">
        <v>46830129.920000002</v>
      </c>
      <c r="D328" s="83">
        <v>7.4999999999999993E-5</v>
      </c>
      <c r="E328" s="82">
        <v>3512.26</v>
      </c>
      <c r="F328" s="82"/>
      <c r="G328" s="82">
        <v>2007676.04</v>
      </c>
      <c r="H328" s="83">
        <v>7.4999999999999993E-5</v>
      </c>
      <c r="I328" s="82">
        <v>27.48</v>
      </c>
      <c r="J328" s="84">
        <f t="shared" si="8"/>
        <v>2.0609999999999999E-3</v>
      </c>
      <c r="K328" s="82">
        <v>4137.82</v>
      </c>
      <c r="L328" s="85"/>
      <c r="M328" s="86">
        <f t="shared" si="9"/>
        <v>8.8358072187043801E-5</v>
      </c>
      <c r="O328" s="87"/>
    </row>
    <row r="329" spans="2:15" s="88" customFormat="1" x14ac:dyDescent="0.25">
      <c r="B329" s="81">
        <v>42721</v>
      </c>
      <c r="C329" s="82">
        <v>46830129.920000002</v>
      </c>
      <c r="D329" s="83">
        <v>7.4999999999999993E-5</v>
      </c>
      <c r="E329" s="82">
        <v>3512.26</v>
      </c>
      <c r="F329" s="82"/>
      <c r="G329" s="82">
        <v>0</v>
      </c>
      <c r="H329" s="83">
        <v>7.4999999999999993E-5</v>
      </c>
      <c r="I329" s="82">
        <v>27.48</v>
      </c>
      <c r="J329" s="84">
        <f t="shared" si="8"/>
        <v>0</v>
      </c>
      <c r="K329" s="82">
        <v>0</v>
      </c>
      <c r="L329" s="85"/>
      <c r="M329" s="86">
        <f t="shared" si="9"/>
        <v>0</v>
      </c>
      <c r="O329" s="87"/>
    </row>
    <row r="330" spans="2:15" s="88" customFormat="1" x14ac:dyDescent="0.25">
      <c r="B330" s="81">
        <v>42722</v>
      </c>
      <c r="C330" s="82">
        <v>46830129.920000002</v>
      </c>
      <c r="D330" s="83">
        <v>7.4999999999999993E-5</v>
      </c>
      <c r="E330" s="82">
        <v>3512.26</v>
      </c>
      <c r="F330" s="82"/>
      <c r="G330" s="82">
        <v>0</v>
      </c>
      <c r="H330" s="83">
        <v>7.4999999999999993E-5</v>
      </c>
      <c r="I330" s="82">
        <v>27.48</v>
      </c>
      <c r="J330" s="84">
        <f t="shared" ref="J330:J393" si="10">IF(K330&lt;&gt;0,ROUND(H330*I330,6),0)</f>
        <v>0</v>
      </c>
      <c r="K330" s="82">
        <v>0</v>
      </c>
      <c r="L330" s="85"/>
      <c r="M330" s="86">
        <f t="shared" ref="M330:M393" si="11">K330/C330</f>
        <v>0</v>
      </c>
      <c r="O330" s="87"/>
    </row>
    <row r="331" spans="2:15" s="88" customFormat="1" x14ac:dyDescent="0.25">
      <c r="B331" s="81">
        <v>42723</v>
      </c>
      <c r="C331" s="82">
        <v>45670192.289999999</v>
      </c>
      <c r="D331" s="83">
        <v>7.4999999999999993E-5</v>
      </c>
      <c r="E331" s="82">
        <v>3425.26</v>
      </c>
      <c r="F331" s="82"/>
      <c r="G331" s="82">
        <v>2161162.06</v>
      </c>
      <c r="H331" s="83">
        <v>7.4999999999999993E-5</v>
      </c>
      <c r="I331" s="82">
        <v>27.48</v>
      </c>
      <c r="J331" s="84">
        <f t="shared" si="10"/>
        <v>2.0609999999999999E-3</v>
      </c>
      <c r="K331" s="82">
        <v>4454.16</v>
      </c>
      <c r="L331" s="85"/>
      <c r="M331" s="86">
        <f t="shared" si="11"/>
        <v>9.7528820805409404E-5</v>
      </c>
      <c r="O331" s="87"/>
    </row>
    <row r="332" spans="2:15" s="88" customFormat="1" x14ac:dyDescent="0.25">
      <c r="B332" s="81">
        <v>42724</v>
      </c>
      <c r="C332" s="82">
        <v>46003517.68</v>
      </c>
      <c r="D332" s="83">
        <v>7.4999999999999993E-5</v>
      </c>
      <c r="E332" s="82">
        <v>3450.26</v>
      </c>
      <c r="F332" s="82"/>
      <c r="G332" s="82">
        <v>2500368.98</v>
      </c>
      <c r="H332" s="83">
        <v>7.4999999999999993E-5</v>
      </c>
      <c r="I332" s="82">
        <v>27.48</v>
      </c>
      <c r="J332" s="84">
        <f t="shared" si="10"/>
        <v>2.0609999999999999E-3</v>
      </c>
      <c r="K332" s="82">
        <v>5153.26</v>
      </c>
      <c r="L332" s="85"/>
      <c r="M332" s="86">
        <f t="shared" si="11"/>
        <v>1.1201882507868255E-4</v>
      </c>
      <c r="O332" s="87"/>
    </row>
    <row r="333" spans="2:15" s="88" customFormat="1" x14ac:dyDescent="0.25">
      <c r="B333" s="81">
        <v>42725</v>
      </c>
      <c r="C333" s="82">
        <v>46701722.109999999</v>
      </c>
      <c r="D333" s="83">
        <v>7.4999999999999993E-5</v>
      </c>
      <c r="E333" s="82">
        <v>3502.63</v>
      </c>
      <c r="F333" s="82"/>
      <c r="G333" s="82">
        <v>2216976.17</v>
      </c>
      <c r="H333" s="83">
        <v>7.4999999999999993E-5</v>
      </c>
      <c r="I333" s="82">
        <v>27.48</v>
      </c>
      <c r="J333" s="84">
        <f t="shared" si="10"/>
        <v>2.0609999999999999E-3</v>
      </c>
      <c r="K333" s="82">
        <v>4569.1899999999996</v>
      </c>
      <c r="L333" s="85"/>
      <c r="M333" s="86">
        <f t="shared" si="11"/>
        <v>9.7837719757696523E-5</v>
      </c>
      <c r="O333" s="87"/>
    </row>
    <row r="334" spans="2:15" s="88" customFormat="1" x14ac:dyDescent="0.25">
      <c r="B334" s="81">
        <v>42726</v>
      </c>
      <c r="C334" s="82">
        <v>47381099.159999996</v>
      </c>
      <c r="D334" s="83">
        <v>7.6000000000000004E-5</v>
      </c>
      <c r="E334" s="82">
        <v>3600.96</v>
      </c>
      <c r="F334" s="82"/>
      <c r="G334" s="82">
        <v>2413846.0099999998</v>
      </c>
      <c r="H334" s="83">
        <v>7.6000000000000004E-5</v>
      </c>
      <c r="I334" s="82">
        <v>27.48</v>
      </c>
      <c r="J334" s="84">
        <f t="shared" si="10"/>
        <v>2.088E-3</v>
      </c>
      <c r="K334" s="82">
        <v>5040.1099999999997</v>
      </c>
      <c r="L334" s="85"/>
      <c r="M334" s="86">
        <f t="shared" si="11"/>
        <v>1.0637385137436732E-4</v>
      </c>
      <c r="O334" s="87"/>
    </row>
    <row r="335" spans="2:15" s="88" customFormat="1" x14ac:dyDescent="0.25">
      <c r="B335" s="81">
        <v>42727</v>
      </c>
      <c r="C335" s="82">
        <v>47381099.159999996</v>
      </c>
      <c r="D335" s="83">
        <v>7.6000000000000004E-5</v>
      </c>
      <c r="E335" s="82">
        <v>3600.96</v>
      </c>
      <c r="F335" s="82"/>
      <c r="G335" s="82">
        <v>0</v>
      </c>
      <c r="H335" s="83">
        <v>7.6000000000000004E-5</v>
      </c>
      <c r="I335" s="82">
        <v>27.48</v>
      </c>
      <c r="J335" s="84">
        <f t="shared" si="10"/>
        <v>0</v>
      </c>
      <c r="K335" s="82">
        <v>0</v>
      </c>
      <c r="L335" s="85"/>
      <c r="M335" s="86">
        <f t="shared" si="11"/>
        <v>0</v>
      </c>
      <c r="O335" s="87"/>
    </row>
    <row r="336" spans="2:15" s="88" customFormat="1" x14ac:dyDescent="0.25">
      <c r="B336" s="81">
        <v>42728</v>
      </c>
      <c r="C336" s="82">
        <v>47381099.159999996</v>
      </c>
      <c r="D336" s="83">
        <v>7.6000000000000004E-5</v>
      </c>
      <c r="E336" s="82">
        <v>3600.96</v>
      </c>
      <c r="F336" s="82"/>
      <c r="G336" s="82">
        <v>0</v>
      </c>
      <c r="H336" s="83">
        <v>7.6000000000000004E-5</v>
      </c>
      <c r="I336" s="82">
        <v>27.48</v>
      </c>
      <c r="J336" s="84">
        <f t="shared" si="10"/>
        <v>0</v>
      </c>
      <c r="K336" s="82">
        <v>0</v>
      </c>
      <c r="L336" s="85"/>
      <c r="M336" s="86">
        <f t="shared" si="11"/>
        <v>0</v>
      </c>
      <c r="O336" s="87"/>
    </row>
    <row r="337" spans="2:15" s="88" customFormat="1" x14ac:dyDescent="0.25">
      <c r="B337" s="81">
        <v>42729</v>
      </c>
      <c r="C337" s="82">
        <v>47381099.159999996</v>
      </c>
      <c r="D337" s="83">
        <v>7.6000000000000004E-5</v>
      </c>
      <c r="E337" s="82">
        <v>3600.96</v>
      </c>
      <c r="F337" s="82"/>
      <c r="G337" s="82">
        <v>0</v>
      </c>
      <c r="H337" s="83">
        <v>7.6000000000000004E-5</v>
      </c>
      <c r="I337" s="82">
        <v>27.48</v>
      </c>
      <c r="J337" s="84">
        <f t="shared" si="10"/>
        <v>0</v>
      </c>
      <c r="K337" s="82">
        <v>0</v>
      </c>
      <c r="L337" s="85"/>
      <c r="M337" s="86">
        <f t="shared" si="11"/>
        <v>0</v>
      </c>
      <c r="O337" s="87"/>
    </row>
    <row r="338" spans="2:15" s="88" customFormat="1" x14ac:dyDescent="0.25">
      <c r="B338" s="81">
        <v>42730</v>
      </c>
      <c r="C338" s="82">
        <v>47381099.159999996</v>
      </c>
      <c r="D338" s="83">
        <v>7.6000000000000004E-5</v>
      </c>
      <c r="E338" s="82">
        <v>3600.96</v>
      </c>
      <c r="F338" s="82"/>
      <c r="G338" s="82">
        <v>0</v>
      </c>
      <c r="H338" s="83">
        <v>7.6000000000000004E-5</v>
      </c>
      <c r="I338" s="82">
        <v>27.48</v>
      </c>
      <c r="J338" s="84">
        <f t="shared" si="10"/>
        <v>0</v>
      </c>
      <c r="K338" s="82">
        <v>0</v>
      </c>
      <c r="L338" s="85"/>
      <c r="M338" s="86">
        <f t="shared" si="11"/>
        <v>0</v>
      </c>
      <c r="O338" s="87"/>
    </row>
    <row r="339" spans="2:15" s="88" customFormat="1" x14ac:dyDescent="0.25">
      <c r="B339" s="81">
        <v>42731</v>
      </c>
      <c r="C339" s="82">
        <v>47757711.68</v>
      </c>
      <c r="D339" s="83">
        <v>7.6000000000000004E-5</v>
      </c>
      <c r="E339" s="82">
        <v>3629.59</v>
      </c>
      <c r="F339" s="82"/>
      <c r="G339" s="82">
        <v>2659580.29</v>
      </c>
      <c r="H339" s="83">
        <v>7.6000000000000004E-5</v>
      </c>
      <c r="I339" s="82">
        <v>27.48</v>
      </c>
      <c r="J339" s="84">
        <f t="shared" si="10"/>
        <v>2.088E-3</v>
      </c>
      <c r="K339" s="82">
        <v>5553.2</v>
      </c>
      <c r="L339" s="85"/>
      <c r="M339" s="86">
        <f t="shared" si="11"/>
        <v>1.162786030706235E-4</v>
      </c>
      <c r="O339" s="87"/>
    </row>
    <row r="340" spans="2:15" s="88" customFormat="1" x14ac:dyDescent="0.25">
      <c r="B340" s="81">
        <v>42732</v>
      </c>
      <c r="C340" s="82">
        <v>46661933.950000003</v>
      </c>
      <c r="D340" s="83">
        <v>7.6000000000000004E-5</v>
      </c>
      <c r="E340" s="82">
        <v>3546.31</v>
      </c>
      <c r="F340" s="82"/>
      <c r="G340" s="82">
        <v>3477981.99</v>
      </c>
      <c r="H340" s="83">
        <v>7.6000000000000004E-5</v>
      </c>
      <c r="I340" s="82">
        <v>27.48</v>
      </c>
      <c r="J340" s="84">
        <f t="shared" si="10"/>
        <v>2.088E-3</v>
      </c>
      <c r="K340" s="82">
        <v>7262.03</v>
      </c>
      <c r="L340" s="85"/>
      <c r="M340" s="86">
        <f t="shared" si="11"/>
        <v>1.5563071191565989E-4</v>
      </c>
      <c r="O340" s="87"/>
    </row>
    <row r="341" spans="2:15" s="88" customFormat="1" x14ac:dyDescent="0.25">
      <c r="B341" s="81">
        <v>42733</v>
      </c>
      <c r="C341" s="82">
        <v>47521131.380000003</v>
      </c>
      <c r="D341" s="83">
        <v>7.7000000000000001E-5</v>
      </c>
      <c r="E341" s="82">
        <v>3659.13</v>
      </c>
      <c r="F341" s="82"/>
      <c r="G341" s="82">
        <v>3186827.07</v>
      </c>
      <c r="H341" s="83">
        <v>7.7000000000000001E-5</v>
      </c>
      <c r="I341" s="82">
        <v>27.48</v>
      </c>
      <c r="J341" s="84">
        <f t="shared" si="10"/>
        <v>2.1159999999999998E-3</v>
      </c>
      <c r="K341" s="82">
        <v>6743.33</v>
      </c>
      <c r="L341" s="85"/>
      <c r="M341" s="86">
        <f t="shared" si="11"/>
        <v>1.4190171412539293E-4</v>
      </c>
      <c r="O341" s="87"/>
    </row>
    <row r="342" spans="2:15" s="88" customFormat="1" x14ac:dyDescent="0.25">
      <c r="B342" s="81">
        <v>42734</v>
      </c>
      <c r="C342" s="82">
        <v>48906930.439999998</v>
      </c>
      <c r="D342" s="83">
        <v>7.7000000000000001E-5</v>
      </c>
      <c r="E342" s="82">
        <v>3765.83</v>
      </c>
      <c r="F342" s="82"/>
      <c r="G342" s="82">
        <v>3522668.85</v>
      </c>
      <c r="H342" s="83">
        <v>7.7000000000000001E-5</v>
      </c>
      <c r="I342" s="82">
        <v>27.48</v>
      </c>
      <c r="J342" s="84">
        <f t="shared" si="10"/>
        <v>2.1159999999999998E-3</v>
      </c>
      <c r="K342" s="82">
        <v>7453.97</v>
      </c>
      <c r="L342" s="85"/>
      <c r="M342" s="86">
        <f t="shared" si="11"/>
        <v>1.5241132356782604E-4</v>
      </c>
      <c r="O342" s="87"/>
    </row>
    <row r="343" spans="2:15" s="88" customFormat="1" x14ac:dyDescent="0.25">
      <c r="B343" s="81">
        <v>42735</v>
      </c>
      <c r="C343" s="82">
        <v>48906930.439999998</v>
      </c>
      <c r="D343" s="83">
        <v>7.7000000000000001E-5</v>
      </c>
      <c r="E343" s="82">
        <v>3765.83</v>
      </c>
      <c r="F343" s="82"/>
      <c r="G343" s="82">
        <v>0</v>
      </c>
      <c r="H343" s="83">
        <v>7.7000000000000001E-5</v>
      </c>
      <c r="I343" s="82">
        <v>27.48</v>
      </c>
      <c r="J343" s="84">
        <f t="shared" si="10"/>
        <v>0</v>
      </c>
      <c r="K343" s="82">
        <v>0</v>
      </c>
      <c r="L343" s="85"/>
      <c r="M343" s="86">
        <f t="shared" si="11"/>
        <v>0</v>
      </c>
      <c r="O343" s="87"/>
    </row>
    <row r="344" spans="2:15" s="88" customFormat="1" x14ac:dyDescent="0.25">
      <c r="B344" s="81">
        <v>42736</v>
      </c>
      <c r="C344" s="82">
        <v>48906930.439999998</v>
      </c>
      <c r="D344" s="83">
        <v>7.7000000000000001E-5</v>
      </c>
      <c r="E344" s="82">
        <v>3765.83</v>
      </c>
      <c r="F344" s="82"/>
      <c r="G344" s="82">
        <v>0</v>
      </c>
      <c r="H344" s="83">
        <v>7.7000000000000001E-5</v>
      </c>
      <c r="I344" s="82">
        <v>27.48</v>
      </c>
      <c r="J344" s="84">
        <f t="shared" si="10"/>
        <v>0</v>
      </c>
      <c r="K344" s="82">
        <v>0</v>
      </c>
      <c r="L344" s="85"/>
      <c r="M344" s="86">
        <f t="shared" si="11"/>
        <v>0</v>
      </c>
      <c r="O344" s="87"/>
    </row>
    <row r="345" spans="2:15" s="88" customFormat="1" x14ac:dyDescent="0.25">
      <c r="B345" s="81">
        <v>42737</v>
      </c>
      <c r="C345" s="82">
        <v>48906930.439999998</v>
      </c>
      <c r="D345" s="83">
        <v>7.7000000000000001E-5</v>
      </c>
      <c r="E345" s="82">
        <v>3765.83</v>
      </c>
      <c r="F345" s="82"/>
      <c r="G345" s="82">
        <v>0</v>
      </c>
      <c r="H345" s="83">
        <v>7.7000000000000001E-5</v>
      </c>
      <c r="I345" s="82">
        <v>27.48</v>
      </c>
      <c r="J345" s="84">
        <f t="shared" si="10"/>
        <v>0</v>
      </c>
      <c r="K345" s="82">
        <v>0</v>
      </c>
      <c r="L345" s="85"/>
      <c r="M345" s="86">
        <f t="shared" si="11"/>
        <v>0</v>
      </c>
      <c r="O345" s="87"/>
    </row>
    <row r="346" spans="2:15" s="88" customFormat="1" x14ac:dyDescent="0.25">
      <c r="B346" s="81">
        <v>42738</v>
      </c>
      <c r="C346" s="82">
        <v>50189813.799999997</v>
      </c>
      <c r="D346" s="83">
        <v>7.7000000000000001E-5</v>
      </c>
      <c r="E346" s="82">
        <v>3864.62</v>
      </c>
      <c r="F346" s="82"/>
      <c r="G346" s="82">
        <v>3040066.09</v>
      </c>
      <c r="H346" s="83">
        <v>7.7000000000000001E-5</v>
      </c>
      <c r="I346" s="82">
        <v>27.48</v>
      </c>
      <c r="J346" s="84">
        <f t="shared" si="10"/>
        <v>2.1159999999999998E-3</v>
      </c>
      <c r="K346" s="82">
        <v>6432.78</v>
      </c>
      <c r="L346" s="85"/>
      <c r="M346" s="86">
        <f t="shared" si="11"/>
        <v>1.2816903496860551E-4</v>
      </c>
      <c r="O346" s="87"/>
    </row>
    <row r="347" spans="2:15" s="88" customFormat="1" x14ac:dyDescent="0.25">
      <c r="B347" s="81">
        <v>42739</v>
      </c>
      <c r="C347" s="82">
        <v>55687253.579999998</v>
      </c>
      <c r="D347" s="83">
        <v>7.7000000000000001E-5</v>
      </c>
      <c r="E347" s="82">
        <v>4287.92</v>
      </c>
      <c r="F347" s="82"/>
      <c r="G347" s="82">
        <v>8734589.5800000001</v>
      </c>
      <c r="H347" s="83">
        <v>7.7000000000000001E-5</v>
      </c>
      <c r="I347" s="82">
        <v>27.48</v>
      </c>
      <c r="J347" s="84">
        <f t="shared" si="10"/>
        <v>2.1159999999999998E-3</v>
      </c>
      <c r="K347" s="82">
        <v>18482.39</v>
      </c>
      <c r="L347" s="85"/>
      <c r="M347" s="86">
        <f t="shared" si="11"/>
        <v>3.3189623857905471E-4</v>
      </c>
      <c r="O347" s="87"/>
    </row>
    <row r="348" spans="2:15" s="88" customFormat="1" x14ac:dyDescent="0.25">
      <c r="B348" s="81">
        <v>42740</v>
      </c>
      <c r="C348" s="82">
        <v>55556022.579999998</v>
      </c>
      <c r="D348" s="83">
        <v>7.7000000000000001E-5</v>
      </c>
      <c r="E348" s="82">
        <v>4277.8100000000004</v>
      </c>
      <c r="F348" s="82"/>
      <c r="G348" s="82">
        <v>2415724.5099999998</v>
      </c>
      <c r="H348" s="83">
        <v>7.7000000000000001E-5</v>
      </c>
      <c r="I348" s="82">
        <v>27.48</v>
      </c>
      <c r="J348" s="84">
        <f t="shared" si="10"/>
        <v>2.1159999999999998E-3</v>
      </c>
      <c r="K348" s="82">
        <v>5111.67</v>
      </c>
      <c r="L348" s="85"/>
      <c r="M348" s="86">
        <f t="shared" si="11"/>
        <v>9.2009286529453355E-5</v>
      </c>
      <c r="O348" s="87"/>
    </row>
    <row r="349" spans="2:15" s="88" customFormat="1" x14ac:dyDescent="0.25">
      <c r="B349" s="81">
        <v>42741</v>
      </c>
      <c r="C349" s="82">
        <v>56861046.859999999</v>
      </c>
      <c r="D349" s="83">
        <v>7.7000000000000001E-5</v>
      </c>
      <c r="E349" s="82">
        <v>4378.3</v>
      </c>
      <c r="F349" s="82"/>
      <c r="G349" s="82">
        <v>3341670.94</v>
      </c>
      <c r="H349" s="83">
        <v>7.7000000000000001E-5</v>
      </c>
      <c r="I349" s="82">
        <v>27.48</v>
      </c>
      <c r="J349" s="84">
        <f t="shared" si="10"/>
        <v>2.1159999999999998E-3</v>
      </c>
      <c r="K349" s="82">
        <v>7070.98</v>
      </c>
      <c r="L349" s="85"/>
      <c r="M349" s="86">
        <f t="shared" si="11"/>
        <v>1.2435543118665684E-4</v>
      </c>
      <c r="O349" s="87"/>
    </row>
    <row r="350" spans="2:15" s="88" customFormat="1" x14ac:dyDescent="0.25">
      <c r="B350" s="81">
        <v>42742</v>
      </c>
      <c r="C350" s="82">
        <v>56861046.859999999</v>
      </c>
      <c r="D350" s="83">
        <v>7.7000000000000001E-5</v>
      </c>
      <c r="E350" s="82">
        <v>4378.3</v>
      </c>
      <c r="F350" s="82"/>
      <c r="G350" s="82">
        <v>0</v>
      </c>
      <c r="H350" s="83">
        <v>7.7000000000000001E-5</v>
      </c>
      <c r="I350" s="82">
        <v>27.48</v>
      </c>
      <c r="J350" s="84">
        <f t="shared" si="10"/>
        <v>0</v>
      </c>
      <c r="K350" s="82">
        <v>0</v>
      </c>
      <c r="L350" s="85"/>
      <c r="M350" s="86">
        <f t="shared" si="11"/>
        <v>0</v>
      </c>
      <c r="O350" s="87"/>
    </row>
    <row r="351" spans="2:15" s="88" customFormat="1" x14ac:dyDescent="0.25">
      <c r="B351" s="81">
        <v>42743</v>
      </c>
      <c r="C351" s="82">
        <v>56861046.859999999</v>
      </c>
      <c r="D351" s="83">
        <v>7.7000000000000001E-5</v>
      </c>
      <c r="E351" s="82">
        <v>4378.3</v>
      </c>
      <c r="F351" s="82"/>
      <c r="G351" s="82">
        <v>0</v>
      </c>
      <c r="H351" s="83">
        <v>7.7000000000000001E-5</v>
      </c>
      <c r="I351" s="82">
        <v>27.48</v>
      </c>
      <c r="J351" s="84">
        <f t="shared" si="10"/>
        <v>0</v>
      </c>
      <c r="K351" s="82">
        <v>0</v>
      </c>
      <c r="L351" s="85"/>
      <c r="M351" s="86">
        <f t="shared" si="11"/>
        <v>0</v>
      </c>
      <c r="O351" s="87"/>
    </row>
    <row r="352" spans="2:15" s="88" customFormat="1" x14ac:dyDescent="0.25">
      <c r="B352" s="81">
        <v>42744</v>
      </c>
      <c r="C352" s="82">
        <v>57247370.340000004</v>
      </c>
      <c r="D352" s="83">
        <v>7.7000000000000001E-5</v>
      </c>
      <c r="E352" s="82">
        <v>4408.05</v>
      </c>
      <c r="F352" s="82"/>
      <c r="G352" s="82">
        <v>2255424.2200000002</v>
      </c>
      <c r="H352" s="83">
        <v>7.7000000000000001E-5</v>
      </c>
      <c r="I352" s="82">
        <v>25.27</v>
      </c>
      <c r="J352" s="84">
        <f t="shared" si="10"/>
        <v>1.946E-3</v>
      </c>
      <c r="K352" s="82">
        <v>4389.0600000000004</v>
      </c>
      <c r="L352" s="85"/>
      <c r="M352" s="86">
        <f t="shared" si="11"/>
        <v>7.6668325093934782E-5</v>
      </c>
      <c r="O352" s="87"/>
    </row>
    <row r="353" spans="2:15" s="88" customFormat="1" x14ac:dyDescent="0.25">
      <c r="B353" s="81">
        <v>42745</v>
      </c>
      <c r="C353" s="82">
        <v>58351388.200000003</v>
      </c>
      <c r="D353" s="83">
        <v>7.7000000000000001E-5</v>
      </c>
      <c r="E353" s="82">
        <v>4493.0600000000004</v>
      </c>
      <c r="F353" s="82"/>
      <c r="G353" s="82">
        <v>4060566.52</v>
      </c>
      <c r="H353" s="83">
        <v>7.7000000000000001E-5</v>
      </c>
      <c r="I353" s="82">
        <v>25.27</v>
      </c>
      <c r="J353" s="84">
        <f t="shared" si="10"/>
        <v>1.946E-3</v>
      </c>
      <c r="K353" s="82">
        <v>7901.86</v>
      </c>
      <c r="L353" s="85"/>
      <c r="M353" s="86">
        <f t="shared" si="11"/>
        <v>1.3541854347862798E-4</v>
      </c>
      <c r="O353" s="87"/>
    </row>
    <row r="354" spans="2:15" s="88" customFormat="1" x14ac:dyDescent="0.25">
      <c r="B354" s="81">
        <v>42746</v>
      </c>
      <c r="C354" s="82">
        <v>59351587.990000002</v>
      </c>
      <c r="D354" s="83">
        <v>7.7000000000000001E-5</v>
      </c>
      <c r="E354" s="82">
        <v>4570.07</v>
      </c>
      <c r="F354" s="82"/>
      <c r="G354" s="82">
        <v>2665715.2000000002</v>
      </c>
      <c r="H354" s="83">
        <v>7.7000000000000001E-5</v>
      </c>
      <c r="I354" s="82">
        <v>25.27</v>
      </c>
      <c r="J354" s="84">
        <f t="shared" si="10"/>
        <v>1.946E-3</v>
      </c>
      <c r="K354" s="82">
        <v>5187.4799999999996</v>
      </c>
      <c r="L354" s="85"/>
      <c r="M354" s="86">
        <f t="shared" si="11"/>
        <v>8.7402547693821178E-5</v>
      </c>
      <c r="O354" s="87"/>
    </row>
    <row r="355" spans="2:15" s="88" customFormat="1" x14ac:dyDescent="0.25">
      <c r="B355" s="81">
        <v>42747</v>
      </c>
      <c r="C355" s="82">
        <v>61066176.259999998</v>
      </c>
      <c r="D355" s="83">
        <v>7.7000000000000001E-5</v>
      </c>
      <c r="E355" s="82">
        <v>4702.1000000000004</v>
      </c>
      <c r="F355" s="82"/>
      <c r="G355" s="82">
        <v>3453268.64</v>
      </c>
      <c r="H355" s="83">
        <v>7.7000000000000001E-5</v>
      </c>
      <c r="I355" s="82">
        <v>25.27</v>
      </c>
      <c r="J355" s="84">
        <f t="shared" si="10"/>
        <v>1.946E-3</v>
      </c>
      <c r="K355" s="82">
        <v>6720.06</v>
      </c>
      <c r="L355" s="85"/>
      <c r="M355" s="86">
        <f t="shared" si="11"/>
        <v>1.10045534395148E-4</v>
      </c>
      <c r="O355" s="87"/>
    </row>
    <row r="356" spans="2:15" s="88" customFormat="1" x14ac:dyDescent="0.25">
      <c r="B356" s="81">
        <v>42748</v>
      </c>
      <c r="C356" s="82">
        <v>61463168.729999997</v>
      </c>
      <c r="D356" s="83">
        <v>7.7000000000000001E-5</v>
      </c>
      <c r="E356" s="82">
        <v>4732.66</v>
      </c>
      <c r="F356" s="82"/>
      <c r="G356" s="82">
        <v>2719404.55</v>
      </c>
      <c r="H356" s="83">
        <v>7.7000000000000001E-5</v>
      </c>
      <c r="I356" s="82">
        <v>25.27</v>
      </c>
      <c r="J356" s="84">
        <f t="shared" si="10"/>
        <v>1.946E-3</v>
      </c>
      <c r="K356" s="82">
        <v>5291.96</v>
      </c>
      <c r="L356" s="85"/>
      <c r="M356" s="86">
        <f t="shared" si="11"/>
        <v>8.6099693675848658E-5</v>
      </c>
      <c r="O356" s="87"/>
    </row>
    <row r="357" spans="2:15" s="88" customFormat="1" x14ac:dyDescent="0.25">
      <c r="B357" s="81">
        <v>42749</v>
      </c>
      <c r="C357" s="82">
        <v>61463168.729999997</v>
      </c>
      <c r="D357" s="83">
        <v>7.7000000000000001E-5</v>
      </c>
      <c r="E357" s="82">
        <v>4732.66</v>
      </c>
      <c r="F357" s="82"/>
      <c r="G357" s="82">
        <v>0</v>
      </c>
      <c r="H357" s="83">
        <v>7.7000000000000001E-5</v>
      </c>
      <c r="I357" s="82">
        <v>25.27</v>
      </c>
      <c r="J357" s="84">
        <f t="shared" si="10"/>
        <v>0</v>
      </c>
      <c r="K357" s="82">
        <v>0</v>
      </c>
      <c r="L357" s="85"/>
      <c r="M357" s="86">
        <f t="shared" si="11"/>
        <v>0</v>
      </c>
      <c r="O357" s="87"/>
    </row>
    <row r="358" spans="2:15" s="88" customFormat="1" x14ac:dyDescent="0.25">
      <c r="B358" s="81">
        <v>42750</v>
      </c>
      <c r="C358" s="82">
        <v>61463168.729999997</v>
      </c>
      <c r="D358" s="83">
        <v>7.7000000000000001E-5</v>
      </c>
      <c r="E358" s="82">
        <v>4732.66</v>
      </c>
      <c r="F358" s="82"/>
      <c r="G358" s="82">
        <v>0</v>
      </c>
      <c r="H358" s="83">
        <v>7.7000000000000001E-5</v>
      </c>
      <c r="I358" s="82">
        <v>25.27</v>
      </c>
      <c r="J358" s="84">
        <f t="shared" si="10"/>
        <v>0</v>
      </c>
      <c r="K358" s="82">
        <v>0</v>
      </c>
      <c r="L358" s="85"/>
      <c r="M358" s="86">
        <f t="shared" si="11"/>
        <v>0</v>
      </c>
      <c r="O358" s="87"/>
    </row>
    <row r="359" spans="2:15" s="88" customFormat="1" x14ac:dyDescent="0.25">
      <c r="B359" s="81">
        <v>42751</v>
      </c>
      <c r="C359" s="82">
        <v>62316733.479999997</v>
      </c>
      <c r="D359" s="83">
        <v>7.7000000000000001E-5</v>
      </c>
      <c r="E359" s="82">
        <v>4798.3900000000003</v>
      </c>
      <c r="F359" s="82"/>
      <c r="G359" s="82">
        <v>2852281.54</v>
      </c>
      <c r="H359" s="83">
        <v>7.7000000000000001E-5</v>
      </c>
      <c r="I359" s="82">
        <v>25.27</v>
      </c>
      <c r="J359" s="84">
        <f t="shared" si="10"/>
        <v>1.946E-3</v>
      </c>
      <c r="K359" s="82">
        <v>5550.54</v>
      </c>
      <c r="L359" s="85"/>
      <c r="M359" s="86">
        <f t="shared" si="11"/>
        <v>8.9069816244161722E-5</v>
      </c>
      <c r="O359" s="87"/>
    </row>
    <row r="360" spans="2:15" s="88" customFormat="1" x14ac:dyDescent="0.25">
      <c r="B360" s="81">
        <v>42752</v>
      </c>
      <c r="C360" s="82">
        <v>63201868.399999999</v>
      </c>
      <c r="D360" s="83">
        <v>7.7000000000000001E-5</v>
      </c>
      <c r="E360" s="82">
        <v>4866.54</v>
      </c>
      <c r="F360" s="82"/>
      <c r="G360" s="82">
        <v>3191625.72</v>
      </c>
      <c r="H360" s="83">
        <v>7.7000000000000001E-5</v>
      </c>
      <c r="I360" s="82">
        <v>25.27</v>
      </c>
      <c r="J360" s="84">
        <f t="shared" si="10"/>
        <v>1.946E-3</v>
      </c>
      <c r="K360" s="82">
        <v>6210.9</v>
      </c>
      <c r="L360" s="85"/>
      <c r="M360" s="86">
        <f t="shared" si="11"/>
        <v>9.8270828968087905E-5</v>
      </c>
      <c r="O360" s="87"/>
    </row>
    <row r="361" spans="2:15" s="88" customFormat="1" x14ac:dyDescent="0.25">
      <c r="B361" s="81">
        <v>42753</v>
      </c>
      <c r="C361" s="82">
        <v>63454234.43</v>
      </c>
      <c r="D361" s="83">
        <v>7.7000000000000001E-5</v>
      </c>
      <c r="E361" s="82">
        <v>4885.9799999999996</v>
      </c>
      <c r="F361" s="82"/>
      <c r="G361" s="82">
        <v>2304162.46</v>
      </c>
      <c r="H361" s="83">
        <v>7.7000000000000001E-5</v>
      </c>
      <c r="I361" s="82">
        <v>25.27</v>
      </c>
      <c r="J361" s="84">
        <f t="shared" si="10"/>
        <v>1.946E-3</v>
      </c>
      <c r="K361" s="82">
        <v>4483.8999999999996</v>
      </c>
      <c r="L361" s="85"/>
      <c r="M361" s="86">
        <f t="shared" si="11"/>
        <v>7.0663526875364746E-5</v>
      </c>
      <c r="O361" s="87"/>
    </row>
    <row r="362" spans="2:15" s="88" customFormat="1" x14ac:dyDescent="0.25">
      <c r="B362" s="81">
        <v>42754</v>
      </c>
      <c r="C362" s="82">
        <v>61686956.390000001</v>
      </c>
      <c r="D362" s="83">
        <v>7.7000000000000001E-5</v>
      </c>
      <c r="E362" s="82">
        <v>4749.8999999999996</v>
      </c>
      <c r="F362" s="82"/>
      <c r="G362" s="82">
        <v>1828251.37</v>
      </c>
      <c r="H362" s="83">
        <v>7.7000000000000001E-5</v>
      </c>
      <c r="I362" s="82">
        <v>25.27</v>
      </c>
      <c r="J362" s="84">
        <f t="shared" si="10"/>
        <v>1.946E-3</v>
      </c>
      <c r="K362" s="82">
        <v>3557.78</v>
      </c>
      <c r="L362" s="85"/>
      <c r="M362" s="86">
        <f t="shared" si="11"/>
        <v>5.7674753435829226E-5</v>
      </c>
      <c r="O362" s="87"/>
    </row>
    <row r="363" spans="2:15" s="88" customFormat="1" x14ac:dyDescent="0.25">
      <c r="B363" s="81">
        <v>42755</v>
      </c>
      <c r="C363" s="82">
        <v>56177758.100000001</v>
      </c>
      <c r="D363" s="83">
        <v>4.8999999999999998E-5</v>
      </c>
      <c r="E363" s="82">
        <v>2752.71</v>
      </c>
      <c r="F363" s="82"/>
      <c r="G363" s="82">
        <v>2162178.29</v>
      </c>
      <c r="H363" s="83">
        <v>4.8999999999999998E-5</v>
      </c>
      <c r="I363" s="82">
        <v>25.27</v>
      </c>
      <c r="J363" s="84">
        <f t="shared" si="10"/>
        <v>1.238E-3</v>
      </c>
      <c r="K363" s="82">
        <v>2676.78</v>
      </c>
      <c r="L363" s="85"/>
      <c r="M363" s="86">
        <f t="shared" si="11"/>
        <v>4.7648394854688946E-5</v>
      </c>
      <c r="O363" s="87"/>
    </row>
    <row r="364" spans="2:15" s="88" customFormat="1" x14ac:dyDescent="0.25">
      <c r="B364" s="81">
        <v>42756</v>
      </c>
      <c r="C364" s="82">
        <v>56177758.100000001</v>
      </c>
      <c r="D364" s="83">
        <v>4.8999999999999998E-5</v>
      </c>
      <c r="E364" s="82">
        <v>2752.71</v>
      </c>
      <c r="F364" s="82"/>
      <c r="G364" s="82">
        <v>0</v>
      </c>
      <c r="H364" s="83">
        <v>4.8999999999999998E-5</v>
      </c>
      <c r="I364" s="82">
        <v>25.27</v>
      </c>
      <c r="J364" s="84">
        <f t="shared" si="10"/>
        <v>0</v>
      </c>
      <c r="K364" s="82">
        <v>0</v>
      </c>
      <c r="L364" s="85"/>
      <c r="M364" s="86">
        <f t="shared" si="11"/>
        <v>0</v>
      </c>
      <c r="O364" s="87"/>
    </row>
    <row r="365" spans="2:15" s="88" customFormat="1" x14ac:dyDescent="0.25">
      <c r="B365" s="81">
        <v>42757</v>
      </c>
      <c r="C365" s="82">
        <v>56177758.100000001</v>
      </c>
      <c r="D365" s="83">
        <v>4.8999999999999998E-5</v>
      </c>
      <c r="E365" s="82">
        <v>2752.71</v>
      </c>
      <c r="F365" s="82"/>
      <c r="G365" s="82">
        <v>0</v>
      </c>
      <c r="H365" s="83">
        <v>4.8999999999999998E-5</v>
      </c>
      <c r="I365" s="82">
        <v>25.27</v>
      </c>
      <c r="J365" s="84">
        <f t="shared" si="10"/>
        <v>0</v>
      </c>
      <c r="K365" s="82">
        <v>0</v>
      </c>
      <c r="L365" s="85"/>
      <c r="M365" s="86">
        <f t="shared" si="11"/>
        <v>0</v>
      </c>
      <c r="O365" s="87"/>
    </row>
    <row r="366" spans="2:15" s="88" customFormat="1" x14ac:dyDescent="0.25">
      <c r="B366" s="81">
        <v>42758</v>
      </c>
      <c r="C366" s="82">
        <v>56129899.719999999</v>
      </c>
      <c r="D366" s="83">
        <v>4.8999999999999998E-5</v>
      </c>
      <c r="E366" s="82">
        <v>2750.37</v>
      </c>
      <c r="F366" s="82"/>
      <c r="G366" s="82">
        <v>1934069.27</v>
      </c>
      <c r="H366" s="83">
        <v>4.8999999999999998E-5</v>
      </c>
      <c r="I366" s="82">
        <v>25.27</v>
      </c>
      <c r="J366" s="84">
        <f t="shared" si="10"/>
        <v>1.238E-3</v>
      </c>
      <c r="K366" s="82">
        <v>2394.38</v>
      </c>
      <c r="L366" s="85"/>
      <c r="M366" s="86">
        <f t="shared" si="11"/>
        <v>4.2657834985349948E-5</v>
      </c>
      <c r="O366" s="87"/>
    </row>
    <row r="367" spans="2:15" s="88" customFormat="1" x14ac:dyDescent="0.25">
      <c r="B367" s="81">
        <v>42759</v>
      </c>
      <c r="C367" s="82">
        <v>54222110.780000001</v>
      </c>
      <c r="D367" s="83">
        <v>4.8999999999999998E-5</v>
      </c>
      <c r="E367" s="82">
        <v>2656.88</v>
      </c>
      <c r="F367" s="82"/>
      <c r="G367" s="82">
        <v>1438787.14</v>
      </c>
      <c r="H367" s="83">
        <v>4.8999999999999998E-5</v>
      </c>
      <c r="I367" s="82">
        <v>25.27</v>
      </c>
      <c r="J367" s="84">
        <f t="shared" si="10"/>
        <v>1.238E-3</v>
      </c>
      <c r="K367" s="82">
        <v>1781.22</v>
      </c>
      <c r="L367" s="85"/>
      <c r="M367" s="86">
        <f t="shared" si="11"/>
        <v>3.2850436369530061E-5</v>
      </c>
      <c r="O367" s="87"/>
    </row>
    <row r="368" spans="2:15" s="88" customFormat="1" x14ac:dyDescent="0.25">
      <c r="B368" s="81">
        <v>42760</v>
      </c>
      <c r="C368" s="82">
        <v>53109130.780000001</v>
      </c>
      <c r="D368" s="83">
        <v>4.8999999999999998E-5</v>
      </c>
      <c r="E368" s="82">
        <v>2602.35</v>
      </c>
      <c r="F368" s="82"/>
      <c r="G368" s="82">
        <v>1922584.45</v>
      </c>
      <c r="H368" s="83">
        <v>4.8999999999999998E-5</v>
      </c>
      <c r="I368" s="82">
        <v>25.27</v>
      </c>
      <c r="J368" s="84">
        <f t="shared" si="10"/>
        <v>1.238E-3</v>
      </c>
      <c r="K368" s="82">
        <v>2380.16</v>
      </c>
      <c r="L368" s="85"/>
      <c r="M368" s="86">
        <f t="shared" si="11"/>
        <v>4.4816399083231237E-5</v>
      </c>
      <c r="O368" s="87"/>
    </row>
    <row r="369" spans="2:15" s="88" customFormat="1" x14ac:dyDescent="0.25">
      <c r="B369" s="81">
        <v>42761</v>
      </c>
      <c r="C369" s="82">
        <v>52999872.310000002</v>
      </c>
      <c r="D369" s="83">
        <v>4.8999999999999998E-5</v>
      </c>
      <c r="E369" s="82">
        <v>2596.9899999999998</v>
      </c>
      <c r="F369" s="82"/>
      <c r="G369" s="82">
        <v>2255881.63</v>
      </c>
      <c r="H369" s="83">
        <v>4.8999999999999998E-5</v>
      </c>
      <c r="I369" s="82">
        <v>25.27</v>
      </c>
      <c r="J369" s="84">
        <f t="shared" si="10"/>
        <v>1.238E-3</v>
      </c>
      <c r="K369" s="82">
        <v>2792.78</v>
      </c>
      <c r="L369" s="85"/>
      <c r="M369" s="86">
        <f t="shared" si="11"/>
        <v>5.2694089217136832E-5</v>
      </c>
      <c r="O369" s="87"/>
    </row>
    <row r="370" spans="2:15" s="88" customFormat="1" x14ac:dyDescent="0.25">
      <c r="B370" s="81">
        <v>42762</v>
      </c>
      <c r="C370" s="82">
        <v>52687638.829999998</v>
      </c>
      <c r="D370" s="83">
        <v>4.8999999999999998E-5</v>
      </c>
      <c r="E370" s="82">
        <v>2581.69</v>
      </c>
      <c r="F370" s="82"/>
      <c r="G370" s="82">
        <v>2418380.36</v>
      </c>
      <c r="H370" s="83">
        <v>4.8999999999999998E-5</v>
      </c>
      <c r="I370" s="82">
        <v>25.27</v>
      </c>
      <c r="J370" s="84">
        <f t="shared" si="10"/>
        <v>1.238E-3</v>
      </c>
      <c r="K370" s="82">
        <v>2993.95</v>
      </c>
      <c r="L370" s="85"/>
      <c r="M370" s="86">
        <f t="shared" si="11"/>
        <v>5.6824524053168695E-5</v>
      </c>
      <c r="O370" s="87"/>
    </row>
    <row r="371" spans="2:15" s="88" customFormat="1" x14ac:dyDescent="0.25">
      <c r="B371" s="81">
        <v>42763</v>
      </c>
      <c r="C371" s="82">
        <v>52687638.829999998</v>
      </c>
      <c r="D371" s="83">
        <v>4.8999999999999998E-5</v>
      </c>
      <c r="E371" s="82">
        <v>2581.69</v>
      </c>
      <c r="F371" s="82"/>
      <c r="G371" s="82">
        <v>0</v>
      </c>
      <c r="H371" s="83">
        <v>4.8999999999999998E-5</v>
      </c>
      <c r="I371" s="82">
        <v>25.27</v>
      </c>
      <c r="J371" s="84">
        <f t="shared" si="10"/>
        <v>0</v>
      </c>
      <c r="K371" s="82">
        <v>0</v>
      </c>
      <c r="L371" s="85"/>
      <c r="M371" s="86">
        <f t="shared" si="11"/>
        <v>0</v>
      </c>
      <c r="O371" s="87"/>
    </row>
    <row r="372" spans="2:15" s="88" customFormat="1" x14ac:dyDescent="0.25">
      <c r="B372" s="81">
        <v>42764</v>
      </c>
      <c r="C372" s="82">
        <v>52687638.829999998</v>
      </c>
      <c r="D372" s="83">
        <v>4.8999999999999998E-5</v>
      </c>
      <c r="E372" s="82">
        <v>2581.69</v>
      </c>
      <c r="F372" s="82"/>
      <c r="G372" s="82">
        <v>0</v>
      </c>
      <c r="H372" s="83">
        <v>4.8999999999999998E-5</v>
      </c>
      <c r="I372" s="82">
        <v>25.27</v>
      </c>
      <c r="J372" s="84">
        <f t="shared" si="10"/>
        <v>0</v>
      </c>
      <c r="K372" s="82">
        <v>0</v>
      </c>
      <c r="L372" s="85"/>
      <c r="M372" s="86">
        <f t="shared" si="11"/>
        <v>0</v>
      </c>
      <c r="O372" s="87"/>
    </row>
    <row r="373" spans="2:15" s="88" customFormat="1" x14ac:dyDescent="0.25">
      <c r="B373" s="81">
        <v>42765</v>
      </c>
      <c r="C373" s="82">
        <v>52519918.990000002</v>
      </c>
      <c r="D373" s="83">
        <v>4.8999999999999998E-5</v>
      </c>
      <c r="E373" s="82">
        <v>2573.48</v>
      </c>
      <c r="F373" s="82"/>
      <c r="G373" s="82">
        <v>2099583.2999999998</v>
      </c>
      <c r="H373" s="83">
        <v>4.8999999999999998E-5</v>
      </c>
      <c r="I373" s="82">
        <v>25.27</v>
      </c>
      <c r="J373" s="84">
        <f t="shared" si="10"/>
        <v>1.238E-3</v>
      </c>
      <c r="K373" s="82">
        <v>2599.2800000000002</v>
      </c>
      <c r="L373" s="85"/>
      <c r="M373" s="86">
        <f t="shared" si="11"/>
        <v>4.9491317770214253E-5</v>
      </c>
      <c r="O373" s="87"/>
    </row>
    <row r="374" spans="2:15" s="88" customFormat="1" x14ac:dyDescent="0.25">
      <c r="B374" s="81">
        <v>42766</v>
      </c>
      <c r="C374" s="82">
        <v>52053330.149999999</v>
      </c>
      <c r="D374" s="83">
        <v>4.8999999999999998E-5</v>
      </c>
      <c r="E374" s="82">
        <v>2550.61</v>
      </c>
      <c r="F374" s="82"/>
      <c r="G374" s="82">
        <v>2333078.35</v>
      </c>
      <c r="H374" s="83">
        <v>4.8999999999999998E-5</v>
      </c>
      <c r="I374" s="82">
        <v>25.27</v>
      </c>
      <c r="J374" s="84">
        <f t="shared" si="10"/>
        <v>1.238E-3</v>
      </c>
      <c r="K374" s="82">
        <v>2888.35</v>
      </c>
      <c r="L374" s="85"/>
      <c r="M374" s="86">
        <f t="shared" si="11"/>
        <v>5.5488284643398554E-5</v>
      </c>
      <c r="O374" s="87"/>
    </row>
    <row r="375" spans="2:15" s="88" customFormat="1" x14ac:dyDescent="0.25">
      <c r="B375" s="81">
        <v>42767</v>
      </c>
      <c r="C375" s="82">
        <v>52583944.140000001</v>
      </c>
      <c r="D375" s="83">
        <v>4.8999999999999998E-5</v>
      </c>
      <c r="E375" s="82">
        <v>2576.61</v>
      </c>
      <c r="F375" s="82"/>
      <c r="G375" s="82">
        <v>3067222.15</v>
      </c>
      <c r="H375" s="83">
        <v>4.8999999999999998E-5</v>
      </c>
      <c r="I375" s="82">
        <v>25.27</v>
      </c>
      <c r="J375" s="84">
        <f t="shared" si="10"/>
        <v>1.238E-3</v>
      </c>
      <c r="K375" s="82">
        <v>3797.22</v>
      </c>
      <c r="L375" s="85"/>
      <c r="M375" s="86">
        <f t="shared" si="11"/>
        <v>7.221253677529864E-5</v>
      </c>
      <c r="O375" s="87"/>
    </row>
    <row r="376" spans="2:15" s="88" customFormat="1" x14ac:dyDescent="0.25">
      <c r="B376" s="81">
        <v>42768</v>
      </c>
      <c r="C376" s="82">
        <v>57985332.109999999</v>
      </c>
      <c r="D376" s="83">
        <v>4.8999999999999998E-5</v>
      </c>
      <c r="E376" s="82">
        <v>2841.28</v>
      </c>
      <c r="F376" s="82"/>
      <c r="G376" s="82">
        <v>7491488.1799999997</v>
      </c>
      <c r="H376" s="83">
        <v>4.8999999999999998E-5</v>
      </c>
      <c r="I376" s="82">
        <v>25.27</v>
      </c>
      <c r="J376" s="84">
        <f t="shared" si="10"/>
        <v>1.238E-3</v>
      </c>
      <c r="K376" s="82">
        <v>9274.4599999999991</v>
      </c>
      <c r="L376" s="85"/>
      <c r="M376" s="86">
        <f t="shared" si="11"/>
        <v>1.5994493197703959E-4</v>
      </c>
      <c r="O376" s="87"/>
    </row>
    <row r="377" spans="2:15" s="88" customFormat="1" x14ac:dyDescent="0.25">
      <c r="B377" s="81">
        <v>42769</v>
      </c>
      <c r="C377" s="82">
        <v>59254833.07</v>
      </c>
      <c r="D377" s="83">
        <v>4.8999999999999998E-5</v>
      </c>
      <c r="E377" s="82">
        <v>2903.49</v>
      </c>
      <c r="F377" s="82"/>
      <c r="G377" s="82">
        <v>3790231.75</v>
      </c>
      <c r="H377" s="83">
        <v>4.8999999999999998E-5</v>
      </c>
      <c r="I377" s="82">
        <v>25.27</v>
      </c>
      <c r="J377" s="84">
        <f t="shared" si="10"/>
        <v>1.238E-3</v>
      </c>
      <c r="K377" s="82">
        <v>4692.3100000000004</v>
      </c>
      <c r="L377" s="85"/>
      <c r="M377" s="86">
        <f t="shared" si="11"/>
        <v>7.9188646003892972E-5</v>
      </c>
      <c r="O377" s="87"/>
    </row>
    <row r="378" spans="2:15" s="88" customFormat="1" x14ac:dyDescent="0.25">
      <c r="B378" s="81">
        <v>42770</v>
      </c>
      <c r="C378" s="82">
        <v>59254833.07</v>
      </c>
      <c r="D378" s="83">
        <v>4.8999999999999998E-5</v>
      </c>
      <c r="E378" s="82">
        <v>2903.49</v>
      </c>
      <c r="F378" s="82"/>
      <c r="G378" s="82">
        <v>0</v>
      </c>
      <c r="H378" s="83">
        <v>4.8999999999999998E-5</v>
      </c>
      <c r="I378" s="82">
        <v>25.27</v>
      </c>
      <c r="J378" s="84">
        <f t="shared" si="10"/>
        <v>0</v>
      </c>
      <c r="K378" s="82">
        <v>0</v>
      </c>
      <c r="L378" s="85"/>
      <c r="M378" s="86">
        <f t="shared" si="11"/>
        <v>0</v>
      </c>
      <c r="O378" s="87"/>
    </row>
    <row r="379" spans="2:15" s="88" customFormat="1" x14ac:dyDescent="0.25">
      <c r="B379" s="81">
        <v>42771</v>
      </c>
      <c r="C379" s="82">
        <v>59254833.07</v>
      </c>
      <c r="D379" s="83">
        <v>4.8999999999999998E-5</v>
      </c>
      <c r="E379" s="82">
        <v>2903.49</v>
      </c>
      <c r="F379" s="82"/>
      <c r="G379" s="82">
        <v>0</v>
      </c>
      <c r="H379" s="83">
        <v>4.8999999999999998E-5</v>
      </c>
      <c r="I379" s="82">
        <v>25.27</v>
      </c>
      <c r="J379" s="84">
        <f t="shared" si="10"/>
        <v>0</v>
      </c>
      <c r="K379" s="82">
        <v>0</v>
      </c>
      <c r="L379" s="85"/>
      <c r="M379" s="86">
        <f t="shared" si="11"/>
        <v>0</v>
      </c>
      <c r="O379" s="87"/>
    </row>
    <row r="380" spans="2:15" s="88" customFormat="1" x14ac:dyDescent="0.25">
      <c r="B380" s="81">
        <v>42772</v>
      </c>
      <c r="C380" s="82">
        <v>59942165.939999998</v>
      </c>
      <c r="D380" s="83">
        <v>4.8999999999999998E-5</v>
      </c>
      <c r="E380" s="82">
        <v>2937.17</v>
      </c>
      <c r="F380" s="82"/>
      <c r="G380" s="82">
        <v>2789166.55</v>
      </c>
      <c r="H380" s="83">
        <v>4.8999999999999998E-5</v>
      </c>
      <c r="I380" s="82">
        <v>25.27</v>
      </c>
      <c r="J380" s="84">
        <f t="shared" si="10"/>
        <v>1.238E-3</v>
      </c>
      <c r="K380" s="82">
        <v>3452.99</v>
      </c>
      <c r="L380" s="85"/>
      <c r="M380" s="86">
        <f t="shared" si="11"/>
        <v>5.7605359196668362E-5</v>
      </c>
      <c r="O380" s="87"/>
    </row>
    <row r="381" spans="2:15" s="88" customFormat="1" x14ac:dyDescent="0.25">
      <c r="B381" s="81">
        <v>42773</v>
      </c>
      <c r="C381" s="82">
        <v>58904992.689999998</v>
      </c>
      <c r="D381" s="83">
        <v>4.8999999999999998E-5</v>
      </c>
      <c r="E381" s="82">
        <v>2886.34</v>
      </c>
      <c r="F381" s="82"/>
      <c r="G381" s="82">
        <v>2479977.7599999998</v>
      </c>
      <c r="H381" s="83">
        <v>4.8999999999999998E-5</v>
      </c>
      <c r="I381" s="82">
        <v>29.42</v>
      </c>
      <c r="J381" s="84">
        <f t="shared" si="10"/>
        <v>1.4419999999999999E-3</v>
      </c>
      <c r="K381" s="82">
        <v>3576.13</v>
      </c>
      <c r="L381" s="85"/>
      <c r="M381" s="86">
        <f t="shared" si="11"/>
        <v>6.0710134008846107E-5</v>
      </c>
      <c r="O381" s="87"/>
    </row>
    <row r="382" spans="2:15" s="88" customFormat="1" x14ac:dyDescent="0.25">
      <c r="B382" s="81">
        <v>42774</v>
      </c>
      <c r="C382" s="82">
        <v>58922175.359999999</v>
      </c>
      <c r="D382" s="83">
        <v>4.8999999999999998E-5</v>
      </c>
      <c r="E382" s="82">
        <v>2887.19</v>
      </c>
      <c r="F382" s="82"/>
      <c r="G382" s="82">
        <v>2354129.15</v>
      </c>
      <c r="H382" s="83">
        <v>4.8999999999999998E-5</v>
      </c>
      <c r="I382" s="82">
        <v>29.42</v>
      </c>
      <c r="J382" s="84">
        <f t="shared" si="10"/>
        <v>1.4419999999999999E-3</v>
      </c>
      <c r="K382" s="82">
        <v>3394.65</v>
      </c>
      <c r="L382" s="85"/>
      <c r="M382" s="86">
        <f t="shared" si="11"/>
        <v>5.7612435034170475E-5</v>
      </c>
      <c r="O382" s="87"/>
    </row>
    <row r="383" spans="2:15" s="88" customFormat="1" x14ac:dyDescent="0.25">
      <c r="B383" s="81">
        <v>42775</v>
      </c>
      <c r="C383" s="82">
        <v>58814215.619999997</v>
      </c>
      <c r="D383" s="83">
        <v>4.8999999999999998E-5</v>
      </c>
      <c r="E383" s="82">
        <v>2881.9</v>
      </c>
      <c r="F383" s="82"/>
      <c r="G383" s="82">
        <v>1737861.21</v>
      </c>
      <c r="H383" s="83">
        <v>4.8999999999999998E-5</v>
      </c>
      <c r="I383" s="82">
        <v>29.42</v>
      </c>
      <c r="J383" s="84">
        <f t="shared" si="10"/>
        <v>1.4419999999999999E-3</v>
      </c>
      <c r="K383" s="82">
        <v>2506</v>
      </c>
      <c r="L383" s="85"/>
      <c r="M383" s="86">
        <f t="shared" si="11"/>
        <v>4.2608746432857726E-5</v>
      </c>
      <c r="O383" s="87"/>
    </row>
    <row r="384" spans="2:15" s="88" customFormat="1" x14ac:dyDescent="0.25">
      <c r="B384" s="81">
        <v>42776</v>
      </c>
      <c r="C384" s="82">
        <v>58457041.810000002</v>
      </c>
      <c r="D384" s="83">
        <v>4.8999999999999998E-5</v>
      </c>
      <c r="E384" s="82">
        <v>2864.4</v>
      </c>
      <c r="F384" s="82"/>
      <c r="G384" s="82">
        <v>2413882.08</v>
      </c>
      <c r="H384" s="83">
        <v>4.8999999999999998E-5</v>
      </c>
      <c r="I384" s="82">
        <v>29.42</v>
      </c>
      <c r="J384" s="84">
        <f t="shared" si="10"/>
        <v>1.4419999999999999E-3</v>
      </c>
      <c r="K384" s="82">
        <v>3480.82</v>
      </c>
      <c r="L384" s="85"/>
      <c r="M384" s="86">
        <f t="shared" si="11"/>
        <v>5.9544922086778444E-5</v>
      </c>
      <c r="O384" s="87"/>
    </row>
    <row r="385" spans="2:15" s="88" customFormat="1" x14ac:dyDescent="0.25">
      <c r="B385" s="81">
        <v>42777</v>
      </c>
      <c r="C385" s="82">
        <v>58457041.810000002</v>
      </c>
      <c r="D385" s="83">
        <v>4.8999999999999998E-5</v>
      </c>
      <c r="E385" s="82">
        <v>2864.4</v>
      </c>
      <c r="F385" s="82"/>
      <c r="G385" s="82">
        <v>0</v>
      </c>
      <c r="H385" s="83">
        <v>4.8999999999999998E-5</v>
      </c>
      <c r="I385" s="82">
        <v>29.42</v>
      </c>
      <c r="J385" s="84">
        <f t="shared" si="10"/>
        <v>0</v>
      </c>
      <c r="K385" s="82">
        <v>0</v>
      </c>
      <c r="L385" s="85"/>
      <c r="M385" s="86">
        <f t="shared" si="11"/>
        <v>0</v>
      </c>
      <c r="O385" s="87"/>
    </row>
    <row r="386" spans="2:15" s="88" customFormat="1" x14ac:dyDescent="0.25">
      <c r="B386" s="81">
        <v>42778</v>
      </c>
      <c r="C386" s="82">
        <v>58457041.810000002</v>
      </c>
      <c r="D386" s="83">
        <v>4.8999999999999998E-5</v>
      </c>
      <c r="E386" s="82">
        <v>2864.4</v>
      </c>
      <c r="F386" s="82"/>
      <c r="G386" s="82">
        <v>0</v>
      </c>
      <c r="H386" s="83">
        <v>4.8999999999999998E-5</v>
      </c>
      <c r="I386" s="82">
        <v>29.42</v>
      </c>
      <c r="J386" s="84">
        <f t="shared" si="10"/>
        <v>0</v>
      </c>
      <c r="K386" s="82">
        <v>0</v>
      </c>
      <c r="L386" s="85"/>
      <c r="M386" s="86">
        <f t="shared" si="11"/>
        <v>0</v>
      </c>
      <c r="O386" s="87"/>
    </row>
    <row r="387" spans="2:15" s="88" customFormat="1" x14ac:dyDescent="0.25">
      <c r="B387" s="81">
        <v>42779</v>
      </c>
      <c r="C387" s="82">
        <v>59192328.359999999</v>
      </c>
      <c r="D387" s="83">
        <v>4.8999999999999998E-5</v>
      </c>
      <c r="E387" s="82">
        <v>2900.42</v>
      </c>
      <c r="F387" s="82"/>
      <c r="G387" s="82">
        <v>2294211.4700000002</v>
      </c>
      <c r="H387" s="83">
        <v>4.8999999999999998E-5</v>
      </c>
      <c r="I387" s="82">
        <v>29.42</v>
      </c>
      <c r="J387" s="84">
        <f t="shared" si="10"/>
        <v>1.4419999999999999E-3</v>
      </c>
      <c r="K387" s="82">
        <v>3308.25</v>
      </c>
      <c r="L387" s="85"/>
      <c r="M387" s="86">
        <f t="shared" si="11"/>
        <v>5.5889844033160108E-5</v>
      </c>
      <c r="O387" s="87"/>
    </row>
    <row r="388" spans="2:15" s="88" customFormat="1" x14ac:dyDescent="0.25">
      <c r="B388" s="81">
        <v>42780</v>
      </c>
      <c r="C388" s="82">
        <v>59001990.009999998</v>
      </c>
      <c r="D388" s="83">
        <v>4.8999999999999998E-5</v>
      </c>
      <c r="E388" s="82">
        <v>2891.1</v>
      </c>
      <c r="F388" s="82"/>
      <c r="G388" s="82">
        <v>3272267.41</v>
      </c>
      <c r="H388" s="83">
        <v>4.8999999999999998E-5</v>
      </c>
      <c r="I388" s="82">
        <v>29.42</v>
      </c>
      <c r="J388" s="84">
        <f t="shared" si="10"/>
        <v>1.4419999999999999E-3</v>
      </c>
      <c r="K388" s="82">
        <v>4718.6099999999997</v>
      </c>
      <c r="L388" s="85"/>
      <c r="M388" s="86">
        <f t="shared" si="11"/>
        <v>7.9973743244935678E-5</v>
      </c>
      <c r="O388" s="87"/>
    </row>
    <row r="389" spans="2:15" s="88" customFormat="1" x14ac:dyDescent="0.25">
      <c r="B389" s="81">
        <v>42781</v>
      </c>
      <c r="C389" s="82">
        <v>59260905.5</v>
      </c>
      <c r="D389" s="83">
        <v>4.8999999999999998E-5</v>
      </c>
      <c r="E389" s="82">
        <v>2903.78</v>
      </c>
      <c r="F389" s="82"/>
      <c r="G389" s="82">
        <v>2500512.36</v>
      </c>
      <c r="H389" s="83">
        <v>4.8999999999999998E-5</v>
      </c>
      <c r="I389" s="82">
        <v>29.42</v>
      </c>
      <c r="J389" s="84">
        <f t="shared" si="10"/>
        <v>1.4419999999999999E-3</v>
      </c>
      <c r="K389" s="82">
        <v>3605.74</v>
      </c>
      <c r="L389" s="85"/>
      <c r="M389" s="86">
        <f t="shared" si="11"/>
        <v>6.0845172202102103E-5</v>
      </c>
      <c r="O389" s="87"/>
    </row>
    <row r="390" spans="2:15" s="88" customFormat="1" x14ac:dyDescent="0.25">
      <c r="B390" s="81">
        <v>42782</v>
      </c>
      <c r="C390" s="82">
        <v>54234227.060000002</v>
      </c>
      <c r="D390" s="83">
        <v>4.8999999999999998E-5</v>
      </c>
      <c r="E390" s="82">
        <v>2657.48</v>
      </c>
      <c r="F390" s="82"/>
      <c r="G390" s="82">
        <v>2012374.96</v>
      </c>
      <c r="H390" s="83">
        <v>4.8999999999999998E-5</v>
      </c>
      <c r="I390" s="82">
        <v>29.42</v>
      </c>
      <c r="J390" s="84">
        <f t="shared" si="10"/>
        <v>1.4419999999999999E-3</v>
      </c>
      <c r="K390" s="82">
        <v>2901.84</v>
      </c>
      <c r="L390" s="85"/>
      <c r="M390" s="86">
        <f t="shared" si="11"/>
        <v>5.350569478550249E-5</v>
      </c>
      <c r="O390" s="87"/>
    </row>
    <row r="391" spans="2:15" s="88" customFormat="1" x14ac:dyDescent="0.25">
      <c r="B391" s="81">
        <v>42783</v>
      </c>
      <c r="C391" s="82">
        <v>52930668.350000001</v>
      </c>
      <c r="D391" s="83">
        <v>4.8999999999999998E-5</v>
      </c>
      <c r="E391" s="82">
        <v>2593.6</v>
      </c>
      <c r="F391" s="82"/>
      <c r="G391" s="82">
        <v>1331430.8799999999</v>
      </c>
      <c r="H391" s="83">
        <v>4.8999999999999998E-5</v>
      </c>
      <c r="I391" s="82">
        <v>29.42</v>
      </c>
      <c r="J391" s="84">
        <f t="shared" si="10"/>
        <v>1.4419999999999999E-3</v>
      </c>
      <c r="K391" s="82">
        <v>1919.92</v>
      </c>
      <c r="L391" s="85"/>
      <c r="M391" s="86">
        <f t="shared" si="11"/>
        <v>3.6272355136433866E-5</v>
      </c>
      <c r="O391" s="87"/>
    </row>
    <row r="392" spans="2:15" s="88" customFormat="1" x14ac:dyDescent="0.25">
      <c r="B392" s="81">
        <v>42784</v>
      </c>
      <c r="C392" s="82">
        <v>52930668.350000001</v>
      </c>
      <c r="D392" s="83">
        <v>4.8999999999999998E-5</v>
      </c>
      <c r="E392" s="82">
        <v>2593.6</v>
      </c>
      <c r="F392" s="82"/>
      <c r="G392" s="82">
        <v>0</v>
      </c>
      <c r="H392" s="83">
        <v>4.8999999999999998E-5</v>
      </c>
      <c r="I392" s="82">
        <v>29.42</v>
      </c>
      <c r="J392" s="84">
        <f t="shared" si="10"/>
        <v>0</v>
      </c>
      <c r="K392" s="82">
        <v>0</v>
      </c>
      <c r="L392" s="85"/>
      <c r="M392" s="86">
        <f t="shared" si="11"/>
        <v>0</v>
      </c>
      <c r="O392" s="87"/>
    </row>
    <row r="393" spans="2:15" s="88" customFormat="1" x14ac:dyDescent="0.25">
      <c r="B393" s="81">
        <v>42785</v>
      </c>
      <c r="C393" s="82">
        <v>52930668.350000001</v>
      </c>
      <c r="D393" s="83">
        <v>4.8999999999999998E-5</v>
      </c>
      <c r="E393" s="82">
        <v>2593.6</v>
      </c>
      <c r="F393" s="82"/>
      <c r="G393" s="82">
        <v>0</v>
      </c>
      <c r="H393" s="83">
        <v>4.8999999999999998E-5</v>
      </c>
      <c r="I393" s="82">
        <v>29.42</v>
      </c>
      <c r="J393" s="84">
        <f t="shared" si="10"/>
        <v>0</v>
      </c>
      <c r="K393" s="82">
        <v>0</v>
      </c>
      <c r="L393" s="85"/>
      <c r="M393" s="86">
        <f t="shared" si="11"/>
        <v>0</v>
      </c>
      <c r="O393" s="87"/>
    </row>
    <row r="394" spans="2:15" s="88" customFormat="1" x14ac:dyDescent="0.25">
      <c r="B394" s="81">
        <v>42786</v>
      </c>
      <c r="C394" s="82">
        <v>51370410.530000001</v>
      </c>
      <c r="D394" s="83">
        <v>4.8999999999999998E-5</v>
      </c>
      <c r="E394" s="82">
        <v>2517.15</v>
      </c>
      <c r="F394" s="82"/>
      <c r="G394" s="82">
        <v>1444635.11</v>
      </c>
      <c r="H394" s="83">
        <v>4.8999999999999998E-5</v>
      </c>
      <c r="I394" s="82">
        <v>29.42</v>
      </c>
      <c r="J394" s="84">
        <f t="shared" ref="J394:J402" si="12">IF(K394&lt;&gt;0,ROUND(H394*I394,6),0)</f>
        <v>1.4419999999999999E-3</v>
      </c>
      <c r="K394" s="82">
        <v>2083.16</v>
      </c>
      <c r="L394" s="85"/>
      <c r="M394" s="86">
        <f t="shared" ref="M394:M402" si="13">K394/C394</f>
        <v>4.055174911992279E-5</v>
      </c>
      <c r="O394" s="87"/>
    </row>
    <row r="395" spans="2:15" s="88" customFormat="1" x14ac:dyDescent="0.25">
      <c r="B395" s="81">
        <v>42787</v>
      </c>
      <c r="C395" s="82">
        <v>50360999.469999999</v>
      </c>
      <c r="D395" s="83">
        <v>4.8999999999999998E-5</v>
      </c>
      <c r="E395" s="82">
        <v>2467.69</v>
      </c>
      <c r="F395" s="82"/>
      <c r="G395" s="82">
        <v>1120154.53</v>
      </c>
      <c r="H395" s="83">
        <v>4.8999999999999998E-5</v>
      </c>
      <c r="I395" s="82">
        <v>29.42</v>
      </c>
      <c r="J395" s="84">
        <f t="shared" si="12"/>
        <v>1.4419999999999999E-3</v>
      </c>
      <c r="K395" s="82">
        <v>1615.26</v>
      </c>
      <c r="L395" s="85"/>
      <c r="M395" s="86">
        <f t="shared" si="13"/>
        <v>3.2073628740474238E-5</v>
      </c>
      <c r="O395" s="87"/>
    </row>
    <row r="396" spans="2:15" s="88" customFormat="1" x14ac:dyDescent="0.25">
      <c r="B396" s="81">
        <v>42788</v>
      </c>
      <c r="C396" s="82">
        <v>49647724.520000003</v>
      </c>
      <c r="D396" s="83">
        <v>5.1E-5</v>
      </c>
      <c r="E396" s="82">
        <v>2532.0300000000002</v>
      </c>
      <c r="F396" s="82"/>
      <c r="G396" s="82">
        <v>2000921.76</v>
      </c>
      <c r="H396" s="83">
        <v>5.1E-5</v>
      </c>
      <c r="I396" s="82">
        <v>29.42</v>
      </c>
      <c r="J396" s="84">
        <f t="shared" si="12"/>
        <v>1.5E-3</v>
      </c>
      <c r="K396" s="82">
        <v>3001.38</v>
      </c>
      <c r="L396" s="85"/>
      <c r="M396" s="86">
        <f t="shared" si="13"/>
        <v>6.0453525897061595E-5</v>
      </c>
      <c r="O396" s="87"/>
    </row>
    <row r="397" spans="2:15" s="88" customFormat="1" x14ac:dyDescent="0.25">
      <c r="B397" s="81">
        <v>42789</v>
      </c>
      <c r="C397" s="82">
        <v>49101049.740000002</v>
      </c>
      <c r="D397" s="83">
        <v>5.1E-5</v>
      </c>
      <c r="E397" s="82">
        <v>2504.15</v>
      </c>
      <c r="F397" s="82"/>
      <c r="G397" s="82">
        <v>1798436.86</v>
      </c>
      <c r="H397" s="83">
        <v>5.1E-5</v>
      </c>
      <c r="I397" s="82">
        <v>29.42</v>
      </c>
      <c r="J397" s="84">
        <f t="shared" si="12"/>
        <v>1.5E-3</v>
      </c>
      <c r="K397" s="82">
        <v>2697.66</v>
      </c>
      <c r="L397" s="85"/>
      <c r="M397" s="86">
        <f t="shared" si="13"/>
        <v>5.4940984241368683E-5</v>
      </c>
      <c r="O397" s="87"/>
    </row>
    <row r="398" spans="2:15" s="88" customFormat="1" x14ac:dyDescent="0.25">
      <c r="B398" s="81">
        <v>42790</v>
      </c>
      <c r="C398" s="82">
        <v>48694668.039999999</v>
      </c>
      <c r="D398" s="83">
        <v>5.1E-5</v>
      </c>
      <c r="E398" s="82">
        <v>2483.4299999999998</v>
      </c>
      <c r="F398" s="82"/>
      <c r="G398" s="82">
        <v>1629801.64</v>
      </c>
      <c r="H398" s="83">
        <v>5.1E-5</v>
      </c>
      <c r="I398" s="82">
        <v>29.42</v>
      </c>
      <c r="J398" s="84">
        <f t="shared" si="12"/>
        <v>1.5E-3</v>
      </c>
      <c r="K398" s="82">
        <v>2444.6999999999998</v>
      </c>
      <c r="L398" s="85"/>
      <c r="M398" s="86">
        <f t="shared" si="13"/>
        <v>5.0204675345395373E-5</v>
      </c>
      <c r="O398" s="87"/>
    </row>
    <row r="399" spans="2:15" s="88" customFormat="1" x14ac:dyDescent="0.25">
      <c r="B399" s="81">
        <v>42791</v>
      </c>
      <c r="C399" s="82">
        <v>48694668.039999999</v>
      </c>
      <c r="D399" s="83">
        <v>5.1E-5</v>
      </c>
      <c r="E399" s="82">
        <v>2483.4299999999998</v>
      </c>
      <c r="F399" s="82"/>
      <c r="G399" s="82">
        <v>0</v>
      </c>
      <c r="H399" s="83">
        <v>5.1E-5</v>
      </c>
      <c r="I399" s="82">
        <v>29.42</v>
      </c>
      <c r="J399" s="84">
        <f t="shared" si="12"/>
        <v>0</v>
      </c>
      <c r="K399" s="82">
        <v>0</v>
      </c>
      <c r="L399" s="85"/>
      <c r="M399" s="86">
        <f t="shared" si="13"/>
        <v>0</v>
      </c>
      <c r="O399" s="87"/>
    </row>
    <row r="400" spans="2:15" s="88" customFormat="1" x14ac:dyDescent="0.25">
      <c r="B400" s="81">
        <v>42792</v>
      </c>
      <c r="C400" s="82">
        <v>48694668.039999999</v>
      </c>
      <c r="D400" s="83">
        <v>5.1E-5</v>
      </c>
      <c r="E400" s="82">
        <v>2483.4299999999998</v>
      </c>
      <c r="F400" s="82"/>
      <c r="G400" s="82">
        <v>0</v>
      </c>
      <c r="H400" s="83">
        <v>5.1E-5</v>
      </c>
      <c r="I400" s="82">
        <v>29.42</v>
      </c>
      <c r="J400" s="84">
        <f t="shared" si="12"/>
        <v>0</v>
      </c>
      <c r="K400" s="82">
        <v>0</v>
      </c>
      <c r="L400" s="85"/>
      <c r="M400" s="86">
        <f t="shared" si="13"/>
        <v>0</v>
      </c>
      <c r="O400" s="87"/>
    </row>
    <row r="401" spans="2:15" s="88" customFormat="1" x14ac:dyDescent="0.25">
      <c r="B401" s="81">
        <v>42793</v>
      </c>
      <c r="C401" s="82">
        <v>48220649.710000001</v>
      </c>
      <c r="D401" s="83">
        <v>5.1E-5</v>
      </c>
      <c r="E401" s="82">
        <v>2459.25</v>
      </c>
      <c r="F401" s="82"/>
      <c r="G401" s="82">
        <v>2130279.9</v>
      </c>
      <c r="H401" s="83">
        <v>5.1E-5</v>
      </c>
      <c r="I401" s="82">
        <v>29.42</v>
      </c>
      <c r="J401" s="84">
        <f t="shared" si="12"/>
        <v>1.5E-3</v>
      </c>
      <c r="K401" s="82">
        <v>3195.42</v>
      </c>
      <c r="L401" s="85"/>
      <c r="M401" s="86">
        <f t="shared" si="13"/>
        <v>6.6266630981069794E-5</v>
      </c>
      <c r="O401" s="87"/>
    </row>
    <row r="402" spans="2:15" s="88" customFormat="1" x14ac:dyDescent="0.25">
      <c r="B402" s="81">
        <v>42794</v>
      </c>
      <c r="C402" s="82">
        <v>48220649.710000001</v>
      </c>
      <c r="D402" s="83">
        <v>5.1E-5</v>
      </c>
      <c r="E402" s="82">
        <v>2459.25</v>
      </c>
      <c r="F402" s="82"/>
      <c r="G402" s="82">
        <v>0</v>
      </c>
      <c r="H402" s="83">
        <v>5.1E-5</v>
      </c>
      <c r="I402" s="82">
        <v>29.42</v>
      </c>
      <c r="J402" s="84">
        <f t="shared" si="12"/>
        <v>0</v>
      </c>
      <c r="K402" s="82">
        <v>0</v>
      </c>
      <c r="L402" s="85"/>
      <c r="M402" s="86">
        <f t="shared" si="13"/>
        <v>0</v>
      </c>
      <c r="O402" s="87"/>
    </row>
    <row r="403" spans="2:15" x14ac:dyDescent="0.25">
      <c r="B403" s="89"/>
      <c r="C403" s="90"/>
      <c r="D403" s="91"/>
      <c r="E403" s="90"/>
      <c r="F403" s="90"/>
      <c r="G403" s="90"/>
      <c r="H403" s="91"/>
      <c r="I403" s="92"/>
      <c r="J403" s="80"/>
      <c r="K403" s="90"/>
    </row>
    <row r="404" spans="2:15" ht="78.75" x14ac:dyDescent="0.25">
      <c r="E404" s="93">
        <f>SUM(E9:E402)</f>
        <v>1002815.9799999997</v>
      </c>
      <c r="F404" s="93"/>
      <c r="J404" s="80"/>
      <c r="K404" s="94">
        <f>SUM(K9:K402)</f>
        <v>996424.28999999957</v>
      </c>
      <c r="M404" s="95">
        <f>AVERAGE(M9:M402)</f>
        <v>5.4052496772242608E-5</v>
      </c>
      <c r="O404" s="96" t="s">
        <v>67</v>
      </c>
    </row>
    <row r="405" spans="2:15" x14ac:dyDescent="0.25">
      <c r="O405" s="97"/>
    </row>
    <row r="406" spans="2:15" ht="78.75" x14ac:dyDescent="0.25">
      <c r="K406" s="98"/>
      <c r="M406" s="99">
        <f>M404*360</f>
        <v>1.9458898838007339E-2</v>
      </c>
      <c r="O406" s="96" t="s">
        <v>66</v>
      </c>
    </row>
    <row r="410" spans="2:15" x14ac:dyDescent="0.25">
      <c r="B410" s="100" t="s">
        <v>110</v>
      </c>
      <c r="E410" s="93">
        <f>AVERAGE(C9:C402)</f>
        <v>46807067.261421345</v>
      </c>
    </row>
    <row r="412" spans="2:15" x14ac:dyDescent="0.25">
      <c r="B412" s="100" t="s">
        <v>111</v>
      </c>
      <c r="E412" s="99">
        <f>E404/E410/394*360</f>
        <v>1.9575645602588166E-2</v>
      </c>
      <c r="G412" s="100" t="s">
        <v>113</v>
      </c>
    </row>
    <row r="413" spans="2:15" x14ac:dyDescent="0.25">
      <c r="G413" s="100"/>
    </row>
    <row r="414" spans="2:15" x14ac:dyDescent="0.25">
      <c r="B414" s="100" t="s">
        <v>112</v>
      </c>
      <c r="E414" s="99">
        <f>K404/E410/394*360</f>
        <v>1.9450875494475595E-2</v>
      </c>
      <c r="G414" s="100" t="s">
        <v>114</v>
      </c>
    </row>
  </sheetData>
  <mergeCells count="5">
    <mergeCell ref="B1:M1"/>
    <mergeCell ref="B2:M2"/>
    <mergeCell ref="B3:M3"/>
    <mergeCell ref="C5:E5"/>
    <mergeCell ref="G5:M5"/>
  </mergeCells>
  <printOptions horizontalCentered="1"/>
  <pageMargins left="0.5" right="0.5" top="0.8" bottom="0.25" header="0.25" footer="0"/>
  <pageSetup scale="50" orientation="portrait" r:id="rId1"/>
  <headerFooter alignWithMargins="0"/>
  <rowBreaks count="4" manualBreakCount="4">
    <brk id="99" max="16383" man="1"/>
    <brk id="191" max="16383" man="1"/>
    <brk id="283" max="16383" man="1"/>
    <brk id="3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7C1F1A-23B8-40CC-8668-BE4E6A26C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852CB3-949F-4A88-B4AB-B395324B9A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B240AF-128C-43DA-8017-E3083AF0CD2F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Cost of Capital</vt:lpstr>
      <vt:lpstr>Per Book Cost of LTD 022817</vt:lpstr>
      <vt:lpstr>S T Debt Balance</vt:lpstr>
      <vt:lpstr>ST Debt Cost</vt:lpstr>
      <vt:lpstr>Accts Rec Financing</vt:lpstr>
      <vt:lpstr>'Accts Rec Financing'!Print_Area</vt:lpstr>
      <vt:lpstr>'S T Debt Balance'!Print_Area</vt:lpstr>
      <vt:lpstr>'Accts Rec Financing'!Print_Titles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Betsy Sekula</cp:lastModifiedBy>
  <cp:lastPrinted>2015-04-29T14:56:56Z</cp:lastPrinted>
  <dcterms:created xsi:type="dcterms:W3CDTF">2007-09-24T17:50:16Z</dcterms:created>
  <dcterms:modified xsi:type="dcterms:W3CDTF">2017-07-07T17:35:38Z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