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2810" tabRatio="834" activeTab="0"/>
  </bookViews>
  <sheets>
    <sheet name="Depr Study Cover" sheetId="1" r:id="rId1"/>
    <sheet name="Cover" sheetId="2" r:id="rId2"/>
    <sheet name="Net Salvage Ratio" sheetId="3" r:id="rId3"/>
    <sheet name="Terminal Amts at Retirement" sheetId="4" r:id="rId4"/>
    <sheet name="Terminal S&amp;L Study" sheetId="5" r:id="rId5"/>
    <sheet name="Big Sandy Unit 1 %" sheetId="6" r:id="rId6"/>
    <sheet name="Interim Amount" sheetId="7" r:id="rId7"/>
    <sheet name="Interim Calc" sheetId="8" r:id="rId8"/>
  </sheets>
  <definedNames>
    <definedName name="_xlnm.Print_Area" localSheetId="5">'Big Sandy Unit 1 %'!$A$1:$G$7</definedName>
    <definedName name="_xlnm.Print_Titles" localSheetId="7">'Interim Calc'!$1:$6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<sst xmlns="http://schemas.openxmlformats.org/spreadsheetml/2006/main" count="90" uniqueCount="65">
  <si>
    <t>Plant/Units</t>
  </si>
  <si>
    <t>Net Salvage</t>
  </si>
  <si>
    <t>Plant Retirement Year</t>
  </si>
  <si>
    <t>Average Inflation Rate (1)</t>
  </si>
  <si>
    <t>Terminal Salvage</t>
  </si>
  <si>
    <t>Terminal Removal</t>
  </si>
  <si>
    <t>Terminal Salvage - Price Level 2013</t>
  </si>
  <si>
    <t>Terminal Removal - Price Level 2013</t>
  </si>
  <si>
    <t>Terminal Net Salvage - Price Level 2013</t>
  </si>
  <si>
    <t xml:space="preserve">  S&amp;L Estimate</t>
  </si>
  <si>
    <t>Notes:</t>
  </si>
  <si>
    <t>Terminal Net Salvage</t>
  </si>
  <si>
    <t>Escalation Period</t>
  </si>
  <si>
    <t>KENTUCKY POWER COMPANY</t>
  </si>
  <si>
    <t>Big Sandy Plant</t>
  </si>
  <si>
    <t>KPCo Share of Plant/Unit</t>
  </si>
  <si>
    <t>Total Big Sandy Plant</t>
  </si>
  <si>
    <t>USING SARGENT &amp; LUNDY STUDY DATA AND LIVINGSTON SURVEY ESCALATION INDEX</t>
  </si>
  <si>
    <t>Interim Salvage Amount</t>
  </si>
  <si>
    <t>Total Salvage Amount</t>
  </si>
  <si>
    <t>Interim Removal Amount</t>
  </si>
  <si>
    <t>Total Removal Amount</t>
  </si>
  <si>
    <t>Salvage as a % of Original Cost</t>
  </si>
  <si>
    <t>Removal as a % of Original Cost</t>
  </si>
  <si>
    <t>Net Salvage Percent</t>
  </si>
  <si>
    <t>Net Salvage Ratio</t>
  </si>
  <si>
    <t>DEPRECIATION STUDY WORKPAPERS</t>
  </si>
  <si>
    <t>CALCULATION OF INTERIM RETIREMENT REMOVAL AND SALVAGE AMOUNTS</t>
  </si>
  <si>
    <t>Account</t>
  </si>
  <si>
    <t>Interim Removal %</t>
  </si>
  <si>
    <t>Interim Salvage %</t>
  </si>
  <si>
    <t>Big Sandy</t>
  </si>
  <si>
    <t>Interim Net Salvage %</t>
  </si>
  <si>
    <t>Kentucky Power Company</t>
  </si>
  <si>
    <t>Big Sandy and Mitchell Steam Plant Interim Retirements</t>
  </si>
  <si>
    <t>Removal and Salvage as a % of Retirements</t>
  </si>
  <si>
    <t>Year</t>
  </si>
  <si>
    <t>Retire</t>
  </si>
  <si>
    <t>Removal</t>
  </si>
  <si>
    <t>Salvage</t>
  </si>
  <si>
    <t>Interim Retirement Amount</t>
  </si>
  <si>
    <t>1)  Asbestos costs are included in cost of service separately through the accounting for asset retirement obligations.</t>
  </si>
  <si>
    <t>(2) The last Sargent &amp; Lundy estimate was based on December 2012 indexed prices.</t>
  </si>
  <si>
    <t>1) Mitchell Plant Retirements, Removal and Salvage are included at 100% prior to 2015 for the purposes of this calculation of the percentage of removal and salvage included when retiring steam plant production property.</t>
  </si>
  <si>
    <t>2) 2015 Retirments were adjusted to exclude the retirement of the coal related assets at Big Sandy.</t>
  </si>
  <si>
    <r>
      <t xml:space="preserve">  S&amp;L Estimate </t>
    </r>
    <r>
      <rPr>
        <b/>
        <sz val="10"/>
        <rFont val="Arial"/>
        <family val="2"/>
      </rPr>
      <t>(2) (3)</t>
    </r>
  </si>
  <si>
    <t>CALCULATION OF NET SALVAGE RATIO - BIG SANDY UNIT 1</t>
  </si>
  <si>
    <t>Total Big Sandy Unit 1</t>
  </si>
  <si>
    <t>BIG SANDY UNIT 1</t>
  </si>
  <si>
    <t>Big Sandy Unit 1</t>
  </si>
  <si>
    <t>CALCULATION OF TERMINAL SALVAGE AND REMOVAL - BIG SANDY UNIT 1</t>
  </si>
  <si>
    <t>Allocation % to Big Sandy Unit 1</t>
  </si>
  <si>
    <t>Total Generating Capacity of Big Sandy</t>
  </si>
  <si>
    <t>Big Sandy Unit 1 Generating Capacity (MW)</t>
  </si>
  <si>
    <t>Big Sandy Unit 2 Generating Capacity (MW)</t>
  </si>
  <si>
    <t>Terminal Net Salvage - Big Sandy Unit 1</t>
  </si>
  <si>
    <t>PERCENTAGE ALLOCATION FOR TERMINAL NET SALVAGE CALCULATION OF BIG SANDY UNIT 1</t>
  </si>
  <si>
    <t>CALCULATION OF TERMINAL SALVAGE AND REMOVAL AT RETIREMENT - BIG SANDY UNIT 1</t>
  </si>
  <si>
    <t>BIG SANDY UNIT 1 NET SALVAGE RATIO CALCULATION</t>
  </si>
  <si>
    <t>DEPRECIATION STUDY AS OF DECEMBER 31, 2016</t>
  </si>
  <si>
    <t>DEPRECIATION STUDY AT DECEMBER 31, 2016</t>
  </si>
  <si>
    <t>DEPRECIATION STUDY AT DECEMBER 2016</t>
  </si>
  <si>
    <t>Depreciation Study at December 31, 2016</t>
  </si>
  <si>
    <t>Original Cost at Dec. 2016</t>
  </si>
  <si>
    <t>(1) Source Livingston Survey dated December 9, 2016 (survey performed by Federal Reserve Bank of Philadelphia)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</si>
</sst>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/dd/yy;@"/>
    <numFmt numFmtId="173" formatCode="0.00000"/>
    <numFmt numFmtId="174" formatCode="_(* #,##0.0_);_(* \(#,##0.0\);_(* &quot;-&quot;??_);_(@_)"/>
    <numFmt numFmtId="175" formatCode="_(* #,##0_);_(* \(#,##0\);_(* &quot;-&quot;??_);_(@_)"/>
    <numFmt numFmtId="176" formatCode="0.0%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56">
      <alignment/>
      <protection/>
    </xf>
    <xf numFmtId="164" fontId="0" fillId="0" borderId="0" xfId="56" applyNumberFormat="1">
      <alignment/>
      <protection/>
    </xf>
    <xf numFmtId="10" fontId="0" fillId="0" borderId="0" xfId="56" applyNumberFormat="1">
      <alignment/>
      <protection/>
    </xf>
    <xf numFmtId="0" fontId="0" fillId="0" borderId="0" xfId="56" applyFont="1">
      <alignment/>
      <protection/>
    </xf>
    <xf numFmtId="164" fontId="2" fillId="0" borderId="0" xfId="56" applyNumberFormat="1" applyFont="1">
      <alignment/>
      <protection/>
    </xf>
    <xf numFmtId="2" fontId="3" fillId="0" borderId="0" xfId="56" applyNumberFormat="1" applyFont="1">
      <alignment/>
      <protection/>
    </xf>
    <xf numFmtId="0" fontId="3" fillId="0" borderId="0" xfId="56" applyFont="1" applyAlignment="1">
      <alignment horizontal="left" wrapText="1" indent="1"/>
      <protection/>
    </xf>
    <xf numFmtId="164" fontId="6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0" fillId="0" borderId="0" xfId="56" applyAlignment="1">
      <alignment/>
      <protection/>
    </xf>
    <xf numFmtId="1" fontId="10" fillId="0" borderId="0" xfId="56" applyNumberFormat="1" applyFont="1" applyAlignment="1">
      <alignment horizontal="center"/>
      <protection/>
    </xf>
    <xf numFmtId="164" fontId="10" fillId="0" borderId="0" xfId="56" applyNumberFormat="1" applyFont="1" applyAlignment="1">
      <alignment horizontal="center" wrapText="1"/>
      <protection/>
    </xf>
    <xf numFmtId="9" fontId="10" fillId="0" borderId="0" xfId="56" applyNumberFormat="1" applyFont="1" applyAlignment="1">
      <alignment horizontal="center" wrapText="1"/>
      <protection/>
    </xf>
    <xf numFmtId="1" fontId="11" fillId="0" borderId="0" xfId="56" applyNumberFormat="1" applyFont="1" applyAlignment="1">
      <alignment horizontal="center"/>
      <protection/>
    </xf>
    <xf numFmtId="1" fontId="0" fillId="0" borderId="0" xfId="56" applyNumberFormat="1" applyAlignment="1">
      <alignment horizontal="center"/>
      <protection/>
    </xf>
    <xf numFmtId="164" fontId="0" fillId="0" borderId="0" xfId="56" applyNumberFormat="1" applyAlignment="1">
      <alignment/>
      <protection/>
    </xf>
    <xf numFmtId="10" fontId="0" fillId="0" borderId="0" xfId="56" applyNumberFormat="1" applyAlignment="1">
      <alignment/>
      <protection/>
    </xf>
    <xf numFmtId="164" fontId="2" fillId="0" borderId="0" xfId="56" applyNumberFormat="1" applyFont="1" applyAlignment="1">
      <alignment/>
      <protection/>
    </xf>
    <xf numFmtId="9" fontId="0" fillId="0" borderId="0" xfId="56" applyNumberFormat="1" applyAlignment="1">
      <alignment/>
      <protection/>
    </xf>
    <xf numFmtId="1" fontId="3" fillId="0" borderId="0" xfId="56" applyNumberFormat="1" applyFont="1" applyAlignment="1">
      <alignment horizontal="center"/>
      <protection/>
    </xf>
    <xf numFmtId="9" fontId="3" fillId="0" borderId="0" xfId="56" applyNumberFormat="1" applyFont="1" applyAlignment="1">
      <alignment/>
      <protection/>
    </xf>
    <xf numFmtId="10" fontId="3" fillId="0" borderId="0" xfId="56" applyNumberFormat="1" applyFont="1" applyAlignment="1">
      <alignment/>
      <protection/>
    </xf>
    <xf numFmtId="43" fontId="0" fillId="0" borderId="0" xfId="42" applyFont="1" applyAlignment="1">
      <alignment/>
    </xf>
    <xf numFmtId="0" fontId="53" fillId="0" borderId="0" xfId="55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166" fontId="54" fillId="0" borderId="0" xfId="55" applyNumberFormat="1" applyFont="1">
      <alignment/>
      <protection/>
    </xf>
    <xf numFmtId="166" fontId="55" fillId="0" borderId="0" xfId="55" applyNumberFormat="1" applyFont="1">
      <alignment/>
      <protection/>
    </xf>
    <xf numFmtId="0" fontId="54" fillId="0" borderId="0" xfId="55" applyFont="1">
      <alignment/>
      <protection/>
    </xf>
    <xf numFmtId="166" fontId="56" fillId="0" borderId="0" xfId="55" applyNumberFormat="1" applyFont="1">
      <alignment/>
      <protection/>
    </xf>
    <xf numFmtId="166" fontId="55" fillId="0" borderId="0" xfId="55" applyNumberFormat="1" applyFont="1" applyFill="1">
      <alignment/>
      <protection/>
    </xf>
    <xf numFmtId="10" fontId="56" fillId="0" borderId="0" xfId="55" applyNumberFormat="1" applyFont="1" applyAlignment="1">
      <alignment horizontal="center"/>
      <protection/>
    </xf>
    <xf numFmtId="0" fontId="3" fillId="0" borderId="0" xfId="0" applyFont="1" applyAlignment="1">
      <alignment horizontal="left" indent="1"/>
    </xf>
    <xf numFmtId="0" fontId="12" fillId="0" borderId="0" xfId="56" applyFont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10" fillId="0" borderId="10" xfId="56" applyNumberFormat="1" applyFont="1" applyBorder="1" applyAlignment="1">
      <alignment horizontal="center"/>
      <protection/>
    </xf>
    <xf numFmtId="164" fontId="10" fillId="0" borderId="10" xfId="56" applyNumberFormat="1" applyFont="1" applyBorder="1" applyAlignment="1">
      <alignment horizontal="center" wrapText="1"/>
      <protection/>
    </xf>
    <xf numFmtId="9" fontId="10" fillId="0" borderId="10" xfId="56" applyNumberFormat="1" applyFont="1" applyBorder="1" applyAlignment="1">
      <alignment horizontal="center" wrapText="1"/>
      <protection/>
    </xf>
    <xf numFmtId="43" fontId="0" fillId="0" borderId="0" xfId="42" applyFont="1" applyAlignment="1">
      <alignment/>
    </xf>
    <xf numFmtId="0" fontId="3" fillId="0" borderId="0" xfId="0" applyFont="1" applyAlignment="1">
      <alignment horizontal="right"/>
    </xf>
    <xf numFmtId="0" fontId="3" fillId="0" borderId="0" xfId="56" applyFont="1" applyAlignment="1">
      <alignment/>
      <protection/>
    </xf>
    <xf numFmtId="0" fontId="3" fillId="0" borderId="0" xfId="56" applyFont="1" applyAlignment="1" quotePrefix="1">
      <alignment/>
      <protection/>
    </xf>
    <xf numFmtId="0" fontId="4" fillId="0" borderId="0" xfId="56" applyFont="1" applyAlignment="1">
      <alignment/>
      <protection/>
    </xf>
    <xf numFmtId="175" fontId="0" fillId="0" borderId="10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3" fillId="0" borderId="0" xfId="59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75" fontId="3" fillId="0" borderId="0" xfId="42" applyNumberFormat="1" applyFont="1" applyAlignment="1">
      <alignment/>
    </xf>
    <xf numFmtId="10" fontId="0" fillId="0" borderId="0" xfId="0" applyNumberFormat="1" applyFill="1" applyAlignment="1">
      <alignment/>
    </xf>
    <xf numFmtId="175" fontId="0" fillId="0" borderId="0" xfId="42" applyNumberFormat="1" applyFont="1" applyFill="1" applyAlignment="1">
      <alignment/>
    </xf>
    <xf numFmtId="164" fontId="0" fillId="0" borderId="0" xfId="56" applyNumberFormat="1" applyFill="1" applyAlignment="1">
      <alignment/>
      <protection/>
    </xf>
    <xf numFmtId="164" fontId="2" fillId="0" borderId="0" xfId="56" applyNumberFormat="1" applyFont="1" applyFill="1" applyAlignment="1">
      <alignment/>
      <protection/>
    </xf>
    <xf numFmtId="0" fontId="7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 quotePrefix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10" fillId="0" borderId="0" xfId="56" applyFont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57" fillId="0" borderId="0" xfId="55" applyFont="1" applyAlignment="1">
      <alignment horizontal="center"/>
      <protection/>
    </xf>
    <xf numFmtId="0" fontId="56" fillId="0" borderId="0" xfId="55" applyFont="1" applyAlignment="1">
      <alignment horizontal="left" wrapText="1"/>
      <protection/>
    </xf>
    <xf numFmtId="0" fontId="58" fillId="0" borderId="0" xfId="55" applyFont="1" applyFill="1" applyAlignment="1">
      <alignment horizontal="left" vertical="center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1.140625" style="14" customWidth="1"/>
    <col min="2" max="2" width="12.421875" style="14" customWidth="1"/>
    <col min="3" max="4" width="10.7109375" style="14" customWidth="1"/>
    <col min="5" max="5" width="11.57421875" style="14" customWidth="1"/>
    <col min="6" max="6" width="11.8515625" style="14" customWidth="1"/>
    <col min="7" max="7" width="11.7109375" style="14" customWidth="1"/>
    <col min="8" max="8" width="13.7109375" style="14" customWidth="1"/>
    <col min="9" max="9" width="14.8515625" style="14" customWidth="1"/>
    <col min="10" max="16384" width="9.140625" style="14" customWidth="1"/>
  </cols>
  <sheetData>
    <row r="13" spans="1:9" ht="23.25">
      <c r="A13" s="76" t="s">
        <v>13</v>
      </c>
      <c r="B13" s="76"/>
      <c r="C13" s="76"/>
      <c r="D13" s="76"/>
      <c r="E13" s="76"/>
      <c r="F13" s="76"/>
      <c r="G13" s="76"/>
      <c r="H13" s="76"/>
      <c r="I13" s="76"/>
    </row>
    <row r="14" spans="1:9" ht="23.2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23.25">
      <c r="A15" s="76" t="s">
        <v>48</v>
      </c>
      <c r="B15" s="76"/>
      <c r="C15" s="76"/>
      <c r="D15" s="76"/>
      <c r="E15" s="76"/>
      <c r="F15" s="76"/>
      <c r="G15" s="76"/>
      <c r="H15" s="76"/>
      <c r="I15" s="76"/>
    </row>
    <row r="16" spans="1:9" ht="23.2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23.25">
      <c r="A17" s="76" t="s">
        <v>59</v>
      </c>
      <c r="B17" s="76"/>
      <c r="C17" s="76"/>
      <c r="D17" s="76"/>
      <c r="E17" s="76"/>
      <c r="F17" s="76"/>
      <c r="G17" s="76"/>
      <c r="H17" s="76"/>
      <c r="I17" s="76"/>
    </row>
    <row r="18" spans="1:9" ht="23.25">
      <c r="A18" s="23"/>
      <c r="B18" s="24"/>
      <c r="C18" s="24"/>
      <c r="D18" s="24"/>
      <c r="E18" s="24"/>
      <c r="F18" s="24"/>
      <c r="G18" s="24"/>
      <c r="H18" s="24"/>
      <c r="I18" s="24"/>
    </row>
    <row r="19" spans="1:9" ht="23.25">
      <c r="A19" s="76" t="s">
        <v>26</v>
      </c>
      <c r="B19" s="76"/>
      <c r="C19" s="76"/>
      <c r="D19" s="76"/>
      <c r="E19" s="76"/>
      <c r="F19" s="76"/>
      <c r="G19" s="76"/>
      <c r="H19" s="76"/>
      <c r="I19" s="76"/>
    </row>
  </sheetData>
  <sheetProtection/>
  <mergeCells count="4">
    <mergeCell ref="A13:I13"/>
    <mergeCell ref="A17:I17"/>
    <mergeCell ref="A19:I19"/>
    <mergeCell ref="A15:I15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1.140625" style="14" customWidth="1"/>
    <col min="2" max="2" width="12.421875" style="14" customWidth="1"/>
    <col min="3" max="4" width="10.7109375" style="14" customWidth="1"/>
    <col min="5" max="5" width="11.57421875" style="14" customWidth="1"/>
    <col min="6" max="6" width="11.8515625" style="14" customWidth="1"/>
    <col min="7" max="7" width="11.7109375" style="14" customWidth="1"/>
    <col min="8" max="8" width="13.7109375" style="14" customWidth="1"/>
    <col min="9" max="9" width="14.8515625" style="14" customWidth="1"/>
    <col min="10" max="16384" width="9.140625" style="14" customWidth="1"/>
  </cols>
  <sheetData>
    <row r="13" spans="1:9" ht="20.25">
      <c r="A13" s="77" t="s">
        <v>13</v>
      </c>
      <c r="B13" s="77"/>
      <c r="C13" s="77"/>
      <c r="D13" s="77"/>
      <c r="E13" s="77"/>
      <c r="F13" s="77"/>
      <c r="G13" s="77"/>
      <c r="H13" s="77"/>
      <c r="I13" s="77"/>
    </row>
    <row r="14" spans="1:9" ht="20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20.25">
      <c r="A15" s="77" t="s">
        <v>59</v>
      </c>
      <c r="B15" s="77"/>
      <c r="C15" s="77"/>
      <c r="D15" s="77"/>
      <c r="E15" s="77"/>
      <c r="F15" s="77"/>
      <c r="G15" s="77"/>
      <c r="H15" s="77"/>
      <c r="I15" s="77"/>
    </row>
    <row r="16" ht="20.25">
      <c r="A16" s="26"/>
    </row>
    <row r="17" spans="1:9" ht="20.25">
      <c r="A17" s="77" t="s">
        <v>58</v>
      </c>
      <c r="B17" s="77"/>
      <c r="C17" s="77"/>
      <c r="D17" s="77"/>
      <c r="E17" s="77"/>
      <c r="F17" s="77"/>
      <c r="G17" s="77"/>
      <c r="H17" s="77"/>
      <c r="I17" s="77"/>
    </row>
  </sheetData>
  <sheetProtection/>
  <mergeCells count="3">
    <mergeCell ref="A13:I13"/>
    <mergeCell ref="A15:I15"/>
    <mergeCell ref="A17:I17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9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18.8515625" style="14" customWidth="1"/>
    <col min="2" max="2" width="15.8515625" style="14" customWidth="1"/>
    <col min="3" max="4" width="14.421875" style="14" customWidth="1"/>
    <col min="5" max="5" width="15.00390625" style="14" customWidth="1"/>
    <col min="6" max="6" width="14.421875" style="14" customWidth="1"/>
    <col min="7" max="7" width="15.421875" style="14" customWidth="1"/>
    <col min="8" max="8" width="17.421875" style="14" customWidth="1"/>
    <col min="9" max="9" width="13.140625" style="14" customWidth="1"/>
    <col min="10" max="10" width="14.00390625" style="14" customWidth="1"/>
    <col min="11" max="11" width="14.28125" style="14" customWidth="1"/>
    <col min="12" max="12" width="12.57421875" style="14" customWidth="1"/>
    <col min="13" max="16384" width="9.140625" style="14" customWidth="1"/>
  </cols>
  <sheetData>
    <row r="1" spans="1:12" ht="12.7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7" spans="1:12" ht="45" customHeight="1">
      <c r="A7" s="52" t="s">
        <v>0</v>
      </c>
      <c r="B7" s="53" t="s">
        <v>4</v>
      </c>
      <c r="C7" s="53" t="s">
        <v>18</v>
      </c>
      <c r="D7" s="53" t="s">
        <v>19</v>
      </c>
      <c r="E7" s="53" t="s">
        <v>5</v>
      </c>
      <c r="F7" s="53" t="s">
        <v>20</v>
      </c>
      <c r="G7" s="53" t="s">
        <v>21</v>
      </c>
      <c r="H7" s="53" t="s">
        <v>63</v>
      </c>
      <c r="I7" s="53" t="s">
        <v>22</v>
      </c>
      <c r="J7" s="53" t="s">
        <v>23</v>
      </c>
      <c r="K7" s="53" t="s">
        <v>24</v>
      </c>
      <c r="L7" s="53" t="s">
        <v>25</v>
      </c>
    </row>
    <row r="8" spans="2:17" ht="12.75">
      <c r="B8" s="15"/>
      <c r="C8" s="15"/>
      <c r="D8" s="15"/>
      <c r="E8" s="15"/>
      <c r="F8" s="15"/>
      <c r="G8" s="15"/>
      <c r="H8" s="15"/>
      <c r="I8" s="15"/>
      <c r="J8" s="15"/>
      <c r="K8" s="16"/>
      <c r="L8" s="15"/>
      <c r="M8" s="15"/>
      <c r="N8" s="15"/>
      <c r="O8" s="15"/>
      <c r="P8" s="15"/>
      <c r="Q8" s="15"/>
    </row>
    <row r="9" spans="1:16" ht="12.75">
      <c r="A9" s="17" t="s">
        <v>49</v>
      </c>
      <c r="B9" s="18">
        <f>'Terminal Amts at Retirement'!H8</f>
        <v>8261424</v>
      </c>
      <c r="C9" s="18">
        <f>'Interim Amount'!F14</f>
        <v>1045110</v>
      </c>
      <c r="D9" s="18">
        <f>SUM(B9:C9)</f>
        <v>9306534</v>
      </c>
      <c r="E9" s="18">
        <f>'Terminal Amts at Retirement'!I8</f>
        <v>19665185</v>
      </c>
      <c r="F9" s="18">
        <f>'Interim Amount'!E14</f>
        <v>4099354</v>
      </c>
      <c r="G9" s="18">
        <f>SUM(E9:F9)</f>
        <v>23764539</v>
      </c>
      <c r="H9" s="18">
        <v>155735675</v>
      </c>
      <c r="I9" s="16">
        <f>ROUND(D9/H9,4)</f>
        <v>0.0598</v>
      </c>
      <c r="J9" s="16">
        <f>ROUND(G9/H9,4)</f>
        <v>0.1526</v>
      </c>
      <c r="K9" s="16">
        <f>I9-J9</f>
        <v>-0.09280000000000002</v>
      </c>
      <c r="L9" s="19">
        <f>ROUND(1-K9,2)</f>
        <v>1.09</v>
      </c>
      <c r="M9" s="15"/>
      <c r="N9" s="15"/>
      <c r="O9" s="15"/>
      <c r="P9" s="15"/>
    </row>
    <row r="10" spans="2:16" ht="12.75">
      <c r="B10" s="15"/>
      <c r="C10" s="15"/>
      <c r="I10" s="15"/>
      <c r="J10" s="15"/>
      <c r="K10" s="16"/>
      <c r="L10" s="15"/>
      <c r="M10" s="15"/>
      <c r="N10" s="15"/>
      <c r="O10" s="15"/>
      <c r="P10" s="15"/>
    </row>
    <row r="11" spans="1:16" ht="25.5">
      <c r="A11" s="20" t="s">
        <v>47</v>
      </c>
      <c r="B11" s="21">
        <f aca="true" t="shared" si="0" ref="B11:H11">SUM(B8:B10)</f>
        <v>8261424</v>
      </c>
      <c r="C11" s="21">
        <f t="shared" si="0"/>
        <v>1045110</v>
      </c>
      <c r="D11" s="21">
        <f t="shared" si="0"/>
        <v>9306534</v>
      </c>
      <c r="E11" s="21">
        <f t="shared" si="0"/>
        <v>19665185</v>
      </c>
      <c r="F11" s="21">
        <f t="shared" si="0"/>
        <v>4099354</v>
      </c>
      <c r="G11" s="21">
        <f t="shared" si="0"/>
        <v>23764539</v>
      </c>
      <c r="H11" s="21">
        <f t="shared" si="0"/>
        <v>155735675</v>
      </c>
      <c r="I11" s="15"/>
      <c r="J11" s="15"/>
      <c r="K11" s="16"/>
      <c r="L11" s="15"/>
      <c r="M11" s="15"/>
      <c r="N11" s="15"/>
      <c r="O11" s="15"/>
      <c r="P11" s="15"/>
    </row>
    <row r="12" spans="2:16" ht="12.75"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5"/>
      <c r="M12" s="15"/>
      <c r="N12" s="15"/>
      <c r="O12" s="15"/>
      <c r="P12" s="15"/>
    </row>
  </sheetData>
  <sheetProtection/>
  <mergeCells count="3">
    <mergeCell ref="A1:L1"/>
    <mergeCell ref="A2:L2"/>
    <mergeCell ref="A3:L3"/>
  </mergeCells>
  <printOptions horizontalCentered="1"/>
  <pageMargins left="0.75" right="0.75" top="1.5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90" zoomScaleNormal="90" zoomScalePageLayoutView="0" workbookViewId="0" topLeftCell="A1">
      <selection activeCell="A13" sqref="A13"/>
    </sheetView>
  </sheetViews>
  <sheetFormatPr defaultColWidth="9.140625" defaultRowHeight="12.75"/>
  <cols>
    <col min="1" max="1" width="24.28125" style="0" customWidth="1"/>
    <col min="2" max="2" width="17.8515625" style="0" customWidth="1"/>
    <col min="3" max="3" width="15.8515625" style="0" customWidth="1"/>
    <col min="4" max="4" width="14.140625" style="0" customWidth="1"/>
    <col min="5" max="5" width="13.57421875" style="0" customWidth="1"/>
    <col min="6" max="6" width="13.8515625" style="0" customWidth="1"/>
    <col min="7" max="7" width="12.140625" style="0" customWidth="1"/>
    <col min="8" max="8" width="16.8515625" style="0" customWidth="1"/>
    <col min="9" max="9" width="18.140625" style="0" customWidth="1"/>
    <col min="10" max="10" width="17.7109375" style="0" customWidth="1"/>
  </cols>
  <sheetData>
    <row r="1" spans="1:15" ht="12.75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3"/>
      <c r="L1" s="3"/>
      <c r="M1" s="3"/>
      <c r="N1" s="3"/>
      <c r="O1" s="3"/>
    </row>
    <row r="2" spans="1:15" ht="12.75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4"/>
      <c r="L2" s="4"/>
      <c r="M2" s="4"/>
      <c r="N2" s="4"/>
      <c r="O2" s="4"/>
    </row>
    <row r="3" spans="1:15" ht="12.75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3"/>
      <c r="L3" s="3"/>
      <c r="M3" s="3"/>
      <c r="N3" s="3"/>
      <c r="O3" s="3"/>
    </row>
    <row r="4" spans="11:15" ht="12.75">
      <c r="K4" s="3"/>
      <c r="L4" s="3"/>
      <c r="M4" s="3"/>
      <c r="N4" s="3"/>
      <c r="O4" s="3"/>
    </row>
    <row r="5" spans="1:10" ht="38.25">
      <c r="A5" s="54" t="s">
        <v>0</v>
      </c>
      <c r="B5" s="55" t="s">
        <v>4</v>
      </c>
      <c r="C5" s="55" t="s">
        <v>5</v>
      </c>
      <c r="D5" s="55" t="s">
        <v>11</v>
      </c>
      <c r="E5" s="55" t="s">
        <v>3</v>
      </c>
      <c r="F5" s="55" t="s">
        <v>2</v>
      </c>
      <c r="G5" s="55" t="s">
        <v>12</v>
      </c>
      <c r="H5" s="55" t="s">
        <v>4</v>
      </c>
      <c r="I5" s="55" t="s">
        <v>5</v>
      </c>
      <c r="J5" s="55" t="s">
        <v>11</v>
      </c>
    </row>
    <row r="6" spans="2:4" ht="15" customHeight="1">
      <c r="B6" s="2"/>
      <c r="C6" s="2"/>
      <c r="D6" s="2"/>
    </row>
    <row r="7" spans="1:4" ht="12.75">
      <c r="A7" s="8" t="s">
        <v>14</v>
      </c>
      <c r="B7" s="2"/>
      <c r="C7" s="2"/>
      <c r="D7" s="2"/>
    </row>
    <row r="8" spans="1:10" ht="12.75">
      <c r="A8" s="5" t="s">
        <v>45</v>
      </c>
      <c r="B8" s="11">
        <f>'Terminal S&amp;L Study'!F11</f>
        <v>5486476</v>
      </c>
      <c r="C8" s="11">
        <f>'Terminal S&amp;L Study'!G11</f>
        <v>13059803</v>
      </c>
      <c r="D8" s="11">
        <f>C8-B8</f>
        <v>7573327</v>
      </c>
      <c r="E8" s="72">
        <v>0.023</v>
      </c>
      <c r="F8" s="9">
        <v>2031</v>
      </c>
      <c r="G8" s="10">
        <f>F8-2013</f>
        <v>18</v>
      </c>
      <c r="H8" s="11">
        <f>ROUND((1+E8)^G8*B8,0)</f>
        <v>8261424</v>
      </c>
      <c r="I8" s="11">
        <f>ROUND((1+E8)^G8*C8,0)</f>
        <v>19665185</v>
      </c>
      <c r="J8" s="11">
        <f>H8-I8</f>
        <v>-11403761</v>
      </c>
    </row>
    <row r="9" spans="1:10" ht="12.75">
      <c r="A9" s="5" t="s">
        <v>16</v>
      </c>
      <c r="B9" s="2">
        <f>SUM(B8)</f>
        <v>5486476</v>
      </c>
      <c r="C9" s="2">
        <f>SUM(C8)</f>
        <v>13059803</v>
      </c>
      <c r="D9" s="2">
        <f>SUM(D8)</f>
        <v>7573327</v>
      </c>
      <c r="H9" s="2">
        <f>SUM(H8)</f>
        <v>8261424</v>
      </c>
      <c r="I9" s="2">
        <f>SUM(I8)</f>
        <v>19665185</v>
      </c>
      <c r="J9" s="13">
        <f>SUM(J8)</f>
        <v>-11403761</v>
      </c>
    </row>
    <row r="10" spans="2:4" ht="12.75">
      <c r="B10" s="2"/>
      <c r="C10" s="2"/>
      <c r="D10" s="2"/>
    </row>
    <row r="11" spans="1:4" ht="12.75">
      <c r="A11" s="8" t="s">
        <v>10</v>
      </c>
      <c r="B11" s="2"/>
      <c r="C11" s="2"/>
      <c r="D11" s="2"/>
    </row>
    <row r="12" spans="1:4" ht="12.75">
      <c r="A12" s="50" t="s">
        <v>64</v>
      </c>
      <c r="B12" s="2"/>
      <c r="C12" s="2"/>
      <c r="D12" s="2"/>
    </row>
    <row r="13" spans="1:4" ht="12.75">
      <c r="A13" s="50" t="s">
        <v>42</v>
      </c>
      <c r="B13" s="2"/>
      <c r="C13" s="2"/>
      <c r="D13" s="2"/>
    </row>
    <row r="14" spans="2:4" ht="12.75">
      <c r="B14" s="2"/>
      <c r="C14" s="2"/>
      <c r="D14" s="2"/>
    </row>
    <row r="15" spans="2:4" ht="12.75">
      <c r="B15" s="2"/>
      <c r="C15" s="2"/>
      <c r="D15" s="2"/>
    </row>
    <row r="16" spans="2:4" ht="12.75">
      <c r="B16" s="2"/>
      <c r="C16" s="2"/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</sheetData>
  <sheetProtection/>
  <mergeCells count="3">
    <mergeCell ref="A1:J1"/>
    <mergeCell ref="A2:J2"/>
    <mergeCell ref="A3:J3"/>
  </mergeCells>
  <printOptions horizontalCentered="1"/>
  <pageMargins left="0.75" right="0.75" top="1.5" bottom="1" header="0.5" footer="0.5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90" zoomScaleNormal="90" zoomScalePageLayoutView="0" workbookViewId="0" topLeftCell="A1">
      <selection activeCell="F26" sqref="F26"/>
    </sheetView>
  </sheetViews>
  <sheetFormatPr defaultColWidth="9.140625" defaultRowHeight="12.75"/>
  <cols>
    <col min="1" max="1" width="23.28125" style="0" customWidth="1"/>
    <col min="2" max="2" width="14.8515625" style="2" customWidth="1"/>
    <col min="3" max="3" width="14.28125" style="2" customWidth="1"/>
    <col min="4" max="4" width="14.00390625" style="2" customWidth="1"/>
    <col min="5" max="5" width="15.421875" style="2" customWidth="1"/>
    <col min="6" max="6" width="17.7109375" style="2" customWidth="1"/>
    <col min="7" max="7" width="16.140625" style="0" customWidth="1"/>
    <col min="8" max="8" width="16.7109375" style="2" customWidth="1"/>
    <col min="9" max="9" width="14.28125" style="2" customWidth="1"/>
    <col min="10" max="10" width="13.00390625" style="0" customWidth="1"/>
    <col min="11" max="11" width="14.140625" style="0" customWidth="1"/>
    <col min="12" max="12" width="14.421875" style="0" customWidth="1"/>
    <col min="13" max="13" width="16.421875" style="0" customWidth="1"/>
  </cols>
  <sheetData>
    <row r="1" spans="1:13" ht="12.75">
      <c r="A1" s="81" t="s">
        <v>13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  <c r="M1" s="3"/>
    </row>
    <row r="2" spans="1:13" ht="12.75">
      <c r="A2" s="81" t="s">
        <v>50</v>
      </c>
      <c r="B2" s="81"/>
      <c r="C2" s="81"/>
      <c r="D2" s="81"/>
      <c r="E2" s="81"/>
      <c r="F2" s="81"/>
      <c r="G2" s="81"/>
      <c r="H2" s="81"/>
      <c r="I2" s="4"/>
      <c r="J2" s="4"/>
      <c r="K2" s="4"/>
      <c r="L2" s="4"/>
      <c r="M2" s="4"/>
    </row>
    <row r="3" spans="2:13" ht="12.75">
      <c r="B3"/>
      <c r="C3"/>
      <c r="D3"/>
      <c r="E3"/>
      <c r="F3"/>
      <c r="H3"/>
      <c r="I3" s="6"/>
      <c r="J3" s="6"/>
      <c r="K3" s="6"/>
      <c r="L3" s="6"/>
      <c r="M3" s="6"/>
    </row>
    <row r="4" spans="1:11" ht="38.25">
      <c r="A4" s="54" t="s">
        <v>0</v>
      </c>
      <c r="B4" s="55" t="s">
        <v>4</v>
      </c>
      <c r="C4" s="55" t="s">
        <v>5</v>
      </c>
      <c r="D4" s="55" t="s">
        <v>1</v>
      </c>
      <c r="E4" s="55" t="s">
        <v>15</v>
      </c>
      <c r="F4" s="55" t="s">
        <v>6</v>
      </c>
      <c r="G4" s="55" t="s">
        <v>7</v>
      </c>
      <c r="H4" s="55" t="s">
        <v>8</v>
      </c>
      <c r="J4" s="2"/>
      <c r="K4" s="2"/>
    </row>
    <row r="5" spans="1:9" ht="24" customHeight="1">
      <c r="A5" s="7" t="s">
        <v>14</v>
      </c>
      <c r="I5"/>
    </row>
    <row r="6" spans="1:9" ht="12.75">
      <c r="A6" s="5" t="s">
        <v>9</v>
      </c>
      <c r="B6" s="12">
        <v>20887112</v>
      </c>
      <c r="C6" s="12">
        <v>49718898</v>
      </c>
      <c r="D6" s="12">
        <f>B6-C6</f>
        <v>-28831786</v>
      </c>
      <c r="E6" s="1">
        <v>1</v>
      </c>
      <c r="F6" s="12">
        <f>ROUND(B6*E6,0)</f>
        <v>20887112</v>
      </c>
      <c r="G6" s="12">
        <f>ROUND(C6*E6,0)</f>
        <v>49718898</v>
      </c>
      <c r="H6" s="12">
        <f>F6-G6</f>
        <v>-28831786</v>
      </c>
      <c r="I6"/>
    </row>
    <row r="7" spans="1:9" ht="12.75">
      <c r="A7" s="5" t="s">
        <v>16</v>
      </c>
      <c r="B7" s="2">
        <f>SUM(B6:B6)</f>
        <v>20887112</v>
      </c>
      <c r="C7" s="2">
        <f>SUM(C6:C6)</f>
        <v>49718898</v>
      </c>
      <c r="D7" s="2">
        <f>SUM(D6:D6)</f>
        <v>-28831786</v>
      </c>
      <c r="E7" s="1"/>
      <c r="F7" s="2">
        <f>SUM(F6:F6)</f>
        <v>20887112</v>
      </c>
      <c r="G7" s="2">
        <f>SUM(G6:G6)</f>
        <v>49718898</v>
      </c>
      <c r="H7" s="2">
        <f>SUM(H6:H6)</f>
        <v>-28831786</v>
      </c>
      <c r="I7"/>
    </row>
    <row r="8" spans="1:9" ht="12.75">
      <c r="A8" s="5"/>
      <c r="E8" s="1"/>
      <c r="G8" s="2"/>
      <c r="I8"/>
    </row>
    <row r="9" spans="5:9" ht="12.75">
      <c r="E9" s="60" t="s">
        <v>51</v>
      </c>
      <c r="F9" s="68">
        <f>'Big Sandy Unit 1 %'!C5</f>
        <v>0.2626728110599078</v>
      </c>
      <c r="G9" s="68">
        <f>'Big Sandy Unit 1 %'!C5</f>
        <v>0.2626728110599078</v>
      </c>
      <c r="H9" s="68">
        <f>'Big Sandy Unit 1 %'!C5</f>
        <v>0.2626728110599078</v>
      </c>
      <c r="I9"/>
    </row>
    <row r="10" spans="5:9" ht="12.75">
      <c r="E10" s="60"/>
      <c r="H10" s="67"/>
      <c r="I10"/>
    </row>
    <row r="11" spans="5:9" ht="12.75">
      <c r="E11" s="60" t="s">
        <v>55</v>
      </c>
      <c r="F11" s="69">
        <f>ROUND((F7*F9),0)</f>
        <v>5486476</v>
      </c>
      <c r="G11" s="69">
        <f>ROUND((G7*G9),0)</f>
        <v>13059803</v>
      </c>
      <c r="H11" s="69">
        <f>ROUND((H7*H9),0)</f>
        <v>-7573326</v>
      </c>
      <c r="I11"/>
    </row>
    <row r="12" spans="1:9" ht="12.75">
      <c r="A12" s="5"/>
      <c r="E12" s="1"/>
      <c r="G12" s="2"/>
      <c r="I12"/>
    </row>
    <row r="13" spans="1:9" ht="12.75">
      <c r="A13" s="83" t="s">
        <v>10</v>
      </c>
      <c r="B13" s="83"/>
      <c r="C13" s="83"/>
      <c r="D13" s="83"/>
      <c r="E13" s="83"/>
      <c r="F13" s="83"/>
      <c r="G13" s="83"/>
      <c r="H13" s="83"/>
      <c r="I13"/>
    </row>
    <row r="14" spans="1:9" ht="12.75">
      <c r="A14" s="84" t="s">
        <v>41</v>
      </c>
      <c r="B14" s="84"/>
      <c r="C14" s="84"/>
      <c r="D14" s="84"/>
      <c r="E14" s="84"/>
      <c r="F14" s="84"/>
      <c r="G14" s="84"/>
      <c r="H14" s="84"/>
      <c r="I14"/>
    </row>
    <row r="15" spans="4:9" ht="12.75">
      <c r="D15"/>
      <c r="G15" s="1"/>
      <c r="I15"/>
    </row>
    <row r="16" spans="4:7" ht="12.75">
      <c r="D16"/>
      <c r="G16" s="1"/>
    </row>
    <row r="17" spans="4:7" ht="12.75">
      <c r="D17"/>
      <c r="G17" s="1"/>
    </row>
    <row r="18" spans="4:7" ht="12.75">
      <c r="D18"/>
      <c r="G18" s="1"/>
    </row>
    <row r="19" ht="12.75">
      <c r="H19" s="59"/>
    </row>
    <row r="20" spans="8:12" ht="12.75">
      <c r="H20" s="59"/>
      <c r="J20" s="1"/>
      <c r="K20" s="2"/>
      <c r="L20" s="2"/>
    </row>
    <row r="21" spans="8:12" ht="12.75">
      <c r="H21" s="59"/>
      <c r="J21" s="1"/>
      <c r="K21" s="2"/>
      <c r="L21" s="2"/>
    </row>
    <row r="22" spans="8:12" ht="12.75">
      <c r="H22" s="59"/>
      <c r="J22" s="1"/>
      <c r="K22" s="2"/>
      <c r="L22" s="2"/>
    </row>
    <row r="23" spans="8:12" ht="12.75">
      <c r="H23" s="59"/>
      <c r="J23" s="1"/>
      <c r="K23" s="2"/>
      <c r="L23" s="2"/>
    </row>
    <row r="24" spans="8:12" ht="12.75">
      <c r="H24" s="59"/>
      <c r="J24" s="1"/>
      <c r="K24" s="2"/>
      <c r="L24" s="2"/>
    </row>
    <row r="25" spans="8:12" ht="12.75">
      <c r="H25" s="59"/>
      <c r="J25" s="1"/>
      <c r="K25" s="2"/>
      <c r="L25" s="2"/>
    </row>
    <row r="26" spans="8:12" ht="12.75">
      <c r="H26" s="59"/>
      <c r="J26" s="1"/>
      <c r="K26" s="2"/>
      <c r="L26" s="2"/>
    </row>
    <row r="27" spans="10:12" ht="12.75">
      <c r="J27" s="1"/>
      <c r="K27" s="2"/>
      <c r="L27" s="2"/>
    </row>
    <row r="28" spans="10:12" ht="12.75">
      <c r="J28" s="1"/>
      <c r="K28" s="2"/>
      <c r="L28" s="2"/>
    </row>
    <row r="29" spans="10:12" ht="12.75">
      <c r="J29" s="1"/>
      <c r="K29" s="2"/>
      <c r="L29" s="2"/>
    </row>
    <row r="30" spans="10:12" ht="12.75">
      <c r="J30" s="1"/>
      <c r="K30" s="2"/>
      <c r="L30" s="2"/>
    </row>
    <row r="31" spans="10:12" ht="12.75">
      <c r="J31" s="1"/>
      <c r="K31" s="2"/>
      <c r="L31" s="2"/>
    </row>
    <row r="32" spans="10:12" ht="12.75">
      <c r="J32" s="1"/>
      <c r="K32" s="2"/>
      <c r="L32" s="2"/>
    </row>
    <row r="33" spans="10:12" ht="12.75">
      <c r="J33" s="1"/>
      <c r="K33" s="2"/>
      <c r="L33" s="2"/>
    </row>
    <row r="34" spans="10:12" ht="12.75">
      <c r="J34" s="1"/>
      <c r="K34" s="2"/>
      <c r="L34" s="2"/>
    </row>
    <row r="35" spans="10:12" ht="12.75">
      <c r="J35" s="1"/>
      <c r="K35" s="2"/>
      <c r="L35" s="2"/>
    </row>
    <row r="36" spans="10:12" ht="12.75">
      <c r="J36" s="1"/>
      <c r="K36" s="2"/>
      <c r="L36" s="2"/>
    </row>
    <row r="37" spans="10:12" ht="12.75">
      <c r="J37" s="1"/>
      <c r="K37" s="2"/>
      <c r="L37" s="2"/>
    </row>
  </sheetData>
  <sheetProtection/>
  <mergeCells count="4">
    <mergeCell ref="A1:H1"/>
    <mergeCell ref="A2:H2"/>
    <mergeCell ref="A13:H13"/>
    <mergeCell ref="A14:H14"/>
  </mergeCells>
  <printOptions horizontalCentered="1"/>
  <pageMargins left="0.75" right="0.75" top="1.5" bottom="1" header="0.5" footer="0.5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selection activeCell="A1" sqref="A1:G7"/>
    </sheetView>
  </sheetViews>
  <sheetFormatPr defaultColWidth="9.140625" defaultRowHeight="12.75"/>
  <cols>
    <col min="1" max="1" width="38.00390625" style="0" customWidth="1"/>
  </cols>
  <sheetData>
    <row r="1" spans="1:12" ht="12.75">
      <c r="A1" s="78" t="s">
        <v>13</v>
      </c>
      <c r="B1" s="78"/>
      <c r="C1" s="78"/>
      <c r="D1" s="78"/>
      <c r="E1" s="78"/>
      <c r="F1" s="78"/>
      <c r="G1" s="78"/>
      <c r="H1" s="61"/>
      <c r="I1" s="61"/>
      <c r="J1" s="61"/>
      <c r="K1" s="61"/>
      <c r="L1" s="61"/>
    </row>
    <row r="2" spans="1:12" ht="12.75">
      <c r="A2" s="79" t="s">
        <v>60</v>
      </c>
      <c r="B2" s="79"/>
      <c r="C2" s="79"/>
      <c r="D2" s="79"/>
      <c r="E2" s="79"/>
      <c r="F2" s="79"/>
      <c r="G2" s="79"/>
      <c r="H2" s="62"/>
      <c r="I2" s="62"/>
      <c r="J2" s="62"/>
      <c r="K2" s="62"/>
      <c r="L2" s="62"/>
    </row>
    <row r="3" spans="1:12" ht="12.75">
      <c r="A3" s="80" t="s">
        <v>56</v>
      </c>
      <c r="B3" s="80"/>
      <c r="C3" s="80"/>
      <c r="D3" s="80"/>
      <c r="E3" s="80"/>
      <c r="F3" s="80"/>
      <c r="G3" s="80"/>
      <c r="H3" s="63"/>
      <c r="I3" s="63"/>
      <c r="J3" s="63"/>
      <c r="K3" s="63"/>
      <c r="L3" s="63"/>
    </row>
    <row r="5" spans="1:3" ht="12.75">
      <c r="A5" s="5" t="s">
        <v>53</v>
      </c>
      <c r="B5" s="73">
        <v>285</v>
      </c>
      <c r="C5" s="65">
        <f>B5/$B$7</f>
        <v>0.2626728110599078</v>
      </c>
    </row>
    <row r="6" spans="1:3" ht="12.75">
      <c r="A6" s="5" t="s">
        <v>54</v>
      </c>
      <c r="B6" s="64">
        <v>800</v>
      </c>
      <c r="C6" s="66">
        <f>B6/$B$7</f>
        <v>0.7373271889400922</v>
      </c>
    </row>
    <row r="7" spans="1:3" ht="12.75">
      <c r="A7" s="70" t="s">
        <v>52</v>
      </c>
      <c r="B7" s="71">
        <f>SUM(B5:B6)</f>
        <v>1085</v>
      </c>
      <c r="C7" s="68">
        <f>SUM(C5:C6)</f>
        <v>1</v>
      </c>
    </row>
  </sheetData>
  <sheetProtection/>
  <mergeCells count="3">
    <mergeCell ref="A3:G3"/>
    <mergeCell ref="A2:G2"/>
    <mergeCell ref="A1:G1"/>
  </mergeCells>
  <printOptions/>
  <pageMargins left="0.7" right="0.7" top="0.75" bottom="0.75" header="0.3" footer="0.3"/>
  <pageSetup fitToHeight="0" fitToWidth="1" horizontalDpi="1200" verticalDpi="12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19.8515625" style="33" customWidth="1"/>
    <col min="2" max="2" width="20.00390625" style="34" customWidth="1"/>
    <col min="3" max="3" width="17.7109375" style="37" customWidth="1"/>
    <col min="4" max="4" width="16.28125" style="37" customWidth="1"/>
    <col min="5" max="5" width="19.28125" style="34" customWidth="1"/>
    <col min="6" max="6" width="17.421875" style="34" customWidth="1"/>
    <col min="7" max="16384" width="9.140625" style="28" customWidth="1"/>
  </cols>
  <sheetData>
    <row r="1" spans="1:6" ht="15.75">
      <c r="A1" s="85" t="s">
        <v>13</v>
      </c>
      <c r="B1" s="85"/>
      <c r="C1" s="85"/>
      <c r="D1" s="85"/>
      <c r="E1" s="85"/>
      <c r="F1" s="85"/>
    </row>
    <row r="2" spans="1:6" ht="15.75">
      <c r="A2" s="85" t="s">
        <v>48</v>
      </c>
      <c r="B2" s="85"/>
      <c r="C2" s="85"/>
      <c r="D2" s="85"/>
      <c r="E2" s="85"/>
      <c r="F2" s="85"/>
    </row>
    <row r="3" spans="1:6" ht="15.75">
      <c r="A3" s="85" t="s">
        <v>27</v>
      </c>
      <c r="B3" s="85"/>
      <c r="C3" s="85"/>
      <c r="D3" s="85"/>
      <c r="E3" s="85"/>
      <c r="F3" s="85"/>
    </row>
    <row r="4" spans="1:6" ht="15.75">
      <c r="A4" s="85" t="s">
        <v>61</v>
      </c>
      <c r="B4" s="85"/>
      <c r="C4" s="85"/>
      <c r="D4" s="85"/>
      <c r="E4" s="85"/>
      <c r="F4" s="85"/>
    </row>
    <row r="5" spans="1:6" ht="15.75">
      <c r="A5" s="27"/>
      <c r="B5" s="27"/>
      <c r="C5" s="27"/>
      <c r="D5" s="27"/>
      <c r="E5" s="27"/>
      <c r="F5" s="27"/>
    </row>
    <row r="6" spans="1:6" ht="47.25">
      <c r="A6" s="56" t="s">
        <v>28</v>
      </c>
      <c r="B6" s="57" t="s">
        <v>40</v>
      </c>
      <c r="C6" s="58" t="s">
        <v>29</v>
      </c>
      <c r="D6" s="58" t="s">
        <v>30</v>
      </c>
      <c r="E6" s="57" t="s">
        <v>20</v>
      </c>
      <c r="F6" s="57" t="s">
        <v>18</v>
      </c>
    </row>
    <row r="7" spans="1:6" ht="15.75">
      <c r="A7" s="29"/>
      <c r="B7" s="30"/>
      <c r="C7" s="31"/>
      <c r="D7" s="31"/>
      <c r="E7" s="30"/>
      <c r="F7" s="30"/>
    </row>
    <row r="8" spans="1:6" ht="15.75">
      <c r="A8" s="32" t="s">
        <v>31</v>
      </c>
      <c r="B8" s="30"/>
      <c r="C8" s="31"/>
      <c r="D8" s="31"/>
      <c r="E8" s="30"/>
      <c r="F8" s="30"/>
    </row>
    <row r="9" spans="1:6" ht="12.75">
      <c r="A9" s="33">
        <v>311</v>
      </c>
      <c r="B9" s="74">
        <v>623784</v>
      </c>
      <c r="C9" s="35">
        <f>'Interim Calc'!C25</f>
        <v>0.23993716292470452</v>
      </c>
      <c r="D9" s="35">
        <f>'Interim Calc'!D25</f>
        <v>0.06117085207101199</v>
      </c>
      <c r="E9" s="34">
        <f>ROUND(B9*C9,0)</f>
        <v>149669</v>
      </c>
      <c r="F9" s="34">
        <f>ROUND(B9*D9,0)</f>
        <v>38157</v>
      </c>
    </row>
    <row r="10" spans="1:6" ht="12.75">
      <c r="A10" s="33">
        <v>312</v>
      </c>
      <c r="B10" s="74">
        <v>10776066</v>
      </c>
      <c r="C10" s="35">
        <f aca="true" t="shared" si="0" ref="C10:D13">C9</f>
        <v>0.23993716292470452</v>
      </c>
      <c r="D10" s="35">
        <f t="shared" si="0"/>
        <v>0.06117085207101199</v>
      </c>
      <c r="E10" s="34">
        <f>ROUND(B10*C10,0)</f>
        <v>2585579</v>
      </c>
      <c r="F10" s="34">
        <f>ROUND(B10*D10,0)</f>
        <v>659181</v>
      </c>
    </row>
    <row r="11" spans="1:6" ht="12.75">
      <c r="A11" s="33">
        <v>314</v>
      </c>
      <c r="B11" s="74">
        <v>5234306</v>
      </c>
      <c r="C11" s="35">
        <f t="shared" si="0"/>
        <v>0.23993716292470452</v>
      </c>
      <c r="D11" s="35">
        <f t="shared" si="0"/>
        <v>0.06117085207101199</v>
      </c>
      <c r="E11" s="34">
        <f>ROUND(B11*C11,0)</f>
        <v>1255905</v>
      </c>
      <c r="F11" s="34">
        <f>ROUND(B11*D11,0)</f>
        <v>320187</v>
      </c>
    </row>
    <row r="12" spans="1:6" ht="12.75">
      <c r="A12" s="33">
        <v>315</v>
      </c>
      <c r="B12" s="74">
        <v>242634</v>
      </c>
      <c r="C12" s="35">
        <f t="shared" si="0"/>
        <v>0.23993716292470452</v>
      </c>
      <c r="D12" s="35">
        <f t="shared" si="0"/>
        <v>0.06117085207101199</v>
      </c>
      <c r="E12" s="34">
        <f>ROUND(B12*C12,0)</f>
        <v>58217</v>
      </c>
      <c r="F12" s="34">
        <f>ROUND(B12*D12,0)</f>
        <v>14842</v>
      </c>
    </row>
    <row r="13" spans="1:6" ht="12.75">
      <c r="A13" s="33">
        <v>316</v>
      </c>
      <c r="B13" s="75">
        <v>208320</v>
      </c>
      <c r="C13" s="35">
        <f t="shared" si="0"/>
        <v>0.23993716292470452</v>
      </c>
      <c r="D13" s="35">
        <f t="shared" si="0"/>
        <v>0.06117085207101199</v>
      </c>
      <c r="E13" s="36">
        <f>ROUND(B13*C13,0)</f>
        <v>49984</v>
      </c>
      <c r="F13" s="36">
        <f>ROUND(B13*D13,0)</f>
        <v>12743</v>
      </c>
    </row>
    <row r="14" spans="2:6" ht="12.75">
      <c r="B14" s="34">
        <f>SUM(B9:B13)</f>
        <v>17085110</v>
      </c>
      <c r="E14" s="34">
        <f>SUM(E9:E13)</f>
        <v>4099354</v>
      </c>
      <c r="F14" s="34">
        <f>SUM(F9:F13)</f>
        <v>1045110</v>
      </c>
    </row>
    <row r="16" spans="1:4" ht="12.75">
      <c r="A16" s="28"/>
      <c r="B16" s="38" t="s">
        <v>32</v>
      </c>
      <c r="C16" s="39"/>
      <c r="D16" s="40">
        <f>D13-C13</f>
        <v>-0.17876631085369252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75" right="0.75" top="1.25" bottom="1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3.57421875" style="14" customWidth="1"/>
    <col min="2" max="2" width="19.8515625" style="14" customWidth="1"/>
    <col min="3" max="3" width="22.28125" style="14" customWidth="1"/>
    <col min="4" max="4" width="22.7109375" style="14" customWidth="1"/>
    <col min="5" max="5" width="19.140625" style="14" bestFit="1" customWidth="1"/>
    <col min="6" max="16384" width="9.140625" style="14" customWidth="1"/>
  </cols>
  <sheetData>
    <row r="1" spans="1:4" ht="15.75">
      <c r="A1" s="88" t="s">
        <v>33</v>
      </c>
      <c r="B1" s="88"/>
      <c r="C1" s="88"/>
      <c r="D1" s="88"/>
    </row>
    <row r="2" spans="1:4" ht="15.75">
      <c r="A2" s="88" t="s">
        <v>62</v>
      </c>
      <c r="B2" s="88"/>
      <c r="C2" s="88"/>
      <c r="D2" s="88"/>
    </row>
    <row r="3" spans="1:4" ht="15.75">
      <c r="A3" s="88" t="s">
        <v>34</v>
      </c>
      <c r="B3" s="88"/>
      <c r="C3" s="88"/>
      <c r="D3" s="88"/>
    </row>
    <row r="4" spans="1:4" ht="15.75">
      <c r="A4" s="88" t="s">
        <v>35</v>
      </c>
      <c r="B4" s="88"/>
      <c r="C4" s="88"/>
      <c r="D4" s="88"/>
    </row>
    <row r="6" spans="1:4" ht="15">
      <c r="A6" s="42" t="s">
        <v>36</v>
      </c>
      <c r="B6" s="42" t="s">
        <v>37</v>
      </c>
      <c r="C6" s="42" t="s">
        <v>38</v>
      </c>
      <c r="D6" s="42" t="s">
        <v>39</v>
      </c>
    </row>
    <row r="7" spans="1:4" ht="14.25">
      <c r="A7" s="43">
        <v>2001</v>
      </c>
      <c r="B7" s="44">
        <v>2993746.57</v>
      </c>
      <c r="C7" s="44">
        <v>3926667.7400000007</v>
      </c>
      <c r="D7" s="44">
        <v>185115.64000000004</v>
      </c>
    </row>
    <row r="8" spans="1:4" ht="14.25">
      <c r="A8" s="43">
        <v>2002</v>
      </c>
      <c r="B8" s="44">
        <v>1002884.46</v>
      </c>
      <c r="C8" s="44">
        <v>2853090.9</v>
      </c>
      <c r="D8" s="44">
        <v>70132.50999999998</v>
      </c>
    </row>
    <row r="9" spans="1:4" ht="14.25">
      <c r="A9" s="43">
        <v>2003</v>
      </c>
      <c r="B9" s="44">
        <v>17368194.85</v>
      </c>
      <c r="C9" s="44">
        <v>7319823.830000001</v>
      </c>
      <c r="D9" s="44">
        <v>15412.019999999997</v>
      </c>
    </row>
    <row r="10" spans="1:4" ht="14.25">
      <c r="A10" s="43">
        <v>2004</v>
      </c>
      <c r="B10" s="44">
        <v>6706362.64</v>
      </c>
      <c r="C10" s="44">
        <v>4688532.3999999985</v>
      </c>
      <c r="D10" s="44">
        <v>501015.88999999984</v>
      </c>
    </row>
    <row r="11" spans="1:4" ht="14.25">
      <c r="A11" s="43">
        <v>2005</v>
      </c>
      <c r="B11" s="44">
        <v>1935060.3499999996</v>
      </c>
      <c r="C11" s="44">
        <v>473564.3000000001</v>
      </c>
      <c r="D11" s="44">
        <v>-6024.07</v>
      </c>
    </row>
    <row r="12" spans="1:4" ht="14.25">
      <c r="A12" s="43">
        <v>2006</v>
      </c>
      <c r="B12" s="44">
        <v>29374046.55</v>
      </c>
      <c r="C12" s="44">
        <v>1023159.53</v>
      </c>
      <c r="D12" s="44">
        <v>1802.9399999999996</v>
      </c>
    </row>
    <row r="13" spans="1:4" ht="14.25">
      <c r="A13" s="43">
        <v>2007</v>
      </c>
      <c r="B13" s="44">
        <v>17187291.21</v>
      </c>
      <c r="C13" s="44">
        <v>1816077.1400000001</v>
      </c>
      <c r="D13" s="44">
        <v>466314.6099999999</v>
      </c>
    </row>
    <row r="14" spans="1:4" ht="14.25">
      <c r="A14" s="43">
        <v>2008</v>
      </c>
      <c r="B14" s="44">
        <v>8442428.35</v>
      </c>
      <c r="C14" s="44">
        <v>930803.3800000001</v>
      </c>
      <c r="D14" s="44">
        <v>1096436.1099999999</v>
      </c>
    </row>
    <row r="15" spans="1:4" ht="14.25">
      <c r="A15" s="43">
        <v>2009</v>
      </c>
      <c r="B15" s="44">
        <v>7099590.810000001</v>
      </c>
      <c r="C15" s="44">
        <v>4892799.3100000005</v>
      </c>
      <c r="D15" s="44">
        <v>695150.68</v>
      </c>
    </row>
    <row r="16" spans="1:4" ht="14.25">
      <c r="A16" s="43">
        <v>2010</v>
      </c>
      <c r="B16" s="44">
        <v>4584217.82</v>
      </c>
      <c r="C16" s="44">
        <v>3158048.3500000006</v>
      </c>
      <c r="D16" s="44">
        <v>524911.16</v>
      </c>
    </row>
    <row r="17" spans="1:4" ht="14.25">
      <c r="A17" s="43">
        <v>2011</v>
      </c>
      <c r="B17" s="44">
        <v>9597929.56</v>
      </c>
      <c r="C17" s="44">
        <v>681035.6299999999</v>
      </c>
      <c r="D17" s="44">
        <v>144621.61000000002</v>
      </c>
    </row>
    <row r="18" spans="1:4" ht="14.25">
      <c r="A18" s="43">
        <v>2012</v>
      </c>
      <c r="B18" s="44">
        <v>18961542.16</v>
      </c>
      <c r="C18" s="44">
        <v>1520105.72</v>
      </c>
      <c r="D18" s="44">
        <v>1088236.66</v>
      </c>
    </row>
    <row r="19" spans="1:4" ht="14.25">
      <c r="A19" s="43">
        <v>2013</v>
      </c>
      <c r="B19" s="44">
        <v>18287379.31</v>
      </c>
      <c r="C19" s="44">
        <v>1958542.3899999997</v>
      </c>
      <c r="D19" s="44">
        <v>4545851.16</v>
      </c>
    </row>
    <row r="20" spans="1:4" ht="14.25">
      <c r="A20" s="43">
        <v>2014</v>
      </c>
      <c r="B20" s="44">
        <v>7176844.4</v>
      </c>
      <c r="C20" s="44">
        <v>2675750.49</v>
      </c>
      <c r="D20" s="44">
        <v>918602.85</v>
      </c>
    </row>
    <row r="21" spans="1:4" ht="14.25">
      <c r="A21" s="43">
        <v>2015</v>
      </c>
      <c r="B21" s="44">
        <v>22621513.090000033</v>
      </c>
      <c r="C21" s="44">
        <v>6070827.45</v>
      </c>
      <c r="D21" s="44">
        <v>1005485.69</v>
      </c>
    </row>
    <row r="22" spans="1:4" ht="14.25">
      <c r="A22" s="43">
        <v>2016</v>
      </c>
      <c r="B22" s="48">
        <v>15615230.05</v>
      </c>
      <c r="C22" s="45">
        <v>1348321.03</v>
      </c>
      <c r="D22" s="45">
        <v>305427.76</v>
      </c>
    </row>
    <row r="23" spans="1:4" ht="15">
      <c r="A23" s="46"/>
      <c r="B23" s="47">
        <f>SUM(B7:B22)</f>
        <v>188954262.18000004</v>
      </c>
      <c r="C23" s="47">
        <f>SUM(C7:C22)</f>
        <v>45337149.59</v>
      </c>
      <c r="D23" s="47">
        <f>SUM(D7:D22)</f>
        <v>11558493.219999999</v>
      </c>
    </row>
    <row r="25" spans="1:4" ht="30.75" customHeight="1">
      <c r="A25" s="89" t="s">
        <v>35</v>
      </c>
      <c r="B25" s="89"/>
      <c r="C25" s="49">
        <f>C23/B23</f>
        <v>0.23993716292470452</v>
      </c>
      <c r="D25" s="49">
        <f>D23/B23</f>
        <v>0.06117085207101199</v>
      </c>
    </row>
    <row r="27" ht="15">
      <c r="A27" s="51" t="s">
        <v>10</v>
      </c>
    </row>
    <row r="28" spans="1:4" ht="45.75" customHeight="1">
      <c r="A28" s="90" t="s">
        <v>43</v>
      </c>
      <c r="B28" s="90"/>
      <c r="C28" s="90"/>
      <c r="D28" s="90"/>
    </row>
    <row r="29" spans="1:4" ht="27.75" customHeight="1">
      <c r="A29" s="86" t="s">
        <v>44</v>
      </c>
      <c r="B29" s="87"/>
      <c r="C29" s="87"/>
      <c r="D29" s="87"/>
    </row>
    <row r="34" spans="4:5" ht="12.75">
      <c r="D34" s="41"/>
      <c r="E34" s="41"/>
    </row>
    <row r="78" ht="14.25" customHeight="1"/>
    <row r="80" ht="27" customHeight="1"/>
  </sheetData>
  <sheetProtection/>
  <mergeCells count="7">
    <mergeCell ref="A29:D29"/>
    <mergeCell ref="A1:D1"/>
    <mergeCell ref="A2:D2"/>
    <mergeCell ref="A3:D3"/>
    <mergeCell ref="A4:D4"/>
    <mergeCell ref="A25:B25"/>
    <mergeCell ref="A28:D28"/>
  </mergeCells>
  <printOptions horizontalCentered="1"/>
  <pageMargins left="0.7" right="0.7" top="1.2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Betsy Sekula</cp:lastModifiedBy>
  <cp:lastPrinted>2017-05-15T13:48:12Z</cp:lastPrinted>
  <dcterms:created xsi:type="dcterms:W3CDTF">2008-05-01T17:39:18Z</dcterms:created>
  <dcterms:modified xsi:type="dcterms:W3CDTF">2017-07-07T12:52:13Z</dcterms:modified>
  <cp:category/>
  <cp:version/>
  <cp:contentType/>
  <cp:contentStatus/>
</cp:coreProperties>
</file>