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19170" windowHeight="6645" activeTab="0"/>
  </bookViews>
  <sheets>
    <sheet name="Cover" sheetId="1" r:id="rId1"/>
    <sheet name="311" sheetId="2" r:id="rId2"/>
    <sheet name="312" sheetId="3" r:id="rId3"/>
    <sheet name="314" sheetId="4" r:id="rId4"/>
    <sheet name="315" sheetId="5" r:id="rId5"/>
    <sheet name="316" sheetId="6" r:id="rId6"/>
  </sheets>
  <definedNames>
    <definedName name="\c">#REF!</definedName>
    <definedName name="\e">#REF!</definedName>
    <definedName name="\p">#REF!</definedName>
    <definedName name="PRINT_AREA_MI">#REF!</definedName>
    <definedName name="PRINT_TITLES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<sst xmlns="http://schemas.openxmlformats.org/spreadsheetml/2006/main" count="84" uniqueCount="22">
  <si>
    <t>Transfers</t>
  </si>
  <si>
    <t>Beginning</t>
  </si>
  <si>
    <t>Interim</t>
  </si>
  <si>
    <t>Year</t>
  </si>
  <si>
    <t>Additions</t>
  </si>
  <si>
    <t>Retmts</t>
  </si>
  <si>
    <t>&amp; Adj.</t>
  </si>
  <si>
    <t>Balance</t>
  </si>
  <si>
    <t>Total</t>
  </si>
  <si>
    <t>Interim Retirement Factor</t>
  </si>
  <si>
    <t>KENTUCKY POWER COMPANY</t>
  </si>
  <si>
    <t>Plant - Big Sandy, Account 311</t>
  </si>
  <si>
    <t>Plant - Big Sandy, Account 312</t>
  </si>
  <si>
    <t>Plant - Big Sandy, Account 314</t>
  </si>
  <si>
    <t>Plant - Big Sandy, Account 315</t>
  </si>
  <si>
    <t>Plant - Big Sandy, Account 316</t>
  </si>
  <si>
    <r>
      <t>Note:</t>
    </r>
    <r>
      <rPr>
        <sz val="12"/>
        <rFont val="Arial"/>
        <family val="2"/>
      </rPr>
      <t xml:space="preserve">   2015 Interim Retirments were adjusted to exclude the retirement of the coal assets at Big Sandy.</t>
    </r>
  </si>
  <si>
    <t>Interim Activity Analysis @ December 31, 2016</t>
  </si>
  <si>
    <t>2016 Balance</t>
  </si>
  <si>
    <t>DEPRECIATION STUDY AS OF DECEMBER 31, 2016</t>
  </si>
  <si>
    <t>INTERIM RETIREMENT RATIOS</t>
  </si>
  <si>
    <t>BIG SANDY PLANT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</si>
</sst>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0.000%"/>
    <numFmt numFmtId="167" formatCode="0.00000"/>
    <numFmt numFmtId="168" formatCode="#,##0.0"/>
    <numFmt numFmtId="169" formatCode="0_);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HLV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169" fontId="4" fillId="0" borderId="0" xfId="0" applyNumberFormat="1" applyFont="1" applyAlignment="1" applyProtection="1">
      <alignment horizontal="center"/>
      <protection/>
    </xf>
    <xf numFmtId="4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67" fontId="5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169" fontId="4" fillId="0" borderId="0" xfId="0" applyNumberFormat="1" applyFont="1" applyFill="1" applyAlignment="1" applyProtection="1">
      <alignment horizontal="center"/>
      <protection/>
    </xf>
    <xf numFmtId="3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9" fillId="0" borderId="0" xfId="55" applyFont="1" applyAlignment="1">
      <alignment/>
      <protection/>
    </xf>
    <xf numFmtId="0" fontId="8" fillId="0" borderId="0" xfId="55" applyFont="1" applyAlignment="1">
      <alignment/>
      <protection/>
    </xf>
    <xf numFmtId="0" fontId="8" fillId="0" borderId="0" xfId="0" applyFont="1" applyAlignment="1">
      <alignment horizontal="center"/>
    </xf>
    <xf numFmtId="0" fontId="8" fillId="0" borderId="0" xfId="55" applyFont="1" applyFill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I17"/>
  <sheetViews>
    <sheetView tabSelected="1" zoomScalePageLayoutView="0" workbookViewId="0" topLeftCell="A1">
      <selection activeCell="B2" sqref="B2"/>
    </sheetView>
  </sheetViews>
  <sheetFormatPr defaultColWidth="8.88671875" defaultRowHeight="15.75"/>
  <cols>
    <col min="1" max="16384" width="8.88671875" style="26" customWidth="1"/>
  </cols>
  <sheetData>
    <row r="11" spans="1:9" ht="20.25">
      <c r="A11" s="28" t="s">
        <v>10</v>
      </c>
      <c r="B11" s="28"/>
      <c r="C11" s="28"/>
      <c r="D11" s="28"/>
      <c r="E11" s="28"/>
      <c r="F11" s="28"/>
      <c r="G11" s="28"/>
      <c r="H11" s="28"/>
      <c r="I11" s="28"/>
    </row>
    <row r="12" ht="20.25">
      <c r="A12" s="27"/>
    </row>
    <row r="13" spans="1:9" ht="20.25">
      <c r="A13" s="29" t="s">
        <v>19</v>
      </c>
      <c r="B13" s="29"/>
      <c r="C13" s="29"/>
      <c r="D13" s="29"/>
      <c r="E13" s="29"/>
      <c r="F13" s="29"/>
      <c r="G13" s="29"/>
      <c r="H13" s="29"/>
      <c r="I13" s="29"/>
    </row>
    <row r="14" ht="23.25" customHeight="1"/>
    <row r="15" spans="1:9" ht="20.25">
      <c r="A15" s="30" t="s">
        <v>21</v>
      </c>
      <c r="B15" s="30"/>
      <c r="C15" s="30"/>
      <c r="D15" s="30"/>
      <c r="E15" s="30"/>
      <c r="F15" s="30"/>
      <c r="G15" s="30"/>
      <c r="H15" s="30"/>
      <c r="I15" s="30"/>
    </row>
    <row r="16" ht="20.25">
      <c r="A16" s="27"/>
    </row>
    <row r="17" spans="1:9" ht="20.25">
      <c r="A17" s="30" t="s">
        <v>20</v>
      </c>
      <c r="B17" s="30"/>
      <c r="C17" s="30"/>
      <c r="D17" s="30"/>
      <c r="E17" s="30"/>
      <c r="F17" s="30"/>
      <c r="G17" s="30"/>
      <c r="H17" s="30"/>
      <c r="I17" s="30"/>
    </row>
  </sheetData>
  <sheetProtection/>
  <mergeCells count="4">
    <mergeCell ref="A11:I11"/>
    <mergeCell ref="A13:I13"/>
    <mergeCell ref="A17:I17"/>
    <mergeCell ref="A15:I15"/>
  </mergeCells>
  <printOptions horizontalCentered="1"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zoomScalePageLayoutView="0" workbookViewId="0" topLeftCell="A1">
      <pane ySplit="6" topLeftCell="A7" activePane="bottomLeft" state="frozen"/>
      <selection pane="topLeft" activeCell="A17" sqref="A17:I17"/>
      <selection pane="bottomLeft" activeCell="A17" sqref="A17:I17"/>
    </sheetView>
  </sheetViews>
  <sheetFormatPr defaultColWidth="9.77734375" defaultRowHeight="15.75"/>
  <cols>
    <col min="1" max="1" width="6.77734375" style="0" customWidth="1"/>
    <col min="2" max="2" width="16.10546875" style="0" customWidth="1"/>
    <col min="3" max="3" width="17.21484375" style="0" customWidth="1"/>
    <col min="4" max="4" width="14.4453125" style="0" customWidth="1"/>
    <col min="5" max="5" width="18.5546875" style="0" customWidth="1"/>
    <col min="6" max="6" width="15.77734375" style="0" customWidth="1"/>
    <col min="7" max="7" width="10.77734375" style="0" customWidth="1"/>
  </cols>
  <sheetData>
    <row r="1" spans="1:6" ht="15.75">
      <c r="A1" s="31" t="s">
        <v>10</v>
      </c>
      <c r="B1" s="31"/>
      <c r="C1" s="31"/>
      <c r="D1" s="31"/>
      <c r="E1" s="31"/>
      <c r="F1" s="31"/>
    </row>
    <row r="2" spans="1:6" ht="15.75">
      <c r="A2" s="31" t="s">
        <v>17</v>
      </c>
      <c r="B2" s="31"/>
      <c r="C2" s="31"/>
      <c r="D2" s="31"/>
      <c r="E2" s="31"/>
      <c r="F2" s="31"/>
    </row>
    <row r="3" spans="1:6" ht="15.75">
      <c r="A3" s="31" t="s">
        <v>11</v>
      </c>
      <c r="B3" s="31"/>
      <c r="C3" s="31"/>
      <c r="D3" s="31"/>
      <c r="E3" s="31"/>
      <c r="F3" s="31"/>
    </row>
    <row r="4" spans="1:6" ht="15.75">
      <c r="A4" s="11"/>
      <c r="B4" s="11"/>
      <c r="C4" s="11"/>
      <c r="D4" s="11"/>
      <c r="E4" s="11"/>
      <c r="F4" s="11"/>
    </row>
    <row r="5" spans="1:6" ht="15.75">
      <c r="A5" s="11"/>
      <c r="B5" s="11"/>
      <c r="C5" s="11"/>
      <c r="D5" s="12" t="s">
        <v>0</v>
      </c>
      <c r="E5" s="12" t="s">
        <v>1</v>
      </c>
      <c r="F5" s="12" t="s">
        <v>2</v>
      </c>
    </row>
    <row r="6" spans="1:6" ht="15.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5</v>
      </c>
    </row>
    <row r="7" spans="1:8" ht="15.75">
      <c r="A7" s="7">
        <v>1998</v>
      </c>
      <c r="B7" s="8">
        <v>0</v>
      </c>
      <c r="C7" s="8">
        <v>0</v>
      </c>
      <c r="D7" s="8">
        <v>0</v>
      </c>
      <c r="E7" s="8">
        <v>29075673</v>
      </c>
      <c r="F7" s="8">
        <f>C7</f>
        <v>0</v>
      </c>
      <c r="H7" s="19"/>
    </row>
    <row r="8" spans="1:8" ht="15.75">
      <c r="A8" s="7">
        <v>1999</v>
      </c>
      <c r="B8" s="8">
        <v>220172.83</v>
      </c>
      <c r="C8" s="8">
        <v>-4000</v>
      </c>
      <c r="D8" s="8">
        <v>0</v>
      </c>
      <c r="E8" s="8">
        <f aca="true" t="shared" si="0" ref="E8:E25">B7+C7+D7+E7</f>
        <v>29075673</v>
      </c>
      <c r="F8" s="8">
        <f aca="true" t="shared" si="1" ref="F8:F16">C8</f>
        <v>-4000</v>
      </c>
      <c r="H8" s="19"/>
    </row>
    <row r="9" spans="1:8" ht="15.75">
      <c r="A9" s="7">
        <v>2000</v>
      </c>
      <c r="B9" s="8">
        <v>46629.46</v>
      </c>
      <c r="C9" s="8">
        <v>-17281.51</v>
      </c>
      <c r="D9" s="8">
        <v>0</v>
      </c>
      <c r="E9" s="8">
        <f t="shared" si="0"/>
        <v>29291845.83</v>
      </c>
      <c r="F9" s="8">
        <f t="shared" si="1"/>
        <v>-17281.51</v>
      </c>
      <c r="H9" s="19"/>
    </row>
    <row r="10" spans="1:8" ht="15.75">
      <c r="A10" s="7">
        <v>2001</v>
      </c>
      <c r="B10" s="8">
        <v>20442.87</v>
      </c>
      <c r="C10" s="8">
        <v>-8355</v>
      </c>
      <c r="D10" s="8">
        <v>0</v>
      </c>
      <c r="E10" s="8">
        <f t="shared" si="0"/>
        <v>29321193.779999997</v>
      </c>
      <c r="F10" s="8">
        <f t="shared" si="1"/>
        <v>-8355</v>
      </c>
      <c r="H10" s="19"/>
    </row>
    <row r="11" spans="1:8" ht="15.75">
      <c r="A11" s="7">
        <v>2002</v>
      </c>
      <c r="B11" s="8">
        <v>430.5</v>
      </c>
      <c r="C11" s="8">
        <v>-1167.67</v>
      </c>
      <c r="D11" s="8">
        <v>0</v>
      </c>
      <c r="E11" s="8">
        <f t="shared" si="0"/>
        <v>29333281.65</v>
      </c>
      <c r="F11" s="8">
        <f t="shared" si="1"/>
        <v>-1167.67</v>
      </c>
      <c r="H11" s="19"/>
    </row>
    <row r="12" spans="1:8" ht="15.75">
      <c r="A12" s="7">
        <v>2003</v>
      </c>
      <c r="B12" s="8">
        <v>6265695.8100000005</v>
      </c>
      <c r="C12" s="8">
        <v>-5061.35</v>
      </c>
      <c r="D12" s="8">
        <v>0</v>
      </c>
      <c r="E12" s="8">
        <f t="shared" si="0"/>
        <v>29332544.479999997</v>
      </c>
      <c r="F12" s="8">
        <f t="shared" si="1"/>
        <v>-5061.35</v>
      </c>
      <c r="H12" s="19"/>
    </row>
    <row r="13" spans="1:8" ht="15.75">
      <c r="A13" s="7">
        <v>2004</v>
      </c>
      <c r="B13" s="8">
        <v>630676.06</v>
      </c>
      <c r="C13" s="8">
        <v>-74097.1</v>
      </c>
      <c r="D13" s="8">
        <v>0</v>
      </c>
      <c r="E13" s="8">
        <f t="shared" si="0"/>
        <v>35593178.94</v>
      </c>
      <c r="F13" s="8">
        <f t="shared" si="1"/>
        <v>-74097.1</v>
      </c>
      <c r="H13" s="19"/>
    </row>
    <row r="14" spans="1:8" ht="15.75">
      <c r="A14" s="7">
        <v>2005</v>
      </c>
      <c r="B14" s="8">
        <v>1829331.53</v>
      </c>
      <c r="C14" s="8">
        <v>-60909.77</v>
      </c>
      <c r="D14" s="8">
        <v>233726.9</v>
      </c>
      <c r="E14" s="8">
        <f t="shared" si="0"/>
        <v>36149757.9</v>
      </c>
      <c r="F14" s="8">
        <f t="shared" si="1"/>
        <v>-60909.77</v>
      </c>
      <c r="H14" s="19"/>
    </row>
    <row r="15" spans="1:8" ht="15.75">
      <c r="A15" s="7">
        <v>2006</v>
      </c>
      <c r="B15" s="8">
        <v>484133.73</v>
      </c>
      <c r="C15" s="8">
        <v>-118897.31</v>
      </c>
      <c r="D15" s="8">
        <v>0</v>
      </c>
      <c r="E15" s="8">
        <f t="shared" si="0"/>
        <v>38151906.559999995</v>
      </c>
      <c r="F15" s="8">
        <f t="shared" si="1"/>
        <v>-118897.31</v>
      </c>
      <c r="H15" s="19"/>
    </row>
    <row r="16" spans="1:8" ht="15.75">
      <c r="A16" s="7">
        <v>2007</v>
      </c>
      <c r="B16" s="8">
        <v>1141079.95</v>
      </c>
      <c r="C16" s="8">
        <v>-258942.19</v>
      </c>
      <c r="D16" s="8">
        <v>0</v>
      </c>
      <c r="E16" s="8">
        <f t="shared" si="0"/>
        <v>38517142.98</v>
      </c>
      <c r="F16" s="8">
        <f t="shared" si="1"/>
        <v>-258942.19</v>
      </c>
      <c r="H16" s="19"/>
    </row>
    <row r="17" spans="1:8" ht="15.75">
      <c r="A17" s="7">
        <v>2008</v>
      </c>
      <c r="B17" s="8">
        <v>1533583.83</v>
      </c>
      <c r="C17" s="8">
        <v>-348944.3</v>
      </c>
      <c r="D17" s="8">
        <v>0</v>
      </c>
      <c r="E17" s="8">
        <f t="shared" si="0"/>
        <v>39399280.739999995</v>
      </c>
      <c r="F17" s="8">
        <f aca="true" t="shared" si="2" ref="F17:F23">C17</f>
        <v>-348944.3</v>
      </c>
      <c r="H17" s="19"/>
    </row>
    <row r="18" spans="1:8" ht="15.75">
      <c r="A18" s="7">
        <v>2009</v>
      </c>
      <c r="B18" s="8">
        <v>1340748.74</v>
      </c>
      <c r="C18" s="8">
        <v>-197472.62</v>
      </c>
      <c r="D18" s="8">
        <v>0</v>
      </c>
      <c r="E18" s="8">
        <f t="shared" si="0"/>
        <v>40583920.269999996</v>
      </c>
      <c r="F18" s="8">
        <f t="shared" si="2"/>
        <v>-197472.62</v>
      </c>
      <c r="H18" s="19"/>
    </row>
    <row r="19" spans="1:8" ht="15.75">
      <c r="A19" s="7">
        <v>2010</v>
      </c>
      <c r="B19" s="8">
        <v>702311.24</v>
      </c>
      <c r="C19" s="8">
        <v>-106480.77</v>
      </c>
      <c r="D19" s="8">
        <v>0</v>
      </c>
      <c r="E19" s="8">
        <f t="shared" si="0"/>
        <v>41727196.38999999</v>
      </c>
      <c r="F19" s="8">
        <f t="shared" si="2"/>
        <v>-106480.77</v>
      </c>
      <c r="H19" s="19"/>
    </row>
    <row r="20" spans="1:8" ht="15.75">
      <c r="A20" s="7">
        <v>2011</v>
      </c>
      <c r="B20" s="8">
        <v>251155.97</v>
      </c>
      <c r="C20" s="8">
        <v>-36646.45</v>
      </c>
      <c r="D20" s="8">
        <v>0</v>
      </c>
      <c r="E20" s="8">
        <f t="shared" si="0"/>
        <v>42323026.85999999</v>
      </c>
      <c r="F20" s="8">
        <f t="shared" si="2"/>
        <v>-36646.45</v>
      </c>
      <c r="H20" s="19"/>
    </row>
    <row r="21" spans="1:8" ht="15.75">
      <c r="A21" s="7">
        <v>2012</v>
      </c>
      <c r="B21" s="8">
        <v>810181.76</v>
      </c>
      <c r="C21" s="8">
        <v>-188375.54</v>
      </c>
      <c r="D21" s="8">
        <v>0</v>
      </c>
      <c r="E21" s="8">
        <f t="shared" si="0"/>
        <v>42537536.379999995</v>
      </c>
      <c r="F21" s="8">
        <f t="shared" si="2"/>
        <v>-188375.54</v>
      </c>
      <c r="H21" s="19"/>
    </row>
    <row r="22" spans="1:8" ht="15.75">
      <c r="A22" s="7">
        <v>2013</v>
      </c>
      <c r="B22" s="8">
        <v>126865.38</v>
      </c>
      <c r="C22" s="8">
        <v>5456.68</v>
      </c>
      <c r="D22" s="8">
        <v>0</v>
      </c>
      <c r="E22" s="8">
        <f t="shared" si="0"/>
        <v>43159342.599999994</v>
      </c>
      <c r="F22" s="8">
        <f t="shared" si="2"/>
        <v>5456.68</v>
      </c>
      <c r="H22" s="19"/>
    </row>
    <row r="23" spans="1:8" ht="15.75">
      <c r="A23" s="7">
        <v>2014</v>
      </c>
      <c r="B23" s="8">
        <v>411416.87</v>
      </c>
      <c r="C23" s="8">
        <v>-660873.5</v>
      </c>
      <c r="D23" s="8">
        <v>0</v>
      </c>
      <c r="E23" s="8">
        <f t="shared" si="0"/>
        <v>43291664.66</v>
      </c>
      <c r="F23" s="8">
        <f t="shared" si="2"/>
        <v>-660873.5</v>
      </c>
      <c r="H23" s="19"/>
    </row>
    <row r="24" spans="1:8" ht="15.75">
      <c r="A24" s="24">
        <v>2015</v>
      </c>
      <c r="B24" s="23">
        <v>1858397.78</v>
      </c>
      <c r="C24" s="23">
        <v>-35668288.91</v>
      </c>
      <c r="D24" s="23">
        <v>0</v>
      </c>
      <c r="E24" s="8">
        <f t="shared" si="0"/>
        <v>43042208.029999994</v>
      </c>
      <c r="F24" s="23">
        <f>C24+35517633.2</f>
        <v>-150655.70999999344</v>
      </c>
      <c r="G24" s="23"/>
      <c r="H24" s="19"/>
    </row>
    <row r="25" spans="1:8" ht="15.75">
      <c r="A25" s="7">
        <v>2016</v>
      </c>
      <c r="B25" s="23">
        <v>2829718.53</v>
      </c>
      <c r="C25" s="23">
        <v>-305908.66</v>
      </c>
      <c r="D25" s="23">
        <v>0</v>
      </c>
      <c r="E25" s="8">
        <f t="shared" si="0"/>
        <v>9232316.899999999</v>
      </c>
      <c r="F25" s="23">
        <f>C25</f>
        <v>-305908.66</v>
      </c>
      <c r="G25" s="23"/>
      <c r="H25" s="19"/>
    </row>
    <row r="26" spans="1:6" ht="15.75">
      <c r="A26" s="9"/>
      <c r="B26" s="8"/>
      <c r="C26" s="8"/>
      <c r="D26" s="8"/>
      <c r="E26" s="8"/>
      <c r="F26" s="8"/>
    </row>
    <row r="27" spans="1:6" ht="15.75">
      <c r="A27" s="7" t="s">
        <v>8</v>
      </c>
      <c r="B27" s="8">
        <f>SUM(B7:B26)</f>
        <v>20502972.840000004</v>
      </c>
      <c r="C27" s="8">
        <f>SUM(C7:C26)</f>
        <v>-38056245.96999999</v>
      </c>
      <c r="D27" s="8">
        <f>SUM(D7:D26)</f>
        <v>233726.9</v>
      </c>
      <c r="E27" s="8">
        <f>SUM(E7:E26)</f>
        <v>669138690.9499999</v>
      </c>
      <c r="F27" s="8">
        <f>SUM(F7:F26)</f>
        <v>-2538612.7699999935</v>
      </c>
    </row>
    <row r="28" spans="1:6" ht="15.75">
      <c r="A28" s="1"/>
      <c r="B28" s="3"/>
      <c r="C28" s="3"/>
      <c r="D28" s="3"/>
      <c r="E28" s="3"/>
      <c r="F28" s="3"/>
    </row>
    <row r="29" spans="1:6" ht="15.75">
      <c r="A29" s="1"/>
      <c r="B29" s="2"/>
      <c r="C29" s="2"/>
      <c r="D29" s="2"/>
      <c r="E29" s="2"/>
      <c r="F29" s="2"/>
    </row>
    <row r="30" spans="1:6" ht="15.75">
      <c r="A30" s="14" t="s">
        <v>9</v>
      </c>
      <c r="F30" s="18">
        <f>ROUND(F27/E27*-1,5)</f>
        <v>0.00379</v>
      </c>
    </row>
    <row r="31" spans="3:5" ht="15.75">
      <c r="C31" s="6"/>
      <c r="E31" s="6"/>
    </row>
    <row r="32" spans="2:5" ht="15.75">
      <c r="B32" s="16" t="s">
        <v>18</v>
      </c>
      <c r="C32" s="10"/>
      <c r="D32" s="10"/>
      <c r="E32" s="16">
        <f>B25+C25+D25+E25</f>
        <v>11756126.769999998</v>
      </c>
    </row>
    <row r="33" ht="15.75">
      <c r="E33" s="16"/>
    </row>
    <row r="34" spans="1:4" ht="15.75">
      <c r="A34" s="21" t="s">
        <v>16</v>
      </c>
      <c r="B34" s="20"/>
      <c r="C34" s="20"/>
      <c r="D34" s="20"/>
    </row>
    <row r="35" ht="15.75">
      <c r="A35" s="10"/>
    </row>
  </sheetData>
  <sheetProtection/>
  <mergeCells count="3">
    <mergeCell ref="A1:F1"/>
    <mergeCell ref="A2:F2"/>
    <mergeCell ref="A3:F3"/>
  </mergeCells>
  <printOptions horizontalCentered="1"/>
  <pageMargins left="0.75" right="0.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90" zoomScaleNormal="90" zoomScalePageLayoutView="0" workbookViewId="0" topLeftCell="A1">
      <pane ySplit="6" topLeftCell="A7" activePane="bottomLeft" state="frozen"/>
      <selection pane="topLeft" activeCell="A17" sqref="A17:I17"/>
      <selection pane="bottomLeft" activeCell="A17" sqref="A17:I17"/>
    </sheetView>
  </sheetViews>
  <sheetFormatPr defaultColWidth="9.77734375" defaultRowHeight="15.75"/>
  <cols>
    <col min="1" max="1" width="6.77734375" style="0" customWidth="1"/>
    <col min="2" max="2" width="16.10546875" style="0" customWidth="1"/>
    <col min="3" max="3" width="17.21484375" style="0" customWidth="1"/>
    <col min="4" max="4" width="14.4453125" style="0" customWidth="1"/>
    <col min="5" max="5" width="18.5546875" style="0" customWidth="1"/>
    <col min="6" max="6" width="15.77734375" style="0" customWidth="1"/>
    <col min="7" max="7" width="17.88671875" style="0" customWidth="1"/>
  </cols>
  <sheetData>
    <row r="1" spans="1:6" ht="15.75">
      <c r="A1" s="31" t="s">
        <v>10</v>
      </c>
      <c r="B1" s="31"/>
      <c r="C1" s="31"/>
      <c r="D1" s="31"/>
      <c r="E1" s="31"/>
      <c r="F1" s="31"/>
    </row>
    <row r="2" spans="1:6" ht="15.75">
      <c r="A2" s="31" t="s">
        <v>17</v>
      </c>
      <c r="B2" s="31"/>
      <c r="C2" s="31"/>
      <c r="D2" s="31"/>
      <c r="E2" s="31"/>
      <c r="F2" s="31"/>
    </row>
    <row r="3" spans="1:6" ht="15.75">
      <c r="A3" s="31" t="s">
        <v>12</v>
      </c>
      <c r="B3" s="31"/>
      <c r="C3" s="31"/>
      <c r="D3" s="31"/>
      <c r="E3" s="31"/>
      <c r="F3" s="31"/>
    </row>
    <row r="4" spans="1:6" ht="15.75">
      <c r="A4" s="11"/>
      <c r="B4" s="11"/>
      <c r="C4" s="11"/>
      <c r="D4" s="11"/>
      <c r="E4" s="11"/>
      <c r="F4" s="11"/>
    </row>
    <row r="5" spans="1:6" ht="15.75">
      <c r="A5" s="11"/>
      <c r="B5" s="11"/>
      <c r="C5" s="11"/>
      <c r="D5" s="12" t="s">
        <v>0</v>
      </c>
      <c r="E5" s="12" t="s">
        <v>1</v>
      </c>
      <c r="F5" s="12" t="s">
        <v>2</v>
      </c>
    </row>
    <row r="6" spans="1:6" ht="15.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5</v>
      </c>
    </row>
    <row r="7" spans="1:6" ht="15.75">
      <c r="A7" s="15">
        <v>1998</v>
      </c>
      <c r="B7" s="8">
        <v>0</v>
      </c>
      <c r="C7" s="8">
        <v>0</v>
      </c>
      <c r="D7" s="8">
        <v>0</v>
      </c>
      <c r="E7" s="8">
        <v>144032619</v>
      </c>
      <c r="F7" s="8">
        <f>C7</f>
        <v>0</v>
      </c>
    </row>
    <row r="8" spans="1:6" ht="15.75">
      <c r="A8" s="15">
        <v>1999</v>
      </c>
      <c r="B8" s="8">
        <v>1881074.16</v>
      </c>
      <c r="C8" s="8">
        <v>-193709.96</v>
      </c>
      <c r="D8" s="8">
        <v>-28163</v>
      </c>
      <c r="E8" s="8">
        <f>B7+C7+D7+E7</f>
        <v>144032619</v>
      </c>
      <c r="F8" s="8">
        <f aca="true" t="shared" si="0" ref="F8:F23">C8</f>
        <v>-193709.96</v>
      </c>
    </row>
    <row r="9" spans="1:7" ht="15.75">
      <c r="A9" s="15">
        <v>2000</v>
      </c>
      <c r="B9" s="8">
        <v>2908027.83</v>
      </c>
      <c r="C9" s="8">
        <v>-641670.9</v>
      </c>
      <c r="D9" s="8">
        <v>1444194</v>
      </c>
      <c r="E9" s="8">
        <f aca="true" t="shared" si="1" ref="E9:E25">B8+C8+D8+E8</f>
        <v>145691820.2</v>
      </c>
      <c r="F9" s="8">
        <f t="shared" si="0"/>
        <v>-641670.9</v>
      </c>
      <c r="G9" s="19"/>
    </row>
    <row r="10" spans="1:6" ht="15.75">
      <c r="A10" s="15">
        <v>2001</v>
      </c>
      <c r="B10" s="8">
        <v>922803.23</v>
      </c>
      <c r="C10" s="8">
        <v>-356729.14</v>
      </c>
      <c r="D10" s="8">
        <v>0</v>
      </c>
      <c r="E10" s="8">
        <f t="shared" si="1"/>
        <v>149402371.13</v>
      </c>
      <c r="F10" s="8">
        <f t="shared" si="0"/>
        <v>-356729.14</v>
      </c>
    </row>
    <row r="11" spans="1:6" ht="15.75">
      <c r="A11" s="15">
        <v>2002</v>
      </c>
      <c r="B11" s="8">
        <v>3332714.97</v>
      </c>
      <c r="C11" s="8">
        <v>-560581.31</v>
      </c>
      <c r="D11" s="8">
        <v>0</v>
      </c>
      <c r="E11" s="8">
        <f t="shared" si="1"/>
        <v>149968445.22</v>
      </c>
      <c r="F11" s="8">
        <f t="shared" si="0"/>
        <v>-560581.31</v>
      </c>
    </row>
    <row r="12" spans="1:6" ht="15.75">
      <c r="A12" s="15">
        <v>2003</v>
      </c>
      <c r="B12" s="8">
        <v>183221112.15</v>
      </c>
      <c r="C12" s="8">
        <v>-15170924.459999997</v>
      </c>
      <c r="D12" s="8">
        <v>0</v>
      </c>
      <c r="E12" s="8">
        <f t="shared" si="1"/>
        <v>152740578.88</v>
      </c>
      <c r="F12" s="8">
        <f t="shared" si="0"/>
        <v>-15170924.459999997</v>
      </c>
    </row>
    <row r="13" spans="1:6" ht="15.75">
      <c r="A13" s="15">
        <v>2004</v>
      </c>
      <c r="B13" s="8">
        <v>6041203.52</v>
      </c>
      <c r="C13" s="8">
        <v>-2293275.88</v>
      </c>
      <c r="D13" s="8">
        <v>0</v>
      </c>
      <c r="E13" s="8">
        <f t="shared" si="1"/>
        <v>320790766.57</v>
      </c>
      <c r="F13" s="8">
        <f t="shared" si="0"/>
        <v>-2293275.88</v>
      </c>
    </row>
    <row r="14" spans="1:6" ht="15.75">
      <c r="A14" s="15">
        <v>2005</v>
      </c>
      <c r="B14" s="8">
        <v>6490044.370000001</v>
      </c>
      <c r="C14" s="8">
        <v>-946347.93</v>
      </c>
      <c r="D14" s="8">
        <v>0</v>
      </c>
      <c r="E14" s="8">
        <f t="shared" si="1"/>
        <v>324538694.21</v>
      </c>
      <c r="F14" s="8">
        <f t="shared" si="0"/>
        <v>-946347.93</v>
      </c>
    </row>
    <row r="15" spans="1:6" ht="15.75">
      <c r="A15" s="15">
        <v>2006</v>
      </c>
      <c r="B15" s="8">
        <v>7880638.04</v>
      </c>
      <c r="C15" s="8">
        <v>-2730270.6</v>
      </c>
      <c r="D15" s="8">
        <v>0</v>
      </c>
      <c r="E15" s="8">
        <f t="shared" si="1"/>
        <v>330082390.65</v>
      </c>
      <c r="F15" s="8">
        <f t="shared" si="0"/>
        <v>-2730270.6</v>
      </c>
    </row>
    <row r="16" spans="1:6" ht="15.75">
      <c r="A16" s="15">
        <v>2007</v>
      </c>
      <c r="B16" s="8">
        <v>4975557.73</v>
      </c>
      <c r="C16" s="8">
        <v>-2668837.61</v>
      </c>
      <c r="D16" s="8">
        <v>0</v>
      </c>
      <c r="E16" s="8">
        <f t="shared" si="1"/>
        <v>335232758.09</v>
      </c>
      <c r="F16" s="8">
        <f t="shared" si="0"/>
        <v>-2668837.61</v>
      </c>
    </row>
    <row r="17" spans="1:6" ht="15.75">
      <c r="A17" s="15">
        <v>2008</v>
      </c>
      <c r="B17" s="8">
        <v>23004351.3</v>
      </c>
      <c r="C17" s="8">
        <v>-5305939.29</v>
      </c>
      <c r="D17" s="8">
        <v>0</v>
      </c>
      <c r="E17" s="8">
        <f t="shared" si="1"/>
        <v>337539478.21</v>
      </c>
      <c r="F17" s="8">
        <f t="shared" si="0"/>
        <v>-5305939.29</v>
      </c>
    </row>
    <row r="18" spans="1:6" ht="15.75">
      <c r="A18" s="15">
        <v>2009</v>
      </c>
      <c r="B18" s="8">
        <v>9001917.33</v>
      </c>
      <c r="C18" s="8">
        <v>-3204442.57</v>
      </c>
      <c r="D18" s="8">
        <v>0</v>
      </c>
      <c r="E18" s="8">
        <f t="shared" si="1"/>
        <v>355237890.21999997</v>
      </c>
      <c r="F18" s="8">
        <f t="shared" si="0"/>
        <v>-3204442.57</v>
      </c>
    </row>
    <row r="19" spans="1:6" ht="15.75">
      <c r="A19" s="15">
        <v>2010</v>
      </c>
      <c r="B19" s="8">
        <v>5147976.15</v>
      </c>
      <c r="C19" s="8">
        <v>-1513600.98</v>
      </c>
      <c r="D19" s="8">
        <v>0</v>
      </c>
      <c r="E19" s="8">
        <f t="shared" si="1"/>
        <v>361035364.97999996</v>
      </c>
      <c r="F19" s="8">
        <f t="shared" si="0"/>
        <v>-1513600.98</v>
      </c>
    </row>
    <row r="20" spans="1:6" ht="15.75">
      <c r="A20" s="15">
        <v>2011</v>
      </c>
      <c r="B20" s="8">
        <v>5381925.69</v>
      </c>
      <c r="C20" s="8">
        <v>-4675112.13</v>
      </c>
      <c r="D20" s="8">
        <v>-7066.55</v>
      </c>
      <c r="E20" s="8">
        <f t="shared" si="1"/>
        <v>364669740.15</v>
      </c>
      <c r="F20" s="8">
        <f t="shared" si="0"/>
        <v>-4675112.13</v>
      </c>
    </row>
    <row r="21" spans="1:6" ht="15.75">
      <c r="A21" s="15">
        <v>2012</v>
      </c>
      <c r="B21" s="8">
        <v>9019955.46</v>
      </c>
      <c r="C21" s="8">
        <v>-5487448.86</v>
      </c>
      <c r="D21" s="8">
        <v>0</v>
      </c>
      <c r="E21" s="8">
        <f t="shared" si="1"/>
        <v>365369487.15999997</v>
      </c>
      <c r="F21" s="8">
        <f t="shared" si="0"/>
        <v>-5487448.86</v>
      </c>
    </row>
    <row r="22" spans="1:6" ht="15.75">
      <c r="A22" s="15">
        <v>2013</v>
      </c>
      <c r="B22" s="8">
        <v>3471240.6</v>
      </c>
      <c r="C22" s="8">
        <v>-1769542.79</v>
      </c>
      <c r="D22" s="8">
        <v>0</v>
      </c>
      <c r="E22" s="8">
        <f t="shared" si="1"/>
        <v>368901993.76</v>
      </c>
      <c r="F22" s="8">
        <f t="shared" si="0"/>
        <v>-1769542.79</v>
      </c>
    </row>
    <row r="23" spans="1:6" ht="15.75">
      <c r="A23" s="15">
        <v>2014</v>
      </c>
      <c r="B23" s="8">
        <v>1360350.66</v>
      </c>
      <c r="C23" s="8">
        <v>-2732045.31</v>
      </c>
      <c r="D23" s="8">
        <v>0</v>
      </c>
      <c r="E23" s="8">
        <f t="shared" si="1"/>
        <v>370603691.57</v>
      </c>
      <c r="F23" s="8">
        <f t="shared" si="0"/>
        <v>-2732045.31</v>
      </c>
    </row>
    <row r="24" spans="1:6" ht="15.75">
      <c r="A24" s="22">
        <v>2015</v>
      </c>
      <c r="B24" s="23">
        <v>1546646.44</v>
      </c>
      <c r="C24" s="23">
        <v>-355639838.04</v>
      </c>
      <c r="D24" s="23">
        <v>0</v>
      </c>
      <c r="E24" s="23">
        <f t="shared" si="1"/>
        <v>369231996.92</v>
      </c>
      <c r="F24" s="23">
        <f>C24+354524321.25</f>
        <v>-1115516.7900000215</v>
      </c>
    </row>
    <row r="25" spans="1:6" ht="15.75">
      <c r="A25" s="15">
        <v>2016</v>
      </c>
      <c r="B25" s="23">
        <v>61010790.54</v>
      </c>
      <c r="C25" s="23">
        <v>-760873.54</v>
      </c>
      <c r="D25" s="23">
        <v>0</v>
      </c>
      <c r="E25" s="23">
        <f t="shared" si="1"/>
        <v>15138805.319999993</v>
      </c>
      <c r="F25" s="23">
        <f>C25</f>
        <v>-760873.54</v>
      </c>
    </row>
    <row r="26" spans="1:6" ht="15.75">
      <c r="A26" s="8"/>
      <c r="B26" s="8"/>
      <c r="C26" s="8"/>
      <c r="D26" s="8"/>
      <c r="E26" s="8"/>
      <c r="F26" s="8"/>
    </row>
    <row r="27" spans="1:6" ht="15.75">
      <c r="A27" s="25" t="s">
        <v>8</v>
      </c>
      <c r="B27" s="8">
        <f>SUM(B7:B26)</f>
        <v>336598330.1700001</v>
      </c>
      <c r="C27" s="8">
        <f>SUM(C7:C26)</f>
        <v>-406651191.3</v>
      </c>
      <c r="D27" s="8">
        <f>SUM(D7:D26)</f>
        <v>1408964.45</v>
      </c>
      <c r="E27" s="8">
        <f>SUM(E7:E26)</f>
        <v>5104241511.24</v>
      </c>
      <c r="F27" s="8">
        <f>SUM(F7:F26)</f>
        <v>-52126870.05000001</v>
      </c>
    </row>
    <row r="28" spans="1:6" ht="15.75">
      <c r="A28" s="1"/>
      <c r="B28" s="2"/>
      <c r="C28" s="2"/>
      <c r="D28" s="2"/>
      <c r="E28" s="2"/>
      <c r="F28" s="2"/>
    </row>
    <row r="29" ht="15.75">
      <c r="B29" s="2"/>
    </row>
    <row r="30" spans="1:6" ht="15.75">
      <c r="A30" s="14" t="s">
        <v>9</v>
      </c>
      <c r="F30" s="18">
        <f>ROUND(F27/E27*-1,5)</f>
        <v>0.01021</v>
      </c>
    </row>
    <row r="32" spans="2:5" ht="15.75">
      <c r="B32" s="16" t="s">
        <v>18</v>
      </c>
      <c r="C32" s="16"/>
      <c r="D32" s="16"/>
      <c r="E32" s="16">
        <f>B25+C25+D25+E25</f>
        <v>75388722.32</v>
      </c>
    </row>
    <row r="33" s="20" customFormat="1" ht="15.75"/>
    <row r="34" ht="15.75">
      <c r="A34" s="21" t="s">
        <v>16</v>
      </c>
    </row>
  </sheetData>
  <sheetProtection/>
  <mergeCells count="3">
    <mergeCell ref="A1:F1"/>
    <mergeCell ref="A2:F2"/>
    <mergeCell ref="A3:F3"/>
  </mergeCells>
  <printOptions horizontalCentered="1"/>
  <pageMargins left="0.75" right="0.5" top="1" bottom="1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90" zoomScaleNormal="90" zoomScalePageLayoutView="0" workbookViewId="0" topLeftCell="A1">
      <pane ySplit="6" topLeftCell="A7" activePane="bottomLeft" state="frozen"/>
      <selection pane="topLeft" activeCell="A17" sqref="A17:I17"/>
      <selection pane="bottomLeft" activeCell="A17" sqref="A17:I17"/>
    </sheetView>
  </sheetViews>
  <sheetFormatPr defaultColWidth="9.77734375" defaultRowHeight="15.75"/>
  <cols>
    <col min="1" max="1" width="6.77734375" style="0" customWidth="1"/>
    <col min="2" max="2" width="16.10546875" style="0" customWidth="1"/>
    <col min="3" max="3" width="17.21484375" style="0" customWidth="1"/>
    <col min="4" max="4" width="14.4453125" style="0" customWidth="1"/>
    <col min="5" max="5" width="18.5546875" style="0" customWidth="1"/>
    <col min="6" max="6" width="15.77734375" style="0" customWidth="1"/>
  </cols>
  <sheetData>
    <row r="1" spans="1:6" ht="15.75">
      <c r="A1" s="31" t="s">
        <v>10</v>
      </c>
      <c r="B1" s="31"/>
      <c r="C1" s="31"/>
      <c r="D1" s="31"/>
      <c r="E1" s="31"/>
      <c r="F1" s="31"/>
    </row>
    <row r="2" spans="1:6" ht="15.75">
      <c r="A2" s="31" t="s">
        <v>17</v>
      </c>
      <c r="B2" s="31"/>
      <c r="C2" s="31"/>
      <c r="D2" s="31"/>
      <c r="E2" s="31"/>
      <c r="F2" s="31"/>
    </row>
    <row r="3" spans="1:6" ht="15.75">
      <c r="A3" s="31" t="s">
        <v>13</v>
      </c>
      <c r="B3" s="31"/>
      <c r="C3" s="31"/>
      <c r="D3" s="31"/>
      <c r="E3" s="31"/>
      <c r="F3" s="31"/>
    </row>
    <row r="4" spans="1:6" ht="15.75">
      <c r="A4" s="11"/>
      <c r="B4" s="11"/>
      <c r="C4" s="11"/>
      <c r="D4" s="11"/>
      <c r="E4" s="11"/>
      <c r="F4" s="11"/>
    </row>
    <row r="5" spans="1:6" ht="15.75">
      <c r="A5" s="11"/>
      <c r="B5" s="11"/>
      <c r="C5" s="11"/>
      <c r="D5" s="12" t="s">
        <v>0</v>
      </c>
      <c r="E5" s="12" t="s">
        <v>1</v>
      </c>
      <c r="F5" s="12" t="s">
        <v>2</v>
      </c>
    </row>
    <row r="6" spans="1:6" ht="15.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5</v>
      </c>
    </row>
    <row r="7" spans="1:6" ht="15.75">
      <c r="A7" s="7">
        <v>1998</v>
      </c>
      <c r="B7" s="8">
        <v>0</v>
      </c>
      <c r="C7" s="8">
        <v>0</v>
      </c>
      <c r="D7" s="8">
        <v>0</v>
      </c>
      <c r="E7" s="8">
        <v>61821772</v>
      </c>
      <c r="F7" s="8">
        <f>C7</f>
        <v>0</v>
      </c>
    </row>
    <row r="8" spans="1:6" ht="15.75">
      <c r="A8" s="7">
        <v>1999</v>
      </c>
      <c r="B8" s="8">
        <v>-310405.75</v>
      </c>
      <c r="C8" s="8">
        <v>-1230.73</v>
      </c>
      <c r="D8" s="8">
        <v>0</v>
      </c>
      <c r="E8" s="8">
        <f>B7+C7+D7+E7</f>
        <v>61821772</v>
      </c>
      <c r="F8" s="8">
        <f aca="true" t="shared" si="0" ref="F8:F16">C8</f>
        <v>-1230.73</v>
      </c>
    </row>
    <row r="9" spans="1:6" ht="15.75">
      <c r="A9" s="7">
        <v>2000</v>
      </c>
      <c r="B9" s="8">
        <v>252534.83</v>
      </c>
      <c r="C9" s="8">
        <v>-52538.1</v>
      </c>
      <c r="D9" s="8">
        <v>1252093</v>
      </c>
      <c r="E9" s="8">
        <f aca="true" t="shared" si="1" ref="E9:E25">B8+C8+D8+E8</f>
        <v>61510135.52</v>
      </c>
      <c r="F9" s="8">
        <f t="shared" si="0"/>
        <v>-52538.1</v>
      </c>
    </row>
    <row r="10" spans="1:6" ht="15.75">
      <c r="A10" s="7">
        <v>2001</v>
      </c>
      <c r="B10" s="8">
        <v>47682.05</v>
      </c>
      <c r="C10" s="8">
        <v>-141367.4</v>
      </c>
      <c r="D10" s="8">
        <v>0</v>
      </c>
      <c r="E10" s="8">
        <f t="shared" si="1"/>
        <v>62962225.25</v>
      </c>
      <c r="F10" s="8">
        <f t="shared" si="0"/>
        <v>-141367.4</v>
      </c>
    </row>
    <row r="11" spans="1:6" ht="15.75">
      <c r="A11" s="7">
        <v>2002</v>
      </c>
      <c r="B11" s="8">
        <v>1505312.16</v>
      </c>
      <c r="C11" s="8">
        <v>-257582</v>
      </c>
      <c r="D11" s="8">
        <v>0</v>
      </c>
      <c r="E11" s="8">
        <f t="shared" si="1"/>
        <v>62868539.9</v>
      </c>
      <c r="F11" s="8">
        <f t="shared" si="0"/>
        <v>-257582</v>
      </c>
    </row>
    <row r="12" spans="1:6" ht="15.75">
      <c r="A12" s="7">
        <v>2003</v>
      </c>
      <c r="B12" s="8">
        <v>9648825.11</v>
      </c>
      <c r="C12" s="8">
        <v>-1427668.37</v>
      </c>
      <c r="D12" s="8">
        <v>0</v>
      </c>
      <c r="E12" s="8">
        <f t="shared" si="1"/>
        <v>64116270.059999995</v>
      </c>
      <c r="F12" s="8">
        <f t="shared" si="0"/>
        <v>-1427668.37</v>
      </c>
    </row>
    <row r="13" spans="1:6" ht="15.75">
      <c r="A13" s="7">
        <v>2004</v>
      </c>
      <c r="B13" s="8">
        <v>1394539.41</v>
      </c>
      <c r="C13" s="8">
        <v>-692982.65</v>
      </c>
      <c r="D13" s="8">
        <v>0</v>
      </c>
      <c r="E13" s="8">
        <f t="shared" si="1"/>
        <v>72337426.8</v>
      </c>
      <c r="F13" s="8">
        <f t="shared" si="0"/>
        <v>-692982.65</v>
      </c>
    </row>
    <row r="14" spans="1:6" ht="15.75">
      <c r="A14" s="7">
        <v>2005</v>
      </c>
      <c r="B14" s="8">
        <v>1257589.3</v>
      </c>
      <c r="C14" s="8">
        <v>-333750.3</v>
      </c>
      <c r="D14" s="8">
        <v>0</v>
      </c>
      <c r="E14" s="8">
        <f t="shared" si="1"/>
        <v>73038983.56</v>
      </c>
      <c r="F14" s="8">
        <f t="shared" si="0"/>
        <v>-333750.3</v>
      </c>
    </row>
    <row r="15" spans="1:6" ht="15.75">
      <c r="A15" s="7">
        <v>2006</v>
      </c>
      <c r="B15" s="8">
        <v>1053123.95</v>
      </c>
      <c r="C15" s="8">
        <v>-493137.52</v>
      </c>
      <c r="D15" s="8">
        <v>0</v>
      </c>
      <c r="E15" s="8">
        <f t="shared" si="1"/>
        <v>73962822.56</v>
      </c>
      <c r="F15" s="8">
        <f t="shared" si="0"/>
        <v>-493137.52</v>
      </c>
    </row>
    <row r="16" spans="1:6" ht="15.75">
      <c r="A16" s="7">
        <v>2007</v>
      </c>
      <c r="B16" s="8">
        <v>1393818.18</v>
      </c>
      <c r="C16" s="8">
        <v>-884733.21</v>
      </c>
      <c r="D16" s="8">
        <v>0</v>
      </c>
      <c r="E16" s="8">
        <f t="shared" si="1"/>
        <v>74522808.99000001</v>
      </c>
      <c r="F16" s="8">
        <f t="shared" si="0"/>
        <v>-884733.21</v>
      </c>
    </row>
    <row r="17" spans="1:6" ht="15.75">
      <c r="A17" s="7">
        <v>2008</v>
      </c>
      <c r="B17" s="8">
        <v>29686505.57</v>
      </c>
      <c r="C17" s="8">
        <v>-211542.62</v>
      </c>
      <c r="D17" s="8">
        <v>0</v>
      </c>
      <c r="E17" s="8">
        <f t="shared" si="1"/>
        <v>75031893.96000001</v>
      </c>
      <c r="F17" s="8">
        <f aca="true" t="shared" si="2" ref="F17:F23">C17</f>
        <v>-211542.62</v>
      </c>
    </row>
    <row r="18" spans="1:6" ht="15.75">
      <c r="A18" s="7">
        <v>2009</v>
      </c>
      <c r="B18" s="8">
        <v>5760688.76</v>
      </c>
      <c r="C18" s="8">
        <v>-402510.8</v>
      </c>
      <c r="D18" s="8">
        <v>0</v>
      </c>
      <c r="E18" s="8">
        <f t="shared" si="1"/>
        <v>104506856.91000001</v>
      </c>
      <c r="F18" s="8">
        <f t="shared" si="2"/>
        <v>-402510.8</v>
      </c>
    </row>
    <row r="19" spans="1:6" ht="15.75">
      <c r="A19" s="7">
        <v>2010</v>
      </c>
      <c r="B19" s="8">
        <v>37996.6</v>
      </c>
      <c r="C19" s="8">
        <v>-29831.79</v>
      </c>
      <c r="D19" s="8">
        <v>0</v>
      </c>
      <c r="E19" s="8">
        <f t="shared" si="1"/>
        <v>109865034.87</v>
      </c>
      <c r="F19" s="8">
        <f t="shared" si="2"/>
        <v>-29831.79</v>
      </c>
    </row>
    <row r="20" spans="1:6" ht="15.75">
      <c r="A20" s="7">
        <v>2011</v>
      </c>
      <c r="B20" s="8">
        <v>403700.82</v>
      </c>
      <c r="C20" s="8">
        <v>-242624.32</v>
      </c>
      <c r="D20" s="8">
        <v>7066.55</v>
      </c>
      <c r="E20" s="8">
        <f t="shared" si="1"/>
        <v>109873199.68</v>
      </c>
      <c r="F20" s="8">
        <f t="shared" si="2"/>
        <v>-242624.32</v>
      </c>
    </row>
    <row r="21" spans="1:6" ht="15.75">
      <c r="A21" s="7">
        <v>2012</v>
      </c>
      <c r="B21" s="8">
        <v>773195.43</v>
      </c>
      <c r="C21" s="8">
        <v>-513876.51</v>
      </c>
      <c r="D21" s="8">
        <v>0</v>
      </c>
      <c r="E21" s="8">
        <f t="shared" si="1"/>
        <v>110041342.73</v>
      </c>
      <c r="F21" s="8">
        <f t="shared" si="2"/>
        <v>-513876.51</v>
      </c>
    </row>
    <row r="22" spans="1:6" ht="15.75">
      <c r="A22" s="7">
        <v>2013</v>
      </c>
      <c r="B22" s="8">
        <v>820955.7</v>
      </c>
      <c r="C22" s="8">
        <v>-1598668.15</v>
      </c>
      <c r="D22" s="8">
        <v>0</v>
      </c>
      <c r="E22" s="8">
        <f t="shared" si="1"/>
        <v>110300661.65</v>
      </c>
      <c r="F22" s="8">
        <f t="shared" si="2"/>
        <v>-1598668.15</v>
      </c>
    </row>
    <row r="23" spans="1:6" ht="15.75">
      <c r="A23" s="7">
        <v>2014</v>
      </c>
      <c r="B23" s="8">
        <v>4030791.5</v>
      </c>
      <c r="C23" s="8">
        <v>-1647228.44</v>
      </c>
      <c r="D23" s="8">
        <v>0</v>
      </c>
      <c r="E23" s="8">
        <f t="shared" si="1"/>
        <v>109522949.2</v>
      </c>
      <c r="F23" s="8">
        <f t="shared" si="2"/>
        <v>-1647228.44</v>
      </c>
    </row>
    <row r="24" spans="1:6" ht="15.75">
      <c r="A24" s="24">
        <v>2015</v>
      </c>
      <c r="B24" s="23">
        <v>364939.99</v>
      </c>
      <c r="C24" s="23">
        <v>-51006739.77</v>
      </c>
      <c r="D24" s="23">
        <v>0</v>
      </c>
      <c r="E24" s="23">
        <f t="shared" si="1"/>
        <v>111906512.26</v>
      </c>
      <c r="F24" s="23">
        <f>C24+50706468.61</f>
        <v>-300271.1600000039</v>
      </c>
    </row>
    <row r="25" spans="1:6" ht="15.75">
      <c r="A25" s="7">
        <v>2016</v>
      </c>
      <c r="B25" s="23">
        <v>472119.39</v>
      </c>
      <c r="C25" s="23">
        <v>-344485.87</v>
      </c>
      <c r="D25" s="23">
        <v>0</v>
      </c>
      <c r="E25" s="23">
        <f t="shared" si="1"/>
        <v>61264712.480000004</v>
      </c>
      <c r="F25" s="23">
        <f>C25</f>
        <v>-344485.87</v>
      </c>
    </row>
    <row r="26" spans="1:6" ht="15.75">
      <c r="A26" s="9"/>
      <c r="B26" s="8"/>
      <c r="C26" s="8"/>
      <c r="D26" s="8"/>
      <c r="E26" s="8"/>
      <c r="F26" s="8"/>
    </row>
    <row r="27" spans="1:6" ht="15.75">
      <c r="A27" s="7" t="s">
        <v>8</v>
      </c>
      <c r="B27" s="8">
        <f>SUM(B7:B26)</f>
        <v>58593913.00000001</v>
      </c>
      <c r="C27" s="8">
        <f>SUM(C7:C26)</f>
        <v>-60282498.55</v>
      </c>
      <c r="D27" s="8">
        <f>SUM(D7:D26)</f>
        <v>1259159.55</v>
      </c>
      <c r="E27" s="8">
        <f>SUM(E7:E26)</f>
        <v>1571275920.3800004</v>
      </c>
      <c r="F27" s="8">
        <f>SUM(F7:F26)</f>
        <v>-9576029.940000001</v>
      </c>
    </row>
    <row r="28" spans="1:6" ht="15.75">
      <c r="A28" s="1"/>
      <c r="B28" s="2"/>
      <c r="C28" s="2"/>
      <c r="D28" s="2"/>
      <c r="E28" s="2"/>
      <c r="F28" s="2"/>
    </row>
    <row r="29" ht="15.75">
      <c r="B29" s="4"/>
    </row>
    <row r="30" spans="1:6" ht="15.75">
      <c r="A30" s="14" t="s">
        <v>9</v>
      </c>
      <c r="F30" s="18">
        <f>ROUND(F27/E27*-1,5)</f>
        <v>0.00609</v>
      </c>
    </row>
    <row r="32" spans="2:5" ht="15.75">
      <c r="B32" s="16" t="s">
        <v>18</v>
      </c>
      <c r="C32" s="16"/>
      <c r="D32" s="16"/>
      <c r="E32" s="16">
        <f>B25+C25+D25+E25</f>
        <v>61392346.00000001</v>
      </c>
    </row>
    <row r="33" ht="15.75">
      <c r="E33" s="16"/>
    </row>
    <row r="34" spans="1:4" ht="15.75">
      <c r="A34" s="21" t="s">
        <v>16</v>
      </c>
      <c r="B34" s="20"/>
      <c r="C34" s="20"/>
      <c r="D34" s="20"/>
    </row>
    <row r="35" ht="15.75">
      <c r="A35" s="10"/>
    </row>
  </sheetData>
  <sheetProtection/>
  <mergeCells count="3">
    <mergeCell ref="A1:F1"/>
    <mergeCell ref="A2:F2"/>
    <mergeCell ref="A3:F3"/>
  </mergeCells>
  <printOptions horizontalCentered="1"/>
  <pageMargins left="0.75" right="0.5" top="1" bottom="1" header="0.5" footer="0.5"/>
  <pageSetup fitToHeight="1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90" zoomScaleNormal="90" zoomScalePageLayoutView="0" workbookViewId="0" topLeftCell="A1">
      <pane ySplit="6" topLeftCell="A7" activePane="bottomLeft" state="frozen"/>
      <selection pane="topLeft" activeCell="A17" sqref="A17:I17"/>
      <selection pane="bottomLeft" activeCell="A17" sqref="A17:I17"/>
    </sheetView>
  </sheetViews>
  <sheetFormatPr defaultColWidth="9.77734375" defaultRowHeight="15.75"/>
  <cols>
    <col min="1" max="1" width="6.77734375" style="0" customWidth="1"/>
    <col min="2" max="2" width="16.10546875" style="0" customWidth="1"/>
    <col min="3" max="3" width="17.21484375" style="0" customWidth="1"/>
    <col min="4" max="4" width="14.4453125" style="0" customWidth="1"/>
    <col min="5" max="5" width="18.5546875" style="0" customWidth="1"/>
    <col min="6" max="6" width="15.77734375" style="0" customWidth="1"/>
  </cols>
  <sheetData>
    <row r="1" spans="1:6" ht="15.75">
      <c r="A1" s="31" t="s">
        <v>10</v>
      </c>
      <c r="B1" s="31"/>
      <c r="C1" s="31"/>
      <c r="D1" s="31"/>
      <c r="E1" s="31"/>
      <c r="F1" s="31"/>
    </row>
    <row r="2" spans="1:6" ht="15.75">
      <c r="A2" s="31" t="s">
        <v>17</v>
      </c>
      <c r="B2" s="31"/>
      <c r="C2" s="31"/>
      <c r="D2" s="31"/>
      <c r="E2" s="31"/>
      <c r="F2" s="31"/>
    </row>
    <row r="3" spans="1:6" ht="15.75">
      <c r="A3" s="31" t="s">
        <v>14</v>
      </c>
      <c r="B3" s="31"/>
      <c r="C3" s="31"/>
      <c r="D3" s="31"/>
      <c r="E3" s="31"/>
      <c r="F3" s="31"/>
    </row>
    <row r="4" spans="1:6" ht="15.75">
      <c r="A4" s="11"/>
      <c r="B4" s="11"/>
      <c r="C4" s="11"/>
      <c r="D4" s="11"/>
      <c r="E4" s="11"/>
      <c r="F4" s="11"/>
    </row>
    <row r="5" spans="1:6" ht="15.75">
      <c r="A5" s="11"/>
      <c r="B5" s="11"/>
      <c r="C5" s="11"/>
      <c r="D5" s="12" t="s">
        <v>0</v>
      </c>
      <c r="E5" s="12" t="s">
        <v>1</v>
      </c>
      <c r="F5" s="12" t="s">
        <v>2</v>
      </c>
    </row>
    <row r="6" spans="1:6" ht="15.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5</v>
      </c>
    </row>
    <row r="7" spans="1:6" ht="15.75">
      <c r="A7" s="7">
        <v>1998</v>
      </c>
      <c r="B7" s="8">
        <v>0</v>
      </c>
      <c r="C7" s="8">
        <v>0</v>
      </c>
      <c r="D7" s="8">
        <v>0</v>
      </c>
      <c r="E7" s="8">
        <v>13209602</v>
      </c>
      <c r="F7" s="8">
        <f>C7</f>
        <v>0</v>
      </c>
    </row>
    <row r="8" spans="1:6" ht="15.75">
      <c r="A8" s="7">
        <v>1999</v>
      </c>
      <c r="B8" s="8">
        <v>8929.26</v>
      </c>
      <c r="C8" s="8">
        <v>-1371.6</v>
      </c>
      <c r="D8" s="8">
        <v>0</v>
      </c>
      <c r="E8" s="8">
        <f>B7+C7+D7+E7</f>
        <v>13209602</v>
      </c>
      <c r="F8" s="8">
        <f aca="true" t="shared" si="0" ref="F8:F16">C8</f>
        <v>-1371.6</v>
      </c>
    </row>
    <row r="9" spans="1:6" ht="15.75">
      <c r="A9" s="7">
        <v>2000</v>
      </c>
      <c r="B9" s="8">
        <v>368049.34</v>
      </c>
      <c r="C9" s="8">
        <v>-80920.42</v>
      </c>
      <c r="D9" s="8">
        <v>561587</v>
      </c>
      <c r="E9" s="8">
        <f aca="true" t="shared" si="1" ref="E9:E25">B8+C8+D8+E8</f>
        <v>13217159.66</v>
      </c>
      <c r="F9" s="8">
        <f t="shared" si="0"/>
        <v>-80920.42</v>
      </c>
    </row>
    <row r="10" spans="1:6" ht="15.75">
      <c r="A10" s="7">
        <v>2001</v>
      </c>
      <c r="B10" s="8">
        <v>46398.03</v>
      </c>
      <c r="C10" s="8">
        <v>-32875.77</v>
      </c>
      <c r="D10" s="8">
        <v>0</v>
      </c>
      <c r="E10" s="8">
        <f t="shared" si="1"/>
        <v>14065875.58</v>
      </c>
      <c r="F10" s="8">
        <f t="shared" si="0"/>
        <v>-32875.77</v>
      </c>
    </row>
    <row r="11" spans="1:6" ht="15.75">
      <c r="A11" s="7">
        <v>2002</v>
      </c>
      <c r="B11" s="8">
        <v>7425.54</v>
      </c>
      <c r="C11" s="8">
        <v>-2009.14</v>
      </c>
      <c r="D11" s="8">
        <v>0</v>
      </c>
      <c r="E11" s="8">
        <f t="shared" si="1"/>
        <v>14079397.84</v>
      </c>
      <c r="F11" s="8">
        <f t="shared" si="0"/>
        <v>-2009.14</v>
      </c>
    </row>
    <row r="12" spans="1:6" ht="15.75">
      <c r="A12" s="7">
        <v>2003</v>
      </c>
      <c r="B12" s="8">
        <v>244780.63</v>
      </c>
      <c r="C12" s="8">
        <v>-587860.01</v>
      </c>
      <c r="D12" s="8">
        <v>0</v>
      </c>
      <c r="E12" s="8">
        <f t="shared" si="1"/>
        <v>14084814.24</v>
      </c>
      <c r="F12" s="8">
        <f t="shared" si="0"/>
        <v>-587860.01</v>
      </c>
    </row>
    <row r="13" spans="1:6" ht="15.75">
      <c r="A13" s="7">
        <v>2004</v>
      </c>
      <c r="B13" s="8">
        <v>4906.88</v>
      </c>
      <c r="C13" s="8">
        <v>-4041.26</v>
      </c>
      <c r="D13" s="8">
        <v>0</v>
      </c>
      <c r="E13" s="8">
        <f t="shared" si="1"/>
        <v>13741734.86</v>
      </c>
      <c r="F13" s="8">
        <f t="shared" si="0"/>
        <v>-4041.26</v>
      </c>
    </row>
    <row r="14" spans="1:6" ht="15.75">
      <c r="A14" s="7">
        <v>2005</v>
      </c>
      <c r="B14" s="8">
        <v>16173.58</v>
      </c>
      <c r="C14" s="8">
        <v>-12797.85</v>
      </c>
      <c r="D14" s="8">
        <v>1194584.65</v>
      </c>
      <c r="E14" s="8">
        <f t="shared" si="1"/>
        <v>13742600.479999999</v>
      </c>
      <c r="F14" s="8">
        <f t="shared" si="0"/>
        <v>-12797.85</v>
      </c>
    </row>
    <row r="15" spans="1:6" ht="15.75">
      <c r="A15" s="7">
        <v>2006</v>
      </c>
      <c r="B15" s="8">
        <v>206091.47</v>
      </c>
      <c r="C15" s="8">
        <v>-57499.32</v>
      </c>
      <c r="D15" s="8">
        <v>0</v>
      </c>
      <c r="E15" s="8">
        <f t="shared" si="1"/>
        <v>14940560.86</v>
      </c>
      <c r="F15" s="8">
        <f t="shared" si="0"/>
        <v>-57499.32</v>
      </c>
    </row>
    <row r="16" spans="1:6" ht="15.75">
      <c r="A16" s="7">
        <v>2007</v>
      </c>
      <c r="B16" s="8">
        <v>173582.38</v>
      </c>
      <c r="C16" s="8">
        <v>-46468.47</v>
      </c>
      <c r="D16" s="8">
        <v>0</v>
      </c>
      <c r="E16" s="8">
        <f t="shared" si="1"/>
        <v>15089153.01</v>
      </c>
      <c r="F16" s="8">
        <f t="shared" si="0"/>
        <v>-46468.47</v>
      </c>
    </row>
    <row r="17" spans="1:6" ht="15.75">
      <c r="A17" s="7">
        <v>2008</v>
      </c>
      <c r="B17" s="8">
        <v>103306.34</v>
      </c>
      <c r="C17" s="8">
        <v>-16287.27</v>
      </c>
      <c r="D17" s="8">
        <v>0</v>
      </c>
      <c r="E17" s="8">
        <f t="shared" si="1"/>
        <v>15216266.92</v>
      </c>
      <c r="F17" s="8">
        <f aca="true" t="shared" si="2" ref="F17:F23">C17</f>
        <v>-16287.27</v>
      </c>
    </row>
    <row r="18" spans="1:6" ht="15.75">
      <c r="A18" s="7">
        <v>2009</v>
      </c>
      <c r="B18" s="8">
        <v>511250.46</v>
      </c>
      <c r="C18" s="8">
        <v>-92613.38</v>
      </c>
      <c r="D18" s="8">
        <v>0</v>
      </c>
      <c r="E18" s="8">
        <f t="shared" si="1"/>
        <v>15303285.99</v>
      </c>
      <c r="F18" s="8">
        <f t="shared" si="2"/>
        <v>-92613.38</v>
      </c>
    </row>
    <row r="19" spans="1:6" ht="15.75">
      <c r="A19" s="7">
        <v>2010</v>
      </c>
      <c r="B19" s="8">
        <v>340629.43</v>
      </c>
      <c r="C19" s="8">
        <v>-8325.98</v>
      </c>
      <c r="D19" s="8">
        <v>0</v>
      </c>
      <c r="E19" s="8">
        <f t="shared" si="1"/>
        <v>15721923.07</v>
      </c>
      <c r="F19" s="8">
        <f t="shared" si="2"/>
        <v>-8325.98</v>
      </c>
    </row>
    <row r="20" spans="1:6" ht="15.75">
      <c r="A20" s="7">
        <v>2011</v>
      </c>
      <c r="B20" s="8">
        <v>111783.77</v>
      </c>
      <c r="C20" s="8">
        <v>-70609.68</v>
      </c>
      <c r="D20" s="8">
        <v>0</v>
      </c>
      <c r="E20" s="8">
        <f t="shared" si="1"/>
        <v>16054226.52</v>
      </c>
      <c r="F20" s="8">
        <f t="shared" si="2"/>
        <v>-70609.68</v>
      </c>
    </row>
    <row r="21" spans="1:6" ht="15.75">
      <c r="A21" s="7">
        <v>2012</v>
      </c>
      <c r="B21" s="8">
        <v>428637.17</v>
      </c>
      <c r="C21" s="8">
        <v>-133162.13</v>
      </c>
      <c r="D21" s="8">
        <v>0</v>
      </c>
      <c r="E21" s="8">
        <f t="shared" si="1"/>
        <v>16095400.61</v>
      </c>
      <c r="F21" s="8">
        <f t="shared" si="2"/>
        <v>-133162.13</v>
      </c>
    </row>
    <row r="22" spans="1:6" ht="15.75">
      <c r="A22" s="7">
        <v>2013</v>
      </c>
      <c r="B22" s="8">
        <v>131333.15</v>
      </c>
      <c r="C22" s="8">
        <v>-9006.53</v>
      </c>
      <c r="D22" s="8">
        <v>0</v>
      </c>
      <c r="E22" s="8">
        <f t="shared" si="1"/>
        <v>16390875.649999999</v>
      </c>
      <c r="F22" s="8">
        <f t="shared" si="2"/>
        <v>-9006.53</v>
      </c>
    </row>
    <row r="23" spans="1:6" ht="15.75">
      <c r="A23" s="24">
        <v>2014</v>
      </c>
      <c r="B23" s="23">
        <v>23983.38</v>
      </c>
      <c r="C23" s="23">
        <v>-3501.87</v>
      </c>
      <c r="D23" s="23">
        <v>0</v>
      </c>
      <c r="E23" s="23">
        <f t="shared" si="1"/>
        <v>16513202.269999998</v>
      </c>
      <c r="F23" s="23">
        <f t="shared" si="2"/>
        <v>-3501.87</v>
      </c>
    </row>
    <row r="24" spans="1:6" ht="15.75">
      <c r="A24" s="24">
        <v>2015</v>
      </c>
      <c r="B24" s="23">
        <v>124427.75</v>
      </c>
      <c r="C24" s="23">
        <v>-12899439.02</v>
      </c>
      <c r="D24" s="23">
        <v>0</v>
      </c>
      <c r="E24" s="23">
        <f t="shared" si="1"/>
        <v>16533683.779999997</v>
      </c>
      <c r="F24" s="23">
        <f>C24+12894509.45</f>
        <v>-4929.570000000298</v>
      </c>
    </row>
    <row r="25" spans="1:6" ht="15.75">
      <c r="A25" s="24">
        <v>2016</v>
      </c>
      <c r="B25" s="23">
        <v>165699.51</v>
      </c>
      <c r="C25" s="23">
        <v>-47236.4</v>
      </c>
      <c r="D25" s="23">
        <v>0</v>
      </c>
      <c r="E25" s="23">
        <f t="shared" si="1"/>
        <v>3758672.509999998</v>
      </c>
      <c r="F25" s="23">
        <f>C25</f>
        <v>-47236.4</v>
      </c>
    </row>
    <row r="26" spans="1:6" ht="15.75">
      <c r="A26" s="10"/>
      <c r="B26" s="8"/>
      <c r="C26" s="8"/>
      <c r="D26" s="8"/>
      <c r="E26" s="8"/>
      <c r="F26" s="8"/>
    </row>
    <row r="27" spans="1:6" ht="15.75">
      <c r="A27" s="7" t="s">
        <v>8</v>
      </c>
      <c r="B27" s="8">
        <f>SUM(B7:B26)</f>
        <v>3017388.0699999994</v>
      </c>
      <c r="C27" s="8">
        <f>SUM(C7:C26)</f>
        <v>-14106026.1</v>
      </c>
      <c r="D27" s="8">
        <f>SUM(D7:D26)</f>
        <v>1756171.65</v>
      </c>
      <c r="E27" s="8">
        <f>SUM(E7:E26)</f>
        <v>270968037.85</v>
      </c>
      <c r="F27" s="8">
        <f>SUM(F7:F26)</f>
        <v>-1211516.6500000001</v>
      </c>
    </row>
    <row r="28" spans="1:6" ht="15.75">
      <c r="A28" s="1"/>
      <c r="B28" s="2"/>
      <c r="C28" s="2"/>
      <c r="D28" s="2"/>
      <c r="E28" s="2"/>
      <c r="F28" s="2"/>
    </row>
    <row r="30" spans="1:6" ht="15.75">
      <c r="A30" s="14" t="s">
        <v>9</v>
      </c>
      <c r="F30" s="18">
        <f>ROUND(F27/E27*-1,5)</f>
        <v>0.00447</v>
      </c>
    </row>
    <row r="32" spans="2:5" ht="15.75">
      <c r="B32" s="16" t="s">
        <v>18</v>
      </c>
      <c r="C32" s="10"/>
      <c r="D32" s="10"/>
      <c r="E32" s="17">
        <f>B25+C25+D25+E25</f>
        <v>3877135.619999998</v>
      </c>
    </row>
    <row r="33" ht="15.75">
      <c r="E33" s="17"/>
    </row>
    <row r="34" spans="1:5" ht="15.75">
      <c r="A34" s="21" t="s">
        <v>16</v>
      </c>
      <c r="B34" s="20"/>
      <c r="C34" s="20"/>
      <c r="D34" s="20"/>
      <c r="E34" s="20"/>
    </row>
  </sheetData>
  <sheetProtection/>
  <mergeCells count="3">
    <mergeCell ref="A1:F1"/>
    <mergeCell ref="A2:F2"/>
    <mergeCell ref="A3:F3"/>
  </mergeCells>
  <printOptions horizontalCentered="1"/>
  <pageMargins left="0.75" right="0.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90" zoomScaleNormal="90" zoomScalePageLayoutView="0" workbookViewId="0" topLeftCell="A1">
      <pane ySplit="6" topLeftCell="A7" activePane="bottomLeft" state="frozen"/>
      <selection pane="topLeft" activeCell="A17" sqref="A17:I17"/>
      <selection pane="bottomLeft" activeCell="A17" sqref="A17:I17"/>
    </sheetView>
  </sheetViews>
  <sheetFormatPr defaultColWidth="9.77734375" defaultRowHeight="15.75"/>
  <cols>
    <col min="1" max="1" width="6.77734375" style="0" customWidth="1"/>
    <col min="2" max="2" width="16.10546875" style="0" customWidth="1"/>
    <col min="3" max="3" width="17.21484375" style="0" customWidth="1"/>
    <col min="4" max="4" width="14.4453125" style="0" customWidth="1"/>
    <col min="5" max="5" width="18.5546875" style="0" customWidth="1"/>
    <col min="6" max="6" width="15.77734375" style="0" customWidth="1"/>
  </cols>
  <sheetData>
    <row r="1" spans="1:6" ht="15.75">
      <c r="A1" s="31" t="s">
        <v>10</v>
      </c>
      <c r="B1" s="31"/>
      <c r="C1" s="31"/>
      <c r="D1" s="31"/>
      <c r="E1" s="31"/>
      <c r="F1" s="31"/>
    </row>
    <row r="2" spans="1:6" ht="15.75">
      <c r="A2" s="31" t="s">
        <v>17</v>
      </c>
      <c r="B2" s="31"/>
      <c r="C2" s="31"/>
      <c r="D2" s="31"/>
      <c r="E2" s="31"/>
      <c r="F2" s="31"/>
    </row>
    <row r="3" spans="1:6" ht="15.75">
      <c r="A3" s="31" t="s">
        <v>15</v>
      </c>
      <c r="B3" s="31"/>
      <c r="C3" s="31"/>
      <c r="D3" s="31"/>
      <c r="E3" s="31"/>
      <c r="F3" s="31"/>
    </row>
    <row r="4" spans="1:6" ht="15.75">
      <c r="A4" s="5"/>
      <c r="B4" s="5"/>
      <c r="C4" s="5"/>
      <c r="D4" s="5"/>
      <c r="E4" s="5"/>
      <c r="F4" s="5"/>
    </row>
    <row r="5" spans="1:6" ht="15.75">
      <c r="A5" s="11"/>
      <c r="B5" s="11"/>
      <c r="C5" s="11"/>
      <c r="D5" s="12" t="s">
        <v>0</v>
      </c>
      <c r="E5" s="12" t="s">
        <v>1</v>
      </c>
      <c r="F5" s="12" t="s">
        <v>2</v>
      </c>
    </row>
    <row r="6" spans="1:6" ht="15.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5</v>
      </c>
    </row>
    <row r="7" spans="1:6" ht="15.75">
      <c r="A7" s="7">
        <v>1998</v>
      </c>
      <c r="B7" s="8">
        <v>0</v>
      </c>
      <c r="C7" s="8">
        <v>0</v>
      </c>
      <c r="D7" s="8">
        <v>0</v>
      </c>
      <c r="E7" s="8">
        <v>5674563</v>
      </c>
      <c r="F7" s="8">
        <f>C7</f>
        <v>0</v>
      </c>
    </row>
    <row r="8" spans="1:6" ht="15.75">
      <c r="A8" s="7">
        <v>1999</v>
      </c>
      <c r="B8" s="8">
        <v>31382.47</v>
      </c>
      <c r="C8" s="8">
        <v>-804.75</v>
      </c>
      <c r="D8" s="8">
        <v>0</v>
      </c>
      <c r="E8" s="8">
        <f>B7+C7+D7+E7</f>
        <v>5674563</v>
      </c>
      <c r="F8" s="8">
        <f aca="true" t="shared" si="0" ref="F8:F16">C8</f>
        <v>-804.75</v>
      </c>
    </row>
    <row r="9" spans="1:6" ht="15.75">
      <c r="A9" s="7">
        <v>2000</v>
      </c>
      <c r="B9" s="8">
        <v>64253</v>
      </c>
      <c r="C9" s="8">
        <v>0</v>
      </c>
      <c r="D9" s="8">
        <v>1033</v>
      </c>
      <c r="E9" s="8">
        <f aca="true" t="shared" si="1" ref="E9:E25">B8+C8+D8+E8</f>
        <v>5705140.72</v>
      </c>
      <c r="F9" s="8">
        <f t="shared" si="0"/>
        <v>0</v>
      </c>
    </row>
    <row r="10" spans="1:6" ht="15.75">
      <c r="A10" s="7">
        <v>2001</v>
      </c>
      <c r="B10" s="8">
        <v>59062.43</v>
      </c>
      <c r="C10" s="8">
        <v>-4331.55</v>
      </c>
      <c r="D10" s="8">
        <v>0</v>
      </c>
      <c r="E10" s="8">
        <f t="shared" si="1"/>
        <v>5770426.72</v>
      </c>
      <c r="F10" s="8">
        <f t="shared" si="0"/>
        <v>-4331.55</v>
      </c>
    </row>
    <row r="11" spans="1:6" ht="15.75">
      <c r="A11" s="7">
        <v>2002</v>
      </c>
      <c r="B11" s="8">
        <v>67283.09</v>
      </c>
      <c r="C11" s="8">
        <v>-38540.37</v>
      </c>
      <c r="D11" s="8">
        <v>0</v>
      </c>
      <c r="E11" s="8">
        <f t="shared" si="1"/>
        <v>5825157.6</v>
      </c>
      <c r="F11" s="8">
        <f t="shared" si="0"/>
        <v>-38540.37</v>
      </c>
    </row>
    <row r="12" spans="1:6" ht="15.75">
      <c r="A12" s="7">
        <v>2003</v>
      </c>
      <c r="B12" s="8">
        <v>442131.97</v>
      </c>
      <c r="C12" s="8">
        <v>-62104.97</v>
      </c>
      <c r="D12" s="8">
        <v>-348660.09</v>
      </c>
      <c r="E12" s="8">
        <f t="shared" si="1"/>
        <v>5853900.319999999</v>
      </c>
      <c r="F12" s="8">
        <f t="shared" si="0"/>
        <v>-62104.97</v>
      </c>
    </row>
    <row r="13" spans="1:6" ht="15.75">
      <c r="A13" s="7">
        <v>2004</v>
      </c>
      <c r="B13" s="8">
        <v>698136.36</v>
      </c>
      <c r="C13" s="8">
        <v>-64449.54</v>
      </c>
      <c r="D13" s="8">
        <v>0</v>
      </c>
      <c r="E13" s="8">
        <f t="shared" si="1"/>
        <v>5885267.2299999995</v>
      </c>
      <c r="F13" s="8">
        <f t="shared" si="0"/>
        <v>-64449.54</v>
      </c>
    </row>
    <row r="14" spans="1:6" ht="15.75">
      <c r="A14" s="7">
        <v>2005</v>
      </c>
      <c r="B14" s="8">
        <v>191000.29</v>
      </c>
      <c r="C14" s="8">
        <v>-31592.8</v>
      </c>
      <c r="D14" s="8">
        <v>0</v>
      </c>
      <c r="E14" s="8">
        <f t="shared" si="1"/>
        <v>6518954.05</v>
      </c>
      <c r="F14" s="8">
        <f t="shared" si="0"/>
        <v>-31592.8</v>
      </c>
    </row>
    <row r="15" spans="1:6" ht="15.75">
      <c r="A15" s="7">
        <v>2006</v>
      </c>
      <c r="B15" s="8">
        <v>176384.27</v>
      </c>
      <c r="C15" s="8">
        <v>-20680.94</v>
      </c>
      <c r="D15" s="8">
        <v>0</v>
      </c>
      <c r="E15" s="8">
        <f t="shared" si="1"/>
        <v>6678361.54</v>
      </c>
      <c r="F15" s="8">
        <f t="shared" si="0"/>
        <v>-20680.94</v>
      </c>
    </row>
    <row r="16" spans="1:6" ht="15.75">
      <c r="A16" s="7">
        <v>2007</v>
      </c>
      <c r="B16" s="8">
        <v>302266.04</v>
      </c>
      <c r="C16" s="8">
        <v>-15563.03</v>
      </c>
      <c r="D16" s="8">
        <v>0</v>
      </c>
      <c r="E16" s="8">
        <f t="shared" si="1"/>
        <v>6834064.87</v>
      </c>
      <c r="F16" s="8">
        <f t="shared" si="0"/>
        <v>-15563.03</v>
      </c>
    </row>
    <row r="17" spans="1:6" ht="15.75">
      <c r="A17" s="7">
        <v>2008</v>
      </c>
      <c r="B17" s="8">
        <v>78252.38</v>
      </c>
      <c r="C17" s="8">
        <v>-25876.78</v>
      </c>
      <c r="D17" s="8">
        <v>0</v>
      </c>
      <c r="E17" s="8">
        <f t="shared" si="1"/>
        <v>7120767.88</v>
      </c>
      <c r="F17" s="8">
        <f aca="true" t="shared" si="2" ref="F17:F23">C17</f>
        <v>-25876.78</v>
      </c>
    </row>
    <row r="18" spans="1:6" ht="15.75">
      <c r="A18" s="7">
        <v>2009</v>
      </c>
      <c r="B18" s="8">
        <v>229245.43</v>
      </c>
      <c r="C18" s="8">
        <v>-69958.4</v>
      </c>
      <c r="D18" s="8">
        <v>0</v>
      </c>
      <c r="E18" s="8">
        <f t="shared" si="1"/>
        <v>7173143.4799999995</v>
      </c>
      <c r="F18" s="8">
        <f t="shared" si="2"/>
        <v>-69958.4</v>
      </c>
    </row>
    <row r="19" spans="1:6" ht="15.75">
      <c r="A19" s="7">
        <v>2010</v>
      </c>
      <c r="B19" s="8">
        <v>703077.44</v>
      </c>
      <c r="C19" s="8">
        <v>-9950.95</v>
      </c>
      <c r="D19" s="8">
        <v>0</v>
      </c>
      <c r="E19" s="8">
        <f t="shared" si="1"/>
        <v>7332430.51</v>
      </c>
      <c r="F19" s="8">
        <f t="shared" si="2"/>
        <v>-9950.95</v>
      </c>
    </row>
    <row r="20" spans="1:6" ht="15.75">
      <c r="A20" s="7">
        <v>2011</v>
      </c>
      <c r="B20" s="8">
        <v>46309.46</v>
      </c>
      <c r="C20" s="8">
        <v>-50251.23</v>
      </c>
      <c r="D20" s="8">
        <v>0</v>
      </c>
      <c r="E20" s="8">
        <f t="shared" si="1"/>
        <v>8025557</v>
      </c>
      <c r="F20" s="8">
        <f t="shared" si="2"/>
        <v>-50251.23</v>
      </c>
    </row>
    <row r="21" spans="1:6" ht="15.75">
      <c r="A21" s="7">
        <v>2012</v>
      </c>
      <c r="B21" s="8">
        <v>27170.21</v>
      </c>
      <c r="C21" s="8">
        <v>-19532.77</v>
      </c>
      <c r="D21" s="8">
        <v>0</v>
      </c>
      <c r="E21" s="8">
        <f t="shared" si="1"/>
        <v>8021615.23</v>
      </c>
      <c r="F21" s="8">
        <f t="shared" si="2"/>
        <v>-19532.77</v>
      </c>
    </row>
    <row r="22" spans="1:6" ht="15.75">
      <c r="A22" s="7">
        <v>2013</v>
      </c>
      <c r="B22" s="8">
        <v>693915.82</v>
      </c>
      <c r="C22" s="8">
        <v>-13990.12</v>
      </c>
      <c r="D22" s="8">
        <v>0</v>
      </c>
      <c r="E22" s="8">
        <f t="shared" si="1"/>
        <v>8029252.670000001</v>
      </c>
      <c r="F22" s="8">
        <f t="shared" si="2"/>
        <v>-13990.12</v>
      </c>
    </row>
    <row r="23" spans="1:6" ht="15.75">
      <c r="A23" s="7">
        <v>2014</v>
      </c>
      <c r="B23" s="8">
        <v>59468.04</v>
      </c>
      <c r="C23" s="8">
        <v>-2516.36</v>
      </c>
      <c r="D23" s="8">
        <v>0</v>
      </c>
      <c r="E23" s="8">
        <f t="shared" si="1"/>
        <v>8709178.370000001</v>
      </c>
      <c r="F23" s="8">
        <f t="shared" si="2"/>
        <v>-2516.36</v>
      </c>
    </row>
    <row r="24" spans="1:6" ht="15.75">
      <c r="A24" s="24">
        <v>2015</v>
      </c>
      <c r="B24" s="23">
        <v>461435.61</v>
      </c>
      <c r="C24" s="23">
        <v>-6373867.22</v>
      </c>
      <c r="D24" s="23">
        <v>0</v>
      </c>
      <c r="E24" s="23">
        <f t="shared" si="1"/>
        <v>8766130.05</v>
      </c>
      <c r="F24" s="23">
        <f>C24+6244843.45</f>
        <v>-129023.76999999955</v>
      </c>
    </row>
    <row r="25" spans="1:6" ht="15.75">
      <c r="A25" s="7">
        <v>2016</v>
      </c>
      <c r="B25" s="23">
        <v>475510.64</v>
      </c>
      <c r="C25" s="23">
        <v>-7865.26</v>
      </c>
      <c r="D25" s="23">
        <v>0</v>
      </c>
      <c r="E25" s="23">
        <f t="shared" si="1"/>
        <v>2853698.4400000013</v>
      </c>
      <c r="F25" s="23">
        <f>C25</f>
        <v>-7865.26</v>
      </c>
    </row>
    <row r="26" spans="1:6" ht="15.75">
      <c r="A26" s="10"/>
      <c r="B26" s="8"/>
      <c r="C26" s="8"/>
      <c r="D26" s="8"/>
      <c r="E26" s="8"/>
      <c r="F26" s="8"/>
    </row>
    <row r="27" spans="1:6" ht="15.75">
      <c r="A27" s="7" t="s">
        <v>8</v>
      </c>
      <c r="B27" s="8">
        <f>SUM(B7:B26)</f>
        <v>4806284.949999999</v>
      </c>
      <c r="C27" s="8">
        <f>SUM(C7:C26)</f>
        <v>-6811877.039999999</v>
      </c>
      <c r="D27" s="8">
        <f>SUM(D7:D26)</f>
        <v>-347627.09</v>
      </c>
      <c r="E27" s="8">
        <f>SUM(E7:E26)</f>
        <v>126452172.68</v>
      </c>
      <c r="F27" s="8">
        <f>SUM(F7:F26)</f>
        <v>-567033.5899999996</v>
      </c>
    </row>
    <row r="28" spans="1:6" ht="15.75">
      <c r="A28" s="1"/>
      <c r="B28" s="2"/>
      <c r="C28" s="2"/>
      <c r="D28" s="2"/>
      <c r="E28" s="2"/>
      <c r="F28" s="2"/>
    </row>
    <row r="29" ht="15.75">
      <c r="B29" s="4"/>
    </row>
    <row r="30" spans="1:6" ht="15.75">
      <c r="A30" s="14" t="s">
        <v>9</v>
      </c>
      <c r="F30" s="18">
        <f>ROUND(F27/E27*-1,5)</f>
        <v>0.00448</v>
      </c>
    </row>
    <row r="32" spans="2:5" ht="15.75">
      <c r="B32" s="16" t="s">
        <v>18</v>
      </c>
      <c r="C32" s="16"/>
      <c r="D32" s="16"/>
      <c r="E32" s="16">
        <f>B25+C25+D25+E25</f>
        <v>3321343.820000001</v>
      </c>
    </row>
    <row r="33" ht="15.75">
      <c r="E33" s="16"/>
    </row>
    <row r="34" spans="1:4" ht="15.75">
      <c r="A34" s="21" t="s">
        <v>16</v>
      </c>
      <c r="B34" s="20"/>
      <c r="C34" s="20"/>
      <c r="D34" s="20"/>
    </row>
    <row r="35" ht="15.75">
      <c r="A35" s="10"/>
    </row>
  </sheetData>
  <sheetProtection/>
  <mergeCells count="3">
    <mergeCell ref="A1:F1"/>
    <mergeCell ref="A2:F2"/>
    <mergeCell ref="A3:F3"/>
  </mergeCells>
  <printOptions horizontalCentered="1"/>
  <pageMargins left="0.75" right="0.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Betsy Sekula</cp:lastModifiedBy>
  <cp:lastPrinted>2017-05-15T13:40:57Z</cp:lastPrinted>
  <dcterms:created xsi:type="dcterms:W3CDTF">2007-08-10T14:09:46Z</dcterms:created>
  <dcterms:modified xsi:type="dcterms:W3CDTF">2017-07-07T12:51:44Z</dcterms:modified>
  <cp:category/>
  <cp:version/>
  <cp:contentType/>
  <cp:contentStatus/>
</cp:coreProperties>
</file>