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1340" windowHeight="5850" tabRatio="613"/>
  </bookViews>
  <sheets>
    <sheet name="P 1-2" sheetId="37" r:id="rId1"/>
    <sheet name="P3" sheetId="22" r:id="rId2"/>
    <sheet name="P4" sheetId="30" r:id="rId3"/>
    <sheet name="P 5" sheetId="8" r:id="rId4"/>
    <sheet name="P 6" sheetId="10" r:id="rId5"/>
    <sheet name="P 7" sheetId="27" r:id="rId6"/>
    <sheet name="P 8" sheetId="28" r:id="rId7"/>
    <sheet name="P 9-13 CFIT Schedules" sheetId="36" r:id="rId8"/>
    <sheet name="P 14" sheetId="31" r:id="rId9"/>
    <sheet name="P 15" sheetId="32" r:id="rId10"/>
    <sheet name="p 16" sheetId="33" r:id="rId11"/>
    <sheet name="P 17" sheetId="3" r:id="rId12"/>
    <sheet name="P 18" sheetId="29" r:id="rId13"/>
    <sheet name="P19" sheetId="34" r:id="rId14"/>
  </sheets>
  <externalReferences>
    <externalReference r:id="rId15"/>
  </externalReferences>
  <definedNames>
    <definedName name="Begin_Print1" localSheetId="0">#REF!</definedName>
    <definedName name="Begin_Print1" localSheetId="2">#REF!</definedName>
    <definedName name="Begin_Print1">#REF!</definedName>
    <definedName name="NvsASD">"V2017-02-28"</definedName>
    <definedName name="NvsAutoDrillOk">"VN"</definedName>
    <definedName name="NvsElapsedTime">0.00266203703358769</definedName>
    <definedName name="NvsEndTime">42803.6023263889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.GL_PRPT_CONS">"NNNNN"</definedName>
    <definedName name="NvsTreeASD">"V2017-02-28"</definedName>
    <definedName name="NvsValTbl.ACCOUNT">"GL_ACCOUNT_TBL"</definedName>
    <definedName name="NvsValTbl.CURRENCY_CD">"CURRENCY_CD_TBL"</definedName>
    <definedName name="OPR_ID" localSheetId="0">#REF!</definedName>
    <definedName name="OPR_ID" localSheetId="2">#REF!</definedName>
    <definedName name="OPR_ID">#REF!</definedName>
    <definedName name="_xlnm.Print_Area" localSheetId="0">'P 1-2'!$A$1:$K$93</definedName>
    <definedName name="_xlnm.Print_Area" localSheetId="11">'P 17'!$A$1:$R$56</definedName>
    <definedName name="_xlnm.Print_Area" localSheetId="4">'P 6'!$A$1:$H$36</definedName>
    <definedName name="_xlnm.Print_Area" localSheetId="5">'P 7'!$A$1:$L$54</definedName>
    <definedName name="_xlnm.Print_Area" localSheetId="7">'P 9-13 CFIT Schedules'!$A$9:$N$266</definedName>
    <definedName name="_xlnm.Print_Area" localSheetId="13">'P19'!$A$1:$J$25</definedName>
    <definedName name="_xlnm.Print_Titles" localSheetId="7">'P 9-13 CFIT Schedules'!$1:$13</definedName>
    <definedName name="Rev_End" localSheetId="0">#REF!</definedName>
    <definedName name="Rev_End" localSheetId="2">#REF!</definedName>
    <definedName name="Rev_End">#REF!</definedName>
    <definedName name="search_directory_name">"R:\fcm90prd\nvision\rpts\Fin_Reports\"</definedName>
  </definedNames>
  <calcPr calcId="152511"/>
</workbook>
</file>

<file path=xl/calcChain.xml><?xml version="1.0" encoding="utf-8"?>
<calcChain xmlns="http://schemas.openxmlformats.org/spreadsheetml/2006/main">
  <c r="N31" i="32" l="1"/>
  <c r="M31" i="32"/>
  <c r="L31" i="32"/>
  <c r="K31" i="32"/>
  <c r="J31" i="32"/>
  <c r="I31" i="32"/>
  <c r="H31" i="32"/>
  <c r="G31" i="32"/>
  <c r="F31" i="32"/>
  <c r="E31" i="32"/>
  <c r="D31" i="32"/>
  <c r="C31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29" i="32"/>
  <c r="B31" i="32" s="1"/>
  <c r="B33" i="32" s="1"/>
  <c r="F89" i="37"/>
  <c r="F88" i="37"/>
  <c r="F87" i="37"/>
  <c r="F86" i="37"/>
  <c r="F85" i="37"/>
  <c r="I44" i="37"/>
  <c r="H44" i="37"/>
  <c r="I43" i="37"/>
  <c r="H43" i="37"/>
  <c r="I42" i="37"/>
  <c r="H42" i="37"/>
  <c r="I41" i="37"/>
  <c r="H41" i="37"/>
  <c r="I40" i="37"/>
  <c r="H40" i="37"/>
  <c r="I39" i="37"/>
  <c r="H39" i="37"/>
  <c r="I38" i="37"/>
  <c r="H38" i="37"/>
  <c r="J259" i="36" l="1"/>
  <c r="D259" i="36"/>
  <c r="E259" i="36" s="1"/>
  <c r="G259" i="36" s="1"/>
  <c r="I259" i="36" s="1"/>
  <c r="J258" i="36"/>
  <c r="D258" i="36"/>
  <c r="E258" i="36" s="1"/>
  <c r="G258" i="36" s="1"/>
  <c r="I258" i="36" s="1"/>
  <c r="J257" i="36"/>
  <c r="D257" i="36"/>
  <c r="E257" i="36" s="1"/>
  <c r="G257" i="36" s="1"/>
  <c r="I257" i="36" s="1"/>
  <c r="K257" i="36" s="1"/>
  <c r="N257" i="36" s="1"/>
  <c r="N256" i="36"/>
  <c r="E256" i="36"/>
  <c r="G256" i="36" s="1"/>
  <c r="I256" i="36" s="1"/>
  <c r="D256" i="36"/>
  <c r="N255" i="36"/>
  <c r="D255" i="36"/>
  <c r="E255" i="36" s="1"/>
  <c r="G255" i="36" s="1"/>
  <c r="I255" i="36" s="1"/>
  <c r="N254" i="36"/>
  <c r="D254" i="36"/>
  <c r="E254" i="36" s="1"/>
  <c r="G254" i="36" s="1"/>
  <c r="I254" i="36" s="1"/>
  <c r="N253" i="36"/>
  <c r="D253" i="36"/>
  <c r="E253" i="36" s="1"/>
  <c r="G253" i="36" s="1"/>
  <c r="I253" i="36" s="1"/>
  <c r="N249" i="36"/>
  <c r="D249" i="36"/>
  <c r="E249" i="36" s="1"/>
  <c r="G249" i="36" s="1"/>
  <c r="I249" i="36" s="1"/>
  <c r="M244" i="36"/>
  <c r="H244" i="36"/>
  <c r="F244" i="36"/>
  <c r="C244" i="36"/>
  <c r="J243" i="36"/>
  <c r="E243" i="36"/>
  <c r="G243" i="36" s="1"/>
  <c r="I243" i="36" s="1"/>
  <c r="K243" i="36" s="1"/>
  <c r="N243" i="36" s="1"/>
  <c r="J242" i="36"/>
  <c r="E242" i="36"/>
  <c r="G242" i="36" s="1"/>
  <c r="I242" i="36" s="1"/>
  <c r="K242" i="36" s="1"/>
  <c r="N242" i="36" s="1"/>
  <c r="J241" i="36"/>
  <c r="E241" i="36"/>
  <c r="G241" i="36" s="1"/>
  <c r="I241" i="36" s="1"/>
  <c r="J240" i="36"/>
  <c r="D240" i="36"/>
  <c r="E240" i="36" s="1"/>
  <c r="G240" i="36" s="1"/>
  <c r="I240" i="36" s="1"/>
  <c r="J239" i="36"/>
  <c r="D239" i="36"/>
  <c r="E239" i="36" s="1"/>
  <c r="G239" i="36" s="1"/>
  <c r="I239" i="36" s="1"/>
  <c r="J238" i="36"/>
  <c r="E238" i="36"/>
  <c r="G238" i="36" s="1"/>
  <c r="I238" i="36" s="1"/>
  <c r="J237" i="36"/>
  <c r="E237" i="36"/>
  <c r="G237" i="36" s="1"/>
  <c r="M234" i="36"/>
  <c r="H234" i="36"/>
  <c r="F234" i="36"/>
  <c r="C234" i="36"/>
  <c r="J233" i="36"/>
  <c r="G233" i="36"/>
  <c r="I233" i="36" s="1"/>
  <c r="K233" i="36" s="1"/>
  <c r="N233" i="36" s="1"/>
  <c r="E233" i="36"/>
  <c r="J232" i="36"/>
  <c r="D232" i="36"/>
  <c r="E232" i="36" s="1"/>
  <c r="G232" i="36" s="1"/>
  <c r="I232" i="36" s="1"/>
  <c r="J231" i="36"/>
  <c r="D231" i="36"/>
  <c r="J230" i="36"/>
  <c r="E230" i="36"/>
  <c r="G230" i="36" s="1"/>
  <c r="I230" i="36" s="1"/>
  <c r="J229" i="36"/>
  <c r="E229" i="36"/>
  <c r="G229" i="36" s="1"/>
  <c r="I229" i="36" s="1"/>
  <c r="J228" i="36"/>
  <c r="E228" i="36"/>
  <c r="G228" i="36" s="1"/>
  <c r="I228" i="36" s="1"/>
  <c r="J227" i="36"/>
  <c r="E227" i="36"/>
  <c r="G227" i="36" s="1"/>
  <c r="I227" i="36" s="1"/>
  <c r="J226" i="36"/>
  <c r="E226" i="36"/>
  <c r="G226" i="36" s="1"/>
  <c r="I226" i="36" s="1"/>
  <c r="J225" i="36"/>
  <c r="E225" i="36"/>
  <c r="G225" i="36" s="1"/>
  <c r="I225" i="36" s="1"/>
  <c r="J224" i="36"/>
  <c r="E224" i="36"/>
  <c r="G224" i="36" s="1"/>
  <c r="I224" i="36" s="1"/>
  <c r="K224" i="36" s="1"/>
  <c r="N224" i="36" s="1"/>
  <c r="J223" i="36"/>
  <c r="E223" i="36"/>
  <c r="G223" i="36" s="1"/>
  <c r="D223" i="36"/>
  <c r="M220" i="36"/>
  <c r="H220" i="36"/>
  <c r="F220" i="36"/>
  <c r="D220" i="36"/>
  <c r="C220" i="36"/>
  <c r="J219" i="36"/>
  <c r="E219" i="36"/>
  <c r="E220" i="36" s="1"/>
  <c r="M216" i="36"/>
  <c r="H216" i="36"/>
  <c r="F216" i="36"/>
  <c r="E216" i="36"/>
  <c r="D216" i="36"/>
  <c r="C216" i="36"/>
  <c r="J215" i="36"/>
  <c r="G215" i="36"/>
  <c r="G216" i="36" s="1"/>
  <c r="E215" i="36"/>
  <c r="M212" i="36"/>
  <c r="H212" i="36"/>
  <c r="F212" i="36"/>
  <c r="D212" i="36"/>
  <c r="C212" i="36"/>
  <c r="J211" i="36"/>
  <c r="E211" i="36"/>
  <c r="G211" i="36" s="1"/>
  <c r="I211" i="36" s="1"/>
  <c r="K211" i="36" s="1"/>
  <c r="N211" i="36" s="1"/>
  <c r="J210" i="36"/>
  <c r="E210" i="36"/>
  <c r="M207" i="36"/>
  <c r="H207" i="36"/>
  <c r="F207" i="36"/>
  <c r="C207" i="36"/>
  <c r="J206" i="36"/>
  <c r="E206" i="36"/>
  <c r="G206" i="36" s="1"/>
  <c r="I206" i="36" s="1"/>
  <c r="J205" i="36"/>
  <c r="E205" i="36"/>
  <c r="G205" i="36" s="1"/>
  <c r="I205" i="36" s="1"/>
  <c r="J204" i="36"/>
  <c r="E204" i="36"/>
  <c r="G204" i="36" s="1"/>
  <c r="I204" i="36" s="1"/>
  <c r="K204" i="36" s="1"/>
  <c r="N204" i="36" s="1"/>
  <c r="J203" i="36"/>
  <c r="E203" i="36"/>
  <c r="G203" i="36" s="1"/>
  <c r="I203" i="36" s="1"/>
  <c r="J202" i="36"/>
  <c r="E202" i="36"/>
  <c r="G202" i="36" s="1"/>
  <c r="I202" i="36" s="1"/>
  <c r="K202" i="36" s="1"/>
  <c r="N202" i="36" s="1"/>
  <c r="D202" i="36"/>
  <c r="J201" i="36"/>
  <c r="D201" i="36"/>
  <c r="D207" i="36" s="1"/>
  <c r="J200" i="36"/>
  <c r="D200" i="36"/>
  <c r="E200" i="36" s="1"/>
  <c r="G200" i="36" s="1"/>
  <c r="I200" i="36" s="1"/>
  <c r="K200" i="36" s="1"/>
  <c r="N200" i="36" s="1"/>
  <c r="J199" i="36"/>
  <c r="I199" i="36"/>
  <c r="E199" i="36"/>
  <c r="G199" i="36" s="1"/>
  <c r="J198" i="36"/>
  <c r="E198" i="36"/>
  <c r="G198" i="36" s="1"/>
  <c r="I198" i="36" s="1"/>
  <c r="K198" i="36" s="1"/>
  <c r="N198" i="36" s="1"/>
  <c r="J197" i="36"/>
  <c r="E197" i="36"/>
  <c r="G197" i="36" s="1"/>
  <c r="M194" i="36"/>
  <c r="H194" i="36"/>
  <c r="F194" i="36"/>
  <c r="C194" i="36"/>
  <c r="J193" i="36"/>
  <c r="I193" i="36"/>
  <c r="E193" i="36"/>
  <c r="G193" i="36" s="1"/>
  <c r="J192" i="36"/>
  <c r="E192" i="36"/>
  <c r="G192" i="36" s="1"/>
  <c r="I192" i="36" s="1"/>
  <c r="K192" i="36" s="1"/>
  <c r="N192" i="36" s="1"/>
  <c r="J191" i="36"/>
  <c r="E191" i="36"/>
  <c r="G191" i="36" s="1"/>
  <c r="I191" i="36" s="1"/>
  <c r="K191" i="36" s="1"/>
  <c r="N191" i="36" s="1"/>
  <c r="J190" i="36"/>
  <c r="E190" i="36"/>
  <c r="G190" i="36" s="1"/>
  <c r="I190" i="36" s="1"/>
  <c r="J189" i="36"/>
  <c r="E189" i="36"/>
  <c r="G189" i="36" s="1"/>
  <c r="I189" i="36" s="1"/>
  <c r="J188" i="36"/>
  <c r="E188" i="36"/>
  <c r="G188" i="36" s="1"/>
  <c r="I188" i="36" s="1"/>
  <c r="K188" i="36" s="1"/>
  <c r="N188" i="36" s="1"/>
  <c r="J187" i="36"/>
  <c r="E187" i="36"/>
  <c r="G187" i="36" s="1"/>
  <c r="I187" i="36" s="1"/>
  <c r="K187" i="36" s="1"/>
  <c r="N187" i="36" s="1"/>
  <c r="J186" i="36"/>
  <c r="D186" i="36"/>
  <c r="E186" i="36" s="1"/>
  <c r="G186" i="36" s="1"/>
  <c r="I186" i="36" s="1"/>
  <c r="K186" i="36" s="1"/>
  <c r="N186" i="36" s="1"/>
  <c r="J185" i="36"/>
  <c r="E185" i="36"/>
  <c r="G185" i="36" s="1"/>
  <c r="I185" i="36" s="1"/>
  <c r="D185" i="36"/>
  <c r="J184" i="36"/>
  <c r="E184" i="36"/>
  <c r="G184" i="36" s="1"/>
  <c r="I184" i="36" s="1"/>
  <c r="J183" i="36"/>
  <c r="E183" i="36"/>
  <c r="G183" i="36" s="1"/>
  <c r="I183" i="36" s="1"/>
  <c r="J182" i="36"/>
  <c r="E182" i="36"/>
  <c r="G182" i="36" s="1"/>
  <c r="I182" i="36" s="1"/>
  <c r="K182" i="36" s="1"/>
  <c r="N182" i="36" s="1"/>
  <c r="J181" i="36"/>
  <c r="D181" i="36"/>
  <c r="E181" i="36" s="1"/>
  <c r="G181" i="36" s="1"/>
  <c r="I181" i="36" s="1"/>
  <c r="K181" i="36" s="1"/>
  <c r="N181" i="36" s="1"/>
  <c r="J180" i="36"/>
  <c r="D180" i="36"/>
  <c r="E180" i="36" s="1"/>
  <c r="G180" i="36" s="1"/>
  <c r="I180" i="36" s="1"/>
  <c r="J179" i="36"/>
  <c r="D179" i="36"/>
  <c r="E179" i="36" s="1"/>
  <c r="G179" i="36" s="1"/>
  <c r="I179" i="36" s="1"/>
  <c r="K179" i="36" s="1"/>
  <c r="N179" i="36" s="1"/>
  <c r="J178" i="36"/>
  <c r="D178" i="36"/>
  <c r="J177" i="36"/>
  <c r="E177" i="36"/>
  <c r="G177" i="36" s="1"/>
  <c r="I177" i="36" s="1"/>
  <c r="K177" i="36" s="1"/>
  <c r="N177" i="36" s="1"/>
  <c r="J176" i="36"/>
  <c r="E176" i="36"/>
  <c r="G176" i="36" s="1"/>
  <c r="I176" i="36" s="1"/>
  <c r="K176" i="36" s="1"/>
  <c r="N176" i="36" s="1"/>
  <c r="J175" i="36"/>
  <c r="E175" i="36"/>
  <c r="G175" i="36" s="1"/>
  <c r="I175" i="36" s="1"/>
  <c r="J174" i="36"/>
  <c r="K174" i="36" s="1"/>
  <c r="N174" i="36" s="1"/>
  <c r="E174" i="36"/>
  <c r="G174" i="36" s="1"/>
  <c r="I174" i="36" s="1"/>
  <c r="J173" i="36"/>
  <c r="E173" i="36"/>
  <c r="G173" i="36" s="1"/>
  <c r="I173" i="36" s="1"/>
  <c r="J172" i="36"/>
  <c r="E172" i="36"/>
  <c r="G172" i="36" s="1"/>
  <c r="I172" i="36" s="1"/>
  <c r="J171" i="36"/>
  <c r="E171" i="36"/>
  <c r="G171" i="36" s="1"/>
  <c r="I171" i="36" s="1"/>
  <c r="J170" i="36"/>
  <c r="E170" i="36"/>
  <c r="G170" i="36" s="1"/>
  <c r="I170" i="36" s="1"/>
  <c r="J169" i="36"/>
  <c r="E169" i="36"/>
  <c r="M166" i="36"/>
  <c r="H166" i="36"/>
  <c r="F166" i="36"/>
  <c r="D166" i="36"/>
  <c r="C166" i="36"/>
  <c r="J165" i="36"/>
  <c r="E165" i="36"/>
  <c r="M162" i="36"/>
  <c r="H162" i="36"/>
  <c r="F162" i="36"/>
  <c r="C162" i="36"/>
  <c r="N161" i="36"/>
  <c r="J160" i="36"/>
  <c r="E160" i="36"/>
  <c r="G160" i="36" s="1"/>
  <c r="I160" i="36" s="1"/>
  <c r="J159" i="36"/>
  <c r="E159" i="36"/>
  <c r="G159" i="36" s="1"/>
  <c r="I159" i="36" s="1"/>
  <c r="J158" i="36"/>
  <c r="E158" i="36"/>
  <c r="G158" i="36" s="1"/>
  <c r="I158" i="36" s="1"/>
  <c r="J157" i="36"/>
  <c r="E157" i="36"/>
  <c r="G157" i="36" s="1"/>
  <c r="I157" i="36" s="1"/>
  <c r="J156" i="36"/>
  <c r="E156" i="36"/>
  <c r="G156" i="36" s="1"/>
  <c r="I156" i="36" s="1"/>
  <c r="J155" i="36"/>
  <c r="E155" i="36"/>
  <c r="G155" i="36" s="1"/>
  <c r="I155" i="36" s="1"/>
  <c r="J154" i="36"/>
  <c r="E154" i="36"/>
  <c r="G154" i="36" s="1"/>
  <c r="I154" i="36" s="1"/>
  <c r="J153" i="36"/>
  <c r="D153" i="36"/>
  <c r="E153" i="36" s="1"/>
  <c r="G153" i="36" s="1"/>
  <c r="I153" i="36" s="1"/>
  <c r="J152" i="36"/>
  <c r="D152" i="36"/>
  <c r="E152" i="36" s="1"/>
  <c r="G152" i="36" s="1"/>
  <c r="I152" i="36" s="1"/>
  <c r="K152" i="36" s="1"/>
  <c r="N152" i="36" s="1"/>
  <c r="J151" i="36"/>
  <c r="E151" i="36"/>
  <c r="G151" i="36" s="1"/>
  <c r="I151" i="36" s="1"/>
  <c r="K151" i="36" s="1"/>
  <c r="N151" i="36" s="1"/>
  <c r="E150" i="36"/>
  <c r="G150" i="36" s="1"/>
  <c r="I150" i="36" s="1"/>
  <c r="K150" i="36" s="1"/>
  <c r="N150" i="36" s="1"/>
  <c r="J149" i="36"/>
  <c r="E149" i="36"/>
  <c r="G149" i="36" s="1"/>
  <c r="I149" i="36" s="1"/>
  <c r="J148" i="36"/>
  <c r="D148" i="36"/>
  <c r="E148" i="36" s="1"/>
  <c r="G148" i="36" s="1"/>
  <c r="I148" i="36" s="1"/>
  <c r="J147" i="36"/>
  <c r="D147" i="36"/>
  <c r="E147" i="36" s="1"/>
  <c r="G147" i="36" s="1"/>
  <c r="I147" i="36" s="1"/>
  <c r="J146" i="36"/>
  <c r="E146" i="36"/>
  <c r="G146" i="36" s="1"/>
  <c r="I146" i="36" s="1"/>
  <c r="J145" i="36"/>
  <c r="I145" i="36"/>
  <c r="K145" i="36" s="1"/>
  <c r="N145" i="36" s="1"/>
  <c r="E145" i="36"/>
  <c r="G145" i="36" s="1"/>
  <c r="J144" i="36"/>
  <c r="E144" i="36"/>
  <c r="G144" i="36" s="1"/>
  <c r="I144" i="36" s="1"/>
  <c r="I143" i="36"/>
  <c r="K143" i="36" s="1"/>
  <c r="N143" i="36" s="1"/>
  <c r="E143" i="36"/>
  <c r="G143" i="36" s="1"/>
  <c r="J142" i="36"/>
  <c r="E142" i="36"/>
  <c r="G142" i="36" s="1"/>
  <c r="I142" i="36" s="1"/>
  <c r="K142" i="36" s="1"/>
  <c r="N142" i="36" s="1"/>
  <c r="J141" i="36"/>
  <c r="E141" i="36"/>
  <c r="G141" i="36" s="1"/>
  <c r="I141" i="36" s="1"/>
  <c r="K141" i="36" s="1"/>
  <c r="N141" i="36" s="1"/>
  <c r="J140" i="36"/>
  <c r="E140" i="36"/>
  <c r="G140" i="36" s="1"/>
  <c r="I140" i="36" s="1"/>
  <c r="K140" i="36" s="1"/>
  <c r="N140" i="36" s="1"/>
  <c r="J139" i="36"/>
  <c r="I139" i="36"/>
  <c r="K139" i="36" s="1"/>
  <c r="N139" i="36" s="1"/>
  <c r="E139" i="36"/>
  <c r="G139" i="36" s="1"/>
  <c r="J138" i="36"/>
  <c r="E138" i="36"/>
  <c r="G138" i="36" s="1"/>
  <c r="I138" i="36" s="1"/>
  <c r="J137" i="36"/>
  <c r="E137" i="36"/>
  <c r="G137" i="36" s="1"/>
  <c r="I137" i="36" s="1"/>
  <c r="K137" i="36" s="1"/>
  <c r="N137" i="36" s="1"/>
  <c r="J136" i="36"/>
  <c r="E136" i="36"/>
  <c r="G136" i="36" s="1"/>
  <c r="I136" i="36" s="1"/>
  <c r="J135" i="36"/>
  <c r="E135" i="36"/>
  <c r="G135" i="36" s="1"/>
  <c r="I135" i="36" s="1"/>
  <c r="J134" i="36"/>
  <c r="E134" i="36"/>
  <c r="G134" i="36" s="1"/>
  <c r="I134" i="36" s="1"/>
  <c r="J133" i="36"/>
  <c r="E133" i="36"/>
  <c r="G133" i="36" s="1"/>
  <c r="I133" i="36" s="1"/>
  <c r="K133" i="36" s="1"/>
  <c r="N133" i="36" s="1"/>
  <c r="J132" i="36"/>
  <c r="D132" i="36"/>
  <c r="E132" i="36" s="1"/>
  <c r="G132" i="36" s="1"/>
  <c r="I132" i="36" s="1"/>
  <c r="K132" i="36" s="1"/>
  <c r="N132" i="36" s="1"/>
  <c r="J131" i="36"/>
  <c r="E131" i="36"/>
  <c r="G131" i="36" s="1"/>
  <c r="I131" i="36" s="1"/>
  <c r="K131" i="36" s="1"/>
  <c r="N131" i="36" s="1"/>
  <c r="J130" i="36"/>
  <c r="E130" i="36"/>
  <c r="G130" i="36" s="1"/>
  <c r="I130" i="36" s="1"/>
  <c r="K130" i="36" s="1"/>
  <c r="N130" i="36" s="1"/>
  <c r="J129" i="36"/>
  <c r="G129" i="36"/>
  <c r="I129" i="36" s="1"/>
  <c r="K129" i="36" s="1"/>
  <c r="N129" i="36" s="1"/>
  <c r="E129" i="36"/>
  <c r="J128" i="36"/>
  <c r="E128" i="36"/>
  <c r="G128" i="36" s="1"/>
  <c r="I128" i="36" s="1"/>
  <c r="J127" i="36"/>
  <c r="G127" i="36"/>
  <c r="I127" i="36" s="1"/>
  <c r="E127" i="36"/>
  <c r="J126" i="36"/>
  <c r="E126" i="36"/>
  <c r="G126" i="36" s="1"/>
  <c r="I126" i="36" s="1"/>
  <c r="J125" i="36"/>
  <c r="E125" i="36"/>
  <c r="G125" i="36" s="1"/>
  <c r="I125" i="36" s="1"/>
  <c r="J124" i="36"/>
  <c r="E124" i="36"/>
  <c r="M121" i="36"/>
  <c r="H121" i="36"/>
  <c r="F121" i="36"/>
  <c r="C121" i="36"/>
  <c r="J120" i="36"/>
  <c r="E120" i="36"/>
  <c r="G120" i="36" s="1"/>
  <c r="I120" i="36" s="1"/>
  <c r="K120" i="36" s="1"/>
  <c r="N120" i="36" s="1"/>
  <c r="J119" i="36"/>
  <c r="G119" i="36"/>
  <c r="I119" i="36" s="1"/>
  <c r="K119" i="36" s="1"/>
  <c r="N119" i="36" s="1"/>
  <c r="E119" i="36"/>
  <c r="J118" i="36"/>
  <c r="E118" i="36"/>
  <c r="G118" i="36" s="1"/>
  <c r="I118" i="36" s="1"/>
  <c r="K118" i="36" s="1"/>
  <c r="N118" i="36" s="1"/>
  <c r="J117" i="36"/>
  <c r="D117" i="36"/>
  <c r="E117" i="36" s="1"/>
  <c r="G117" i="36" s="1"/>
  <c r="I117" i="36" s="1"/>
  <c r="J116" i="36"/>
  <c r="E116" i="36"/>
  <c r="G116" i="36" s="1"/>
  <c r="I116" i="36" s="1"/>
  <c r="J115" i="36"/>
  <c r="E115" i="36"/>
  <c r="G115" i="36" s="1"/>
  <c r="I115" i="36" s="1"/>
  <c r="J114" i="36"/>
  <c r="D114" i="36"/>
  <c r="E114" i="36" s="1"/>
  <c r="G114" i="36" s="1"/>
  <c r="I114" i="36" s="1"/>
  <c r="K114" i="36" s="1"/>
  <c r="N114" i="36" s="1"/>
  <c r="J113" i="36"/>
  <c r="D113" i="36"/>
  <c r="E113" i="36" s="1"/>
  <c r="G113" i="36" s="1"/>
  <c r="I113" i="36" s="1"/>
  <c r="J112" i="36"/>
  <c r="E112" i="36"/>
  <c r="G112" i="36" s="1"/>
  <c r="I112" i="36" s="1"/>
  <c r="J111" i="36"/>
  <c r="E111" i="36"/>
  <c r="G111" i="36" s="1"/>
  <c r="I111" i="36" s="1"/>
  <c r="K111" i="36" s="1"/>
  <c r="N111" i="36" s="1"/>
  <c r="J110" i="36"/>
  <c r="G110" i="36"/>
  <c r="I110" i="36" s="1"/>
  <c r="K110" i="36" s="1"/>
  <c r="N110" i="36" s="1"/>
  <c r="E110" i="36"/>
  <c r="J109" i="36"/>
  <c r="E109" i="36"/>
  <c r="G109" i="36" s="1"/>
  <c r="I109" i="36" s="1"/>
  <c r="J108" i="36"/>
  <c r="E108" i="36"/>
  <c r="G108" i="36" s="1"/>
  <c r="I108" i="36" s="1"/>
  <c r="J107" i="36"/>
  <c r="E107" i="36"/>
  <c r="G107" i="36" s="1"/>
  <c r="I107" i="36" s="1"/>
  <c r="J106" i="36"/>
  <c r="E106" i="36"/>
  <c r="G106" i="36" s="1"/>
  <c r="I106" i="36" s="1"/>
  <c r="J105" i="36"/>
  <c r="E105" i="36"/>
  <c r="G105" i="36" s="1"/>
  <c r="I105" i="36" s="1"/>
  <c r="J104" i="36"/>
  <c r="E104" i="36"/>
  <c r="G104" i="36" s="1"/>
  <c r="I104" i="36" s="1"/>
  <c r="J103" i="36"/>
  <c r="E103" i="36"/>
  <c r="G103" i="36" s="1"/>
  <c r="I103" i="36" s="1"/>
  <c r="J102" i="36"/>
  <c r="E102" i="36"/>
  <c r="G102" i="36" s="1"/>
  <c r="I102" i="36" s="1"/>
  <c r="K102" i="36" s="1"/>
  <c r="N102" i="36" s="1"/>
  <c r="J101" i="36"/>
  <c r="I101" i="36"/>
  <c r="K101" i="36" s="1"/>
  <c r="N101" i="36" s="1"/>
  <c r="E101" i="36"/>
  <c r="G101" i="36" s="1"/>
  <c r="J100" i="36"/>
  <c r="E100" i="36"/>
  <c r="G100" i="36" s="1"/>
  <c r="I100" i="36" s="1"/>
  <c r="J99" i="36"/>
  <c r="E99" i="36"/>
  <c r="J98" i="36"/>
  <c r="E98" i="36"/>
  <c r="G98" i="36" s="1"/>
  <c r="M95" i="36"/>
  <c r="H95" i="36"/>
  <c r="F95" i="36"/>
  <c r="C95" i="36"/>
  <c r="J94" i="36"/>
  <c r="D94" i="36"/>
  <c r="M91" i="36"/>
  <c r="H91" i="36"/>
  <c r="F91" i="36"/>
  <c r="D91" i="36"/>
  <c r="C91" i="36"/>
  <c r="J90" i="36"/>
  <c r="E90" i="36"/>
  <c r="G90" i="36" s="1"/>
  <c r="I90" i="36" s="1"/>
  <c r="J89" i="36"/>
  <c r="E89" i="36"/>
  <c r="G89" i="36" s="1"/>
  <c r="M86" i="36"/>
  <c r="H86" i="36"/>
  <c r="F86" i="36"/>
  <c r="E86" i="36"/>
  <c r="D86" i="36"/>
  <c r="C86" i="36"/>
  <c r="J85" i="36"/>
  <c r="G85" i="36"/>
  <c r="I85" i="36" s="1"/>
  <c r="I86" i="36" s="1"/>
  <c r="E85" i="36"/>
  <c r="M82" i="36"/>
  <c r="H82" i="36"/>
  <c r="F82" i="36"/>
  <c r="D82" i="36"/>
  <c r="C82" i="36"/>
  <c r="J81" i="36"/>
  <c r="E81" i="36"/>
  <c r="E82" i="36" s="1"/>
  <c r="M78" i="36"/>
  <c r="H78" i="36"/>
  <c r="F78" i="36"/>
  <c r="E78" i="36"/>
  <c r="D78" i="36"/>
  <c r="C78" i="36"/>
  <c r="J77" i="36"/>
  <c r="G77" i="36"/>
  <c r="I77" i="36" s="1"/>
  <c r="I78" i="36" s="1"/>
  <c r="E77" i="36"/>
  <c r="M74" i="36"/>
  <c r="H74" i="36"/>
  <c r="F74" i="36"/>
  <c r="D74" i="36"/>
  <c r="C74" i="36"/>
  <c r="J73" i="36"/>
  <c r="E73" i="36"/>
  <c r="G73" i="36" s="1"/>
  <c r="I73" i="36" s="1"/>
  <c r="K73" i="36" s="1"/>
  <c r="N73" i="36" s="1"/>
  <c r="J72" i="36"/>
  <c r="I72" i="36"/>
  <c r="E72" i="36"/>
  <c r="G72" i="36" s="1"/>
  <c r="M69" i="36"/>
  <c r="H69" i="36"/>
  <c r="F69" i="36"/>
  <c r="D69" i="36"/>
  <c r="C69" i="36"/>
  <c r="J68" i="36"/>
  <c r="E68" i="36"/>
  <c r="G68" i="36" s="1"/>
  <c r="I68" i="36" s="1"/>
  <c r="K68" i="36" s="1"/>
  <c r="N68" i="36" s="1"/>
  <c r="J67" i="36"/>
  <c r="G67" i="36"/>
  <c r="I67" i="36" s="1"/>
  <c r="E67" i="36"/>
  <c r="J66" i="36"/>
  <c r="K66" i="36" s="1"/>
  <c r="N66" i="36" s="1"/>
  <c r="E66" i="36"/>
  <c r="G66" i="36" s="1"/>
  <c r="I66" i="36" s="1"/>
  <c r="J65" i="36"/>
  <c r="E65" i="36"/>
  <c r="G65" i="36" s="1"/>
  <c r="I65" i="36" s="1"/>
  <c r="J64" i="36"/>
  <c r="E64" i="36"/>
  <c r="G64" i="36" s="1"/>
  <c r="I64" i="36" s="1"/>
  <c r="J63" i="36"/>
  <c r="E63" i="36"/>
  <c r="G63" i="36" s="1"/>
  <c r="M60" i="36"/>
  <c r="H60" i="36"/>
  <c r="F60" i="36"/>
  <c r="D60" i="36"/>
  <c r="C60" i="36"/>
  <c r="J59" i="36"/>
  <c r="E59" i="36"/>
  <c r="G59" i="36" s="1"/>
  <c r="I59" i="36" s="1"/>
  <c r="J58" i="36"/>
  <c r="E58" i="36"/>
  <c r="G58" i="36" s="1"/>
  <c r="I58" i="36" s="1"/>
  <c r="K58" i="36" s="1"/>
  <c r="N58" i="36" s="1"/>
  <c r="J57" i="36"/>
  <c r="E57" i="36"/>
  <c r="G57" i="36" s="1"/>
  <c r="I57" i="36" s="1"/>
  <c r="J56" i="36"/>
  <c r="E56" i="36"/>
  <c r="G56" i="36" s="1"/>
  <c r="M53" i="36"/>
  <c r="H53" i="36"/>
  <c r="F53" i="36"/>
  <c r="D53" i="36"/>
  <c r="C53" i="36"/>
  <c r="J52" i="36"/>
  <c r="E52" i="36"/>
  <c r="G52" i="36" s="1"/>
  <c r="I52" i="36" s="1"/>
  <c r="J51" i="36"/>
  <c r="E51" i="36"/>
  <c r="G51" i="36" s="1"/>
  <c r="I51" i="36" s="1"/>
  <c r="J50" i="36"/>
  <c r="E50" i="36"/>
  <c r="G50" i="36" s="1"/>
  <c r="I50" i="36" s="1"/>
  <c r="J49" i="36"/>
  <c r="E49" i="36"/>
  <c r="G49" i="36" s="1"/>
  <c r="I49" i="36" s="1"/>
  <c r="J48" i="36"/>
  <c r="E48" i="36"/>
  <c r="G48" i="36" s="1"/>
  <c r="I48" i="36" s="1"/>
  <c r="J47" i="36"/>
  <c r="E47" i="36"/>
  <c r="G47" i="36" s="1"/>
  <c r="I47" i="36" s="1"/>
  <c r="J46" i="36"/>
  <c r="E46" i="36"/>
  <c r="G46" i="36" s="1"/>
  <c r="I46" i="36" s="1"/>
  <c r="J45" i="36"/>
  <c r="E45" i="36"/>
  <c r="G45" i="36" s="1"/>
  <c r="I45" i="36" s="1"/>
  <c r="J44" i="36"/>
  <c r="E44" i="36"/>
  <c r="G44" i="36" s="1"/>
  <c r="I44" i="36" s="1"/>
  <c r="D44" i="36"/>
  <c r="M41" i="36"/>
  <c r="H41" i="36"/>
  <c r="F41" i="36"/>
  <c r="F246" i="36" s="1"/>
  <c r="D41" i="36"/>
  <c r="C41" i="36"/>
  <c r="J40" i="36"/>
  <c r="G40" i="36"/>
  <c r="I40" i="36" s="1"/>
  <c r="K40" i="36" s="1"/>
  <c r="N40" i="36" s="1"/>
  <c r="E40" i="36"/>
  <c r="J39" i="36"/>
  <c r="E39" i="36"/>
  <c r="G39" i="36" s="1"/>
  <c r="I39" i="36" s="1"/>
  <c r="J38" i="36"/>
  <c r="E38" i="36"/>
  <c r="G38" i="36" s="1"/>
  <c r="I38" i="36" s="1"/>
  <c r="J37" i="36"/>
  <c r="E37" i="36"/>
  <c r="G37" i="36" s="1"/>
  <c r="I37" i="36" s="1"/>
  <c r="J36" i="36"/>
  <c r="G36" i="36"/>
  <c r="I36" i="36" s="1"/>
  <c r="K36" i="36" s="1"/>
  <c r="N36" i="36" s="1"/>
  <c r="E36" i="36"/>
  <c r="J35" i="36"/>
  <c r="E35" i="36"/>
  <c r="G35" i="36" s="1"/>
  <c r="I35" i="36" s="1"/>
  <c r="J34" i="36"/>
  <c r="E34" i="36"/>
  <c r="G34" i="36" s="1"/>
  <c r="I34" i="36" s="1"/>
  <c r="J33" i="36"/>
  <c r="E33" i="36"/>
  <c r="G33" i="36" s="1"/>
  <c r="I33" i="36" s="1"/>
  <c r="J32" i="36"/>
  <c r="E32" i="36"/>
  <c r="G32" i="36" s="1"/>
  <c r="I32" i="36" s="1"/>
  <c r="J31" i="36"/>
  <c r="E31" i="36"/>
  <c r="G31" i="36" s="1"/>
  <c r="I31" i="36" s="1"/>
  <c r="K31" i="36" s="1"/>
  <c r="N31" i="36" s="1"/>
  <c r="J30" i="36"/>
  <c r="E30" i="36"/>
  <c r="G30" i="36" s="1"/>
  <c r="I30" i="36" s="1"/>
  <c r="J29" i="36"/>
  <c r="E29" i="36"/>
  <c r="G29" i="36" s="1"/>
  <c r="I29" i="36" s="1"/>
  <c r="K29" i="36" s="1"/>
  <c r="N29" i="36" s="1"/>
  <c r="J28" i="36"/>
  <c r="G28" i="36"/>
  <c r="I28" i="36" s="1"/>
  <c r="K28" i="36" s="1"/>
  <c r="N28" i="36" s="1"/>
  <c r="E28" i="36"/>
  <c r="J27" i="36"/>
  <c r="E27" i="36"/>
  <c r="G27" i="36" s="1"/>
  <c r="I27" i="36" s="1"/>
  <c r="J26" i="36"/>
  <c r="E26" i="36"/>
  <c r="G26" i="36" s="1"/>
  <c r="I26" i="36" s="1"/>
  <c r="J25" i="36"/>
  <c r="E25" i="36"/>
  <c r="G25" i="36" s="1"/>
  <c r="I25" i="36" s="1"/>
  <c r="K25" i="36" s="1"/>
  <c r="N25" i="36" s="1"/>
  <c r="J24" i="36"/>
  <c r="E24" i="36"/>
  <c r="G24" i="36" s="1"/>
  <c r="I24" i="36" s="1"/>
  <c r="K24" i="36" s="1"/>
  <c r="N24" i="36" s="1"/>
  <c r="J23" i="36"/>
  <c r="E23" i="36"/>
  <c r="E19" i="36"/>
  <c r="G19" i="36" s="1"/>
  <c r="I19" i="36" s="1"/>
  <c r="M18" i="36"/>
  <c r="M20" i="36" s="1"/>
  <c r="H18" i="36"/>
  <c r="H20" i="36" s="1"/>
  <c r="F18" i="36"/>
  <c r="F20" i="36" s="1"/>
  <c r="C18" i="36"/>
  <c r="C20" i="36" s="1"/>
  <c r="N17" i="36"/>
  <c r="D17" i="36"/>
  <c r="E17" i="36" s="1"/>
  <c r="G17" i="36" s="1"/>
  <c r="I17" i="36" s="1"/>
  <c r="J16" i="36"/>
  <c r="E16" i="36"/>
  <c r="G16" i="36" s="1"/>
  <c r="I16" i="36" s="1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8" i="36" s="1"/>
  <c r="A239" i="36" s="1"/>
  <c r="A240" i="36" s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5" i="36" s="1"/>
  <c r="A256" i="36" s="1"/>
  <c r="A257" i="36" s="1"/>
  <c r="A258" i="36" s="1"/>
  <c r="A259" i="36" s="1"/>
  <c r="A260" i="36" s="1"/>
  <c r="A261" i="36" s="1"/>
  <c r="A262" i="36" s="1"/>
  <c r="A263" i="36" s="1"/>
  <c r="A264" i="36" s="1"/>
  <c r="A265" i="36" s="1"/>
  <c r="J15" i="36"/>
  <c r="E15" i="36"/>
  <c r="A15" i="36"/>
  <c r="N14" i="36"/>
  <c r="E14" i="36"/>
  <c r="G14" i="36" s="1"/>
  <c r="I13" i="36"/>
  <c r="K33" i="36" l="1"/>
  <c r="N33" i="36" s="1"/>
  <c r="K38" i="36"/>
  <c r="N38" i="36" s="1"/>
  <c r="K47" i="36"/>
  <c r="N47" i="36" s="1"/>
  <c r="K49" i="36"/>
  <c r="N49" i="36" s="1"/>
  <c r="K51" i="36"/>
  <c r="N51" i="36" s="1"/>
  <c r="K100" i="36"/>
  <c r="N100" i="36" s="1"/>
  <c r="K105" i="36"/>
  <c r="N105" i="36" s="1"/>
  <c r="K107" i="36"/>
  <c r="N107" i="36" s="1"/>
  <c r="K109" i="36"/>
  <c r="N109" i="36" s="1"/>
  <c r="K126" i="36"/>
  <c r="N126" i="36" s="1"/>
  <c r="K138" i="36"/>
  <c r="N138" i="36" s="1"/>
  <c r="K148" i="36"/>
  <c r="N148" i="36" s="1"/>
  <c r="K154" i="36"/>
  <c r="N154" i="36" s="1"/>
  <c r="K156" i="36"/>
  <c r="N156" i="36" s="1"/>
  <c r="K160" i="36"/>
  <c r="N160" i="36" s="1"/>
  <c r="K170" i="36"/>
  <c r="N170" i="36" s="1"/>
  <c r="K172" i="36"/>
  <c r="N172" i="36" s="1"/>
  <c r="E201" i="36"/>
  <c r="G201" i="36" s="1"/>
  <c r="I201" i="36" s="1"/>
  <c r="K201" i="36" s="1"/>
  <c r="N201" i="36" s="1"/>
  <c r="K206" i="36"/>
  <c r="N206" i="36" s="1"/>
  <c r="K226" i="36"/>
  <c r="N226" i="36" s="1"/>
  <c r="K238" i="36"/>
  <c r="N238" i="36" s="1"/>
  <c r="K240" i="36"/>
  <c r="N240" i="36" s="1"/>
  <c r="K26" i="36"/>
  <c r="N26" i="36" s="1"/>
  <c r="K16" i="36"/>
  <c r="N16" i="36" s="1"/>
  <c r="K27" i="36"/>
  <c r="N27" i="36" s="1"/>
  <c r="K30" i="36"/>
  <c r="N30" i="36" s="1"/>
  <c r="K46" i="36"/>
  <c r="N46" i="36" s="1"/>
  <c r="K48" i="36"/>
  <c r="N48" i="36" s="1"/>
  <c r="K50" i="36"/>
  <c r="N50" i="36" s="1"/>
  <c r="K52" i="36"/>
  <c r="N52" i="36" s="1"/>
  <c r="K108" i="36"/>
  <c r="N108" i="36" s="1"/>
  <c r="K144" i="36"/>
  <c r="N144" i="36" s="1"/>
  <c r="K147" i="36"/>
  <c r="N147" i="36" s="1"/>
  <c r="K149" i="36"/>
  <c r="N149" i="36" s="1"/>
  <c r="K157" i="36"/>
  <c r="N157" i="36" s="1"/>
  <c r="K159" i="36"/>
  <c r="N159" i="36" s="1"/>
  <c r="K171" i="36"/>
  <c r="N171" i="36" s="1"/>
  <c r="K184" i="36"/>
  <c r="N184" i="36" s="1"/>
  <c r="K227" i="36"/>
  <c r="N227" i="36" s="1"/>
  <c r="K229" i="36"/>
  <c r="N229" i="36" s="1"/>
  <c r="K239" i="36"/>
  <c r="N239" i="36" s="1"/>
  <c r="K259" i="36"/>
  <c r="N259" i="36" s="1"/>
  <c r="E212" i="36"/>
  <c r="G210" i="36"/>
  <c r="G74" i="36"/>
  <c r="I215" i="36"/>
  <c r="M246" i="36"/>
  <c r="M250" i="36" s="1"/>
  <c r="M252" i="36" s="1"/>
  <c r="M260" i="36" s="1"/>
  <c r="G81" i="36"/>
  <c r="D234" i="36"/>
  <c r="E231" i="36"/>
  <c r="G231" i="36" s="1"/>
  <c r="I231" i="36" s="1"/>
  <c r="K34" i="36"/>
  <c r="N34" i="36" s="1"/>
  <c r="E69" i="36"/>
  <c r="K90" i="36"/>
  <c r="N90" i="36" s="1"/>
  <c r="K128" i="36"/>
  <c r="N128" i="36" s="1"/>
  <c r="K146" i="36"/>
  <c r="N146" i="36" s="1"/>
  <c r="K153" i="36"/>
  <c r="N153" i="36" s="1"/>
  <c r="K183" i="36"/>
  <c r="N183" i="36" s="1"/>
  <c r="K190" i="36"/>
  <c r="N190" i="36" s="1"/>
  <c r="K193" i="36"/>
  <c r="N193" i="36" s="1"/>
  <c r="K199" i="36"/>
  <c r="N199" i="36" s="1"/>
  <c r="G219" i="36"/>
  <c r="K35" i="36"/>
  <c r="N35" i="36" s="1"/>
  <c r="K37" i="36"/>
  <c r="N37" i="36" s="1"/>
  <c r="K39" i="36"/>
  <c r="N39" i="36" s="1"/>
  <c r="K64" i="36"/>
  <c r="N64" i="36" s="1"/>
  <c r="K103" i="36"/>
  <c r="N103" i="36" s="1"/>
  <c r="K113" i="36"/>
  <c r="N113" i="36" s="1"/>
  <c r="K115" i="36"/>
  <c r="N115" i="36" s="1"/>
  <c r="K135" i="36"/>
  <c r="N135" i="36" s="1"/>
  <c r="D244" i="36"/>
  <c r="I14" i="36"/>
  <c r="I18" i="36" s="1"/>
  <c r="I20" i="36" s="1"/>
  <c r="I56" i="36"/>
  <c r="G60" i="36"/>
  <c r="I53" i="36"/>
  <c r="K44" i="36"/>
  <c r="E91" i="36"/>
  <c r="E41" i="36"/>
  <c r="G23" i="36"/>
  <c r="I74" i="36"/>
  <c r="K72" i="36"/>
  <c r="E18" i="36"/>
  <c r="E20" i="36" s="1"/>
  <c r="G15" i="36"/>
  <c r="I15" i="36" s="1"/>
  <c r="K15" i="36" s="1"/>
  <c r="E60" i="36"/>
  <c r="E162" i="36"/>
  <c r="G124" i="36"/>
  <c r="G169" i="36"/>
  <c r="F250" i="36"/>
  <c r="F252" i="36" s="1"/>
  <c r="F260" i="36" s="1"/>
  <c r="C246" i="36"/>
  <c r="G69" i="36"/>
  <c r="I63" i="36"/>
  <c r="G91" i="36"/>
  <c r="I89" i="36"/>
  <c r="D95" i="36"/>
  <c r="E94" i="36"/>
  <c r="D121" i="36"/>
  <c r="D18" i="36"/>
  <c r="D20" i="36" s="1"/>
  <c r="E53" i="36"/>
  <c r="K57" i="36"/>
  <c r="N57" i="36" s="1"/>
  <c r="K65" i="36"/>
  <c r="N65" i="36" s="1"/>
  <c r="E74" i="36"/>
  <c r="G78" i="36"/>
  <c r="G86" i="36"/>
  <c r="E121" i="36"/>
  <c r="G99" i="36"/>
  <c r="I99" i="36" s="1"/>
  <c r="K99" i="36" s="1"/>
  <c r="N99" i="36" s="1"/>
  <c r="K104" i="36"/>
  <c r="N104" i="36" s="1"/>
  <c r="K112" i="36"/>
  <c r="N112" i="36" s="1"/>
  <c r="K125" i="36"/>
  <c r="N125" i="36" s="1"/>
  <c r="K134" i="36"/>
  <c r="N134" i="36" s="1"/>
  <c r="D162" i="36"/>
  <c r="C250" i="36"/>
  <c r="C252" i="36" s="1"/>
  <c r="C260" i="36" s="1"/>
  <c r="K32" i="36"/>
  <c r="N32" i="36" s="1"/>
  <c r="G53" i="36"/>
  <c r="K45" i="36"/>
  <c r="N45" i="36" s="1"/>
  <c r="K59" i="36"/>
  <c r="N59" i="36" s="1"/>
  <c r="K67" i="36"/>
  <c r="N67" i="36" s="1"/>
  <c r="K77" i="36"/>
  <c r="K85" i="36"/>
  <c r="I98" i="36"/>
  <c r="G121" i="36"/>
  <c r="K106" i="36"/>
  <c r="N106" i="36" s="1"/>
  <c r="K116" i="36"/>
  <c r="N116" i="36" s="1"/>
  <c r="K117" i="36"/>
  <c r="N117" i="36" s="1"/>
  <c r="K127" i="36"/>
  <c r="N127" i="36" s="1"/>
  <c r="K136" i="36"/>
  <c r="N136" i="36" s="1"/>
  <c r="K155" i="36"/>
  <c r="N155" i="36" s="1"/>
  <c r="K158" i="36"/>
  <c r="N158" i="36" s="1"/>
  <c r="G207" i="36"/>
  <c r="I197" i="36"/>
  <c r="H246" i="36"/>
  <c r="H250" i="36" s="1"/>
  <c r="H252" i="36" s="1"/>
  <c r="H260" i="36" s="1"/>
  <c r="K185" i="36"/>
  <c r="N185" i="36" s="1"/>
  <c r="K189" i="36"/>
  <c r="N189" i="36" s="1"/>
  <c r="K203" i="36"/>
  <c r="N203" i="36" s="1"/>
  <c r="K228" i="36"/>
  <c r="N228" i="36" s="1"/>
  <c r="K258" i="36"/>
  <c r="N258" i="36" s="1"/>
  <c r="E166" i="36"/>
  <c r="G165" i="36"/>
  <c r="K180" i="36"/>
  <c r="N180" i="36" s="1"/>
  <c r="E207" i="36"/>
  <c r="K173" i="36"/>
  <c r="N173" i="36" s="1"/>
  <c r="E244" i="36"/>
  <c r="K175" i="36"/>
  <c r="N175" i="36" s="1"/>
  <c r="D194" i="36"/>
  <c r="E178" i="36"/>
  <c r="G178" i="36" s="1"/>
  <c r="I178" i="36" s="1"/>
  <c r="K178" i="36" s="1"/>
  <c r="N178" i="36" s="1"/>
  <c r="K205" i="36"/>
  <c r="N205" i="36" s="1"/>
  <c r="G234" i="36"/>
  <c r="I223" i="36"/>
  <c r="K225" i="36"/>
  <c r="N225" i="36" s="1"/>
  <c r="K230" i="36"/>
  <c r="N230" i="36" s="1"/>
  <c r="K231" i="36"/>
  <c r="N231" i="36" s="1"/>
  <c r="K232" i="36"/>
  <c r="N232" i="36" s="1"/>
  <c r="E234" i="36"/>
  <c r="G244" i="36"/>
  <c r="I237" i="36"/>
  <c r="K241" i="36"/>
  <c r="N241" i="36" s="1"/>
  <c r="E194" i="36" l="1"/>
  <c r="I81" i="36"/>
  <c r="G82" i="36"/>
  <c r="I210" i="36"/>
  <c r="G212" i="36"/>
  <c r="D246" i="36"/>
  <c r="D250" i="36" s="1"/>
  <c r="D252" i="36" s="1"/>
  <c r="D260" i="36" s="1"/>
  <c r="K215" i="36"/>
  <c r="I216" i="36"/>
  <c r="I219" i="36"/>
  <c r="G220" i="36"/>
  <c r="I234" i="36"/>
  <c r="K223" i="36"/>
  <c r="G166" i="36"/>
  <c r="I165" i="36"/>
  <c r="K78" i="36"/>
  <c r="N77" i="36"/>
  <c r="N78" i="36" s="1"/>
  <c r="I121" i="36"/>
  <c r="K98" i="36"/>
  <c r="E95" i="36"/>
  <c r="E246" i="36" s="1"/>
  <c r="E250" i="36" s="1"/>
  <c r="E252" i="36" s="1"/>
  <c r="E260" i="36" s="1"/>
  <c r="G94" i="36"/>
  <c r="I69" i="36"/>
  <c r="K63" i="36"/>
  <c r="G194" i="36"/>
  <c r="I169" i="36"/>
  <c r="K74" i="36"/>
  <c r="N72" i="36"/>
  <c r="N74" i="36" s="1"/>
  <c r="K56" i="36"/>
  <c r="I60" i="36"/>
  <c r="K86" i="36"/>
  <c r="N85" i="36"/>
  <c r="N86" i="36" s="1"/>
  <c r="N44" i="36"/>
  <c r="N53" i="36" s="1"/>
  <c r="K53" i="36"/>
  <c r="K237" i="36"/>
  <c r="I244" i="36"/>
  <c r="K197" i="36"/>
  <c r="I207" i="36"/>
  <c r="I91" i="36"/>
  <c r="K89" i="36"/>
  <c r="I124" i="36"/>
  <c r="G162" i="36"/>
  <c r="K18" i="36"/>
  <c r="K20" i="36" s="1"/>
  <c r="N15" i="36"/>
  <c r="N18" i="36" s="1"/>
  <c r="N20" i="36" s="1"/>
  <c r="I23" i="36"/>
  <c r="G41" i="36"/>
  <c r="G18" i="36"/>
  <c r="G20" i="36" s="1"/>
  <c r="K81" i="36" l="1"/>
  <c r="I82" i="36"/>
  <c r="K219" i="36"/>
  <c r="I220" i="36"/>
  <c r="I212" i="36"/>
  <c r="K210" i="36"/>
  <c r="K216" i="36"/>
  <c r="N215" i="36"/>
  <c r="N216" i="36" s="1"/>
  <c r="N89" i="36"/>
  <c r="N91" i="36" s="1"/>
  <c r="K91" i="36"/>
  <c r="N98" i="36"/>
  <c r="N121" i="36" s="1"/>
  <c r="K121" i="36"/>
  <c r="I166" i="36"/>
  <c r="K165" i="36"/>
  <c r="N197" i="36"/>
  <c r="N207" i="36" s="1"/>
  <c r="K207" i="36"/>
  <c r="I194" i="36"/>
  <c r="K169" i="36"/>
  <c r="I94" i="36"/>
  <c r="G95" i="36"/>
  <c r="G246" i="36" s="1"/>
  <c r="G250" i="36" s="1"/>
  <c r="G252" i="36" s="1"/>
  <c r="G260" i="36" s="1"/>
  <c r="N56" i="36"/>
  <c r="N60" i="36" s="1"/>
  <c r="K60" i="36"/>
  <c r="K234" i="36"/>
  <c r="N223" i="36"/>
  <c r="N234" i="36" s="1"/>
  <c r="I41" i="36"/>
  <c r="K23" i="36"/>
  <c r="I162" i="36"/>
  <c r="K124" i="36"/>
  <c r="K244" i="36"/>
  <c r="N237" i="36"/>
  <c r="N244" i="36" s="1"/>
  <c r="K69" i="36"/>
  <c r="N63" i="36"/>
  <c r="N69" i="36" s="1"/>
  <c r="K212" i="36" l="1"/>
  <c r="N210" i="36"/>
  <c r="N212" i="36" s="1"/>
  <c r="K82" i="36"/>
  <c r="N81" i="36"/>
  <c r="N82" i="36" s="1"/>
  <c r="K220" i="36"/>
  <c r="N219" i="36"/>
  <c r="N220" i="36" s="1"/>
  <c r="N23" i="36"/>
  <c r="N41" i="36" s="1"/>
  <c r="K41" i="36"/>
  <c r="N124" i="36"/>
  <c r="N162" i="36" s="1"/>
  <c r="K162" i="36"/>
  <c r="N165" i="36"/>
  <c r="N166" i="36" s="1"/>
  <c r="K166" i="36"/>
  <c r="K94" i="36"/>
  <c r="I95" i="36"/>
  <c r="I246" i="36" s="1"/>
  <c r="I250" i="36" s="1"/>
  <c r="I252" i="36" s="1"/>
  <c r="I260" i="36" s="1"/>
  <c r="K194" i="36"/>
  <c r="N169" i="36"/>
  <c r="N194" i="36" s="1"/>
  <c r="K95" i="36" l="1"/>
  <c r="K246" i="36" s="1"/>
  <c r="K250" i="36" s="1"/>
  <c r="K252" i="36" s="1"/>
  <c r="K260" i="36" s="1"/>
  <c r="N94" i="36"/>
  <c r="N95" i="36" s="1"/>
  <c r="N246" i="36" s="1"/>
  <c r="N250" i="36" s="1"/>
  <c r="N252" i="36" s="1"/>
  <c r="N260" i="36" s="1"/>
  <c r="A14" i="22" l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L59" i="30" l="1"/>
  <c r="L41" i="30"/>
  <c r="L16" i="30"/>
  <c r="L15" i="30"/>
  <c r="L59" i="22"/>
  <c r="L23" i="22"/>
  <c r="L14" i="22"/>
  <c r="L15" i="22"/>
  <c r="L16" i="22"/>
  <c r="L13" i="22"/>
  <c r="L18" i="22" l="1"/>
  <c r="J57" i="22"/>
  <c r="J18" i="22"/>
  <c r="J25" i="22" s="1"/>
  <c r="J62" i="30" l="1"/>
  <c r="H60" i="30"/>
  <c r="L60" i="30" s="1"/>
  <c r="H58" i="30"/>
  <c r="L58" i="30" s="1"/>
  <c r="H57" i="30"/>
  <c r="L57" i="30" s="1"/>
  <c r="H56" i="30"/>
  <c r="L56" i="30" s="1"/>
  <c r="F55" i="30"/>
  <c r="J52" i="30"/>
  <c r="F50" i="30"/>
  <c r="H50" i="30" s="1"/>
  <c r="F49" i="30"/>
  <c r="H48" i="30"/>
  <c r="L48" i="30" s="1"/>
  <c r="H47" i="30"/>
  <c r="L47" i="30" s="1"/>
  <c r="H46" i="30"/>
  <c r="L46" i="30" s="1"/>
  <c r="H45" i="30"/>
  <c r="L45" i="30" s="1"/>
  <c r="L44" i="30"/>
  <c r="H43" i="30"/>
  <c r="L43" i="30" s="1"/>
  <c r="H42" i="30"/>
  <c r="L42" i="30" s="1"/>
  <c r="L40" i="30"/>
  <c r="J37" i="30"/>
  <c r="F35" i="30"/>
  <c r="H35" i="30" s="1"/>
  <c r="L35" i="30" s="1"/>
  <c r="H34" i="30"/>
  <c r="L34" i="30" s="1"/>
  <c r="H33" i="30"/>
  <c r="L33" i="30" s="1"/>
  <c r="J26" i="30"/>
  <c r="F24" i="30"/>
  <c r="F26" i="30" s="1"/>
  <c r="L23" i="30"/>
  <c r="L22" i="30"/>
  <c r="F17" i="30"/>
  <c r="L17" i="30" s="1"/>
  <c r="L19" i="30" s="1"/>
  <c r="A14" i="30"/>
  <c r="A15" i="30" s="1"/>
  <c r="A16" i="30" s="1"/>
  <c r="A17" i="30" s="1"/>
  <c r="A19" i="30" s="1"/>
  <c r="A22" i="30" s="1"/>
  <c r="A23" i="30" s="1"/>
  <c r="A24" i="30" s="1"/>
  <c r="A26" i="30" s="1"/>
  <c r="A29" i="30" s="1"/>
  <c r="A33" i="30" s="1"/>
  <c r="A34" i="30" s="1"/>
  <c r="A35" i="30" s="1"/>
  <c r="A37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2" i="30" s="1"/>
  <c r="A55" i="30" s="1"/>
  <c r="A56" i="30" s="1"/>
  <c r="A57" i="30" s="1"/>
  <c r="A58" i="30" s="1"/>
  <c r="A59" i="30" s="1"/>
  <c r="A60" i="30" s="1"/>
  <c r="A62" i="30" s="1"/>
  <c r="A65" i="30" s="1"/>
  <c r="D9" i="30"/>
  <c r="F9" i="30" s="1"/>
  <c r="H9" i="30" s="1"/>
  <c r="J9" i="30" s="1"/>
  <c r="L9" i="30" s="1"/>
  <c r="F19" i="30" l="1"/>
  <c r="F52" i="30"/>
  <c r="H49" i="30"/>
  <c r="H52" i="30" s="1"/>
  <c r="F62" i="30"/>
  <c r="L55" i="30"/>
  <c r="L62" i="30" s="1"/>
  <c r="L37" i="30"/>
  <c r="L50" i="30"/>
  <c r="H26" i="30"/>
  <c r="F37" i="30"/>
  <c r="L24" i="30"/>
  <c r="L26" i="30" s="1"/>
  <c r="L29" i="30" s="1"/>
  <c r="F29" i="30"/>
  <c r="H37" i="30"/>
  <c r="H62" i="30"/>
  <c r="L49" i="30" l="1"/>
  <c r="L52" i="30" s="1"/>
  <c r="J19" i="30"/>
  <c r="J29" i="30" s="1"/>
  <c r="J65" i="30" s="1"/>
  <c r="F65" i="30"/>
  <c r="H19" i="30" l="1"/>
  <c r="H29" i="30" l="1"/>
  <c r="L65" i="30"/>
  <c r="H65" i="30" l="1"/>
  <c r="J83" i="27"/>
  <c r="H83" i="27" l="1"/>
  <c r="H84" i="27"/>
  <c r="F83" i="27"/>
  <c r="F85" i="27" s="1"/>
  <c r="F86" i="27" s="1"/>
  <c r="H61" i="27" l="1"/>
  <c r="H70" i="27"/>
  <c r="H67" i="27"/>
  <c r="H66" i="27"/>
  <c r="H67" i="22" l="1"/>
  <c r="H47" i="22"/>
  <c r="H46" i="22"/>
  <c r="H45" i="22"/>
  <c r="H44" i="22"/>
  <c r="H42" i="22"/>
  <c r="H30" i="22" l="1"/>
  <c r="L30" i="22" s="1"/>
  <c r="H31" i="22"/>
  <c r="H32" i="22"/>
  <c r="H33" i="22"/>
  <c r="H34" i="22"/>
  <c r="H35" i="22"/>
  <c r="H36" i="22"/>
  <c r="H29" i="22"/>
  <c r="L29" i="22" s="1"/>
  <c r="Q46" i="29" l="1"/>
  <c r="P46" i="29"/>
  <c r="O46" i="29"/>
  <c r="N46" i="29"/>
  <c r="M46" i="29"/>
  <c r="L46" i="29"/>
  <c r="K46" i="29"/>
  <c r="J46" i="29"/>
  <c r="I46" i="29"/>
  <c r="H46" i="29"/>
  <c r="G46" i="29"/>
  <c r="F46" i="29"/>
  <c r="E46" i="29"/>
  <c r="R44" i="29"/>
  <c r="R43" i="29"/>
  <c r="R42" i="29"/>
  <c r="R41" i="29"/>
  <c r="R40" i="29"/>
  <c r="R39" i="29"/>
  <c r="R38" i="29"/>
  <c r="R37" i="29"/>
  <c r="R34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R30" i="29"/>
  <c r="R29" i="29"/>
  <c r="R28" i="29"/>
  <c r="R27" i="29"/>
  <c r="F23" i="27" s="1"/>
  <c r="L23" i="27" s="1"/>
  <c r="R26" i="29"/>
  <c r="R23" i="29"/>
  <c r="F21" i="27" s="1"/>
  <c r="L21" i="27" s="1"/>
  <c r="P21" i="29"/>
  <c r="O21" i="29"/>
  <c r="N21" i="29"/>
  <c r="M21" i="29"/>
  <c r="L21" i="29"/>
  <c r="K21" i="29"/>
  <c r="J21" i="29"/>
  <c r="I21" i="29"/>
  <c r="H21" i="29"/>
  <c r="G21" i="29"/>
  <c r="F21" i="29"/>
  <c r="E21" i="29"/>
  <c r="R19" i="29"/>
  <c r="F17" i="27" s="1"/>
  <c r="R18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R13" i="29"/>
  <c r="R12" i="29"/>
  <c r="F10" i="27" s="1"/>
  <c r="R11" i="29"/>
  <c r="A11" i="29"/>
  <c r="A12" i="29" s="1"/>
  <c r="A13" i="29" s="1"/>
  <c r="A15" i="29" s="1"/>
  <c r="A17" i="29" s="1"/>
  <c r="A18" i="29" s="1"/>
  <c r="A19" i="29" s="1"/>
  <c r="A21" i="29" s="1"/>
  <c r="A23" i="29" s="1"/>
  <c r="A25" i="29" s="1"/>
  <c r="A26" i="29" s="1"/>
  <c r="A27" i="29" s="1"/>
  <c r="A28" i="29" s="1"/>
  <c r="A29" i="29" s="1"/>
  <c r="A30" i="29" s="1"/>
  <c r="A32" i="29" s="1"/>
  <c r="A34" i="29" s="1"/>
  <c r="A36" i="29" s="1"/>
  <c r="A37" i="29" s="1"/>
  <c r="A38" i="29" s="1"/>
  <c r="A39" i="29" s="1"/>
  <c r="A40" i="29" s="1"/>
  <c r="A41" i="29" s="1"/>
  <c r="A42" i="29" s="1"/>
  <c r="A43" i="29" s="1"/>
  <c r="A44" i="29" s="1"/>
  <c r="A46" i="29" s="1"/>
  <c r="A48" i="29" s="1"/>
  <c r="A50" i="29" s="1"/>
  <c r="J3" i="29"/>
  <c r="F66" i="28"/>
  <c r="F52" i="28"/>
  <c r="F41" i="28"/>
  <c r="F36" i="28"/>
  <c r="F32" i="28"/>
  <c r="F27" i="28"/>
  <c r="F21" i="28"/>
  <c r="F24" i="28" s="1"/>
  <c r="F13" i="28"/>
  <c r="F15" i="28" s="1"/>
  <c r="A12" i="28"/>
  <c r="A13" i="28" s="1"/>
  <c r="A14" i="28" s="1"/>
  <c r="A15" i="28" s="1"/>
  <c r="A19" i="28" s="1"/>
  <c r="A20" i="28" s="1"/>
  <c r="A21" i="28" s="1"/>
  <c r="A22" i="28" s="1"/>
  <c r="A23" i="28" s="1"/>
  <c r="A24" i="28" s="1"/>
  <c r="A26" i="28" s="1"/>
  <c r="A27" i="28" s="1"/>
  <c r="A28" i="28" s="1"/>
  <c r="A30" i="28" s="1"/>
  <c r="A31" i="28" s="1"/>
  <c r="A32" i="28" s="1"/>
  <c r="A34" i="28" s="1"/>
  <c r="A35" i="28" s="1"/>
  <c r="A36" i="28" s="1"/>
  <c r="A39" i="28" s="1"/>
  <c r="A40" i="28" s="1"/>
  <c r="A41" i="28" s="1"/>
  <c r="A43" i="28" s="1"/>
  <c r="A45" i="28" s="1"/>
  <c r="A47" i="28" s="1"/>
  <c r="A49" i="28" s="1"/>
  <c r="A50" i="28" s="1"/>
  <c r="A52" i="28" s="1"/>
  <c r="A54" i="28" s="1"/>
  <c r="A56" i="28" s="1"/>
  <c r="A58" i="28" s="1"/>
  <c r="A59" i="28" s="1"/>
  <c r="A60" i="28" s="1"/>
  <c r="A61" i="28" s="1"/>
  <c r="A62" i="28" s="1"/>
  <c r="A63" i="28" s="1"/>
  <c r="A64" i="28" s="1"/>
  <c r="A65" i="28" s="1"/>
  <c r="A66" i="28" s="1"/>
  <c r="A69" i="28" s="1"/>
  <c r="L84" i="27"/>
  <c r="J85" i="27"/>
  <c r="J86" i="27" s="1"/>
  <c r="L81" i="27"/>
  <c r="L80" i="27"/>
  <c r="J76" i="27"/>
  <c r="J10" i="27" s="1"/>
  <c r="F76" i="27"/>
  <c r="H75" i="27"/>
  <c r="L75" i="27" s="1"/>
  <c r="H74" i="27"/>
  <c r="L74" i="27" s="1"/>
  <c r="L71" i="27"/>
  <c r="L70" i="27"/>
  <c r="L69" i="27"/>
  <c r="L68" i="27"/>
  <c r="L67" i="27"/>
  <c r="L66" i="27"/>
  <c r="H65" i="27"/>
  <c r="L65" i="27" s="1"/>
  <c r="L64" i="27"/>
  <c r="H63" i="27"/>
  <c r="L63" i="27" s="1"/>
  <c r="H62" i="27"/>
  <c r="L62" i="27" s="1"/>
  <c r="L61" i="27"/>
  <c r="L49" i="27"/>
  <c r="J37" i="27"/>
  <c r="F35" i="27"/>
  <c r="H35" i="27" s="1"/>
  <c r="L35" i="27" s="1"/>
  <c r="H34" i="27"/>
  <c r="L34" i="27" s="1"/>
  <c r="H33" i="27"/>
  <c r="L33" i="27" s="1"/>
  <c r="F25" i="27"/>
  <c r="J19" i="27"/>
  <c r="F11" i="27"/>
  <c r="A10" i="27"/>
  <c r="A11" i="27" s="1"/>
  <c r="A13" i="27" s="1"/>
  <c r="A16" i="27" s="1"/>
  <c r="A17" i="27" s="1"/>
  <c r="A19" i="27" s="1"/>
  <c r="A21" i="27" s="1"/>
  <c r="A22" i="27" s="1"/>
  <c r="A23" i="27" s="1"/>
  <c r="A24" i="27" s="1"/>
  <c r="A25" i="27" s="1"/>
  <c r="A26" i="27" s="1"/>
  <c r="A28" i="27" s="1"/>
  <c r="A30" i="27" s="1"/>
  <c r="A33" i="27" s="1"/>
  <c r="A34" i="27" s="1"/>
  <c r="A35" i="27" s="1"/>
  <c r="A37" i="27" s="1"/>
  <c r="A40" i="27" s="1"/>
  <c r="A42" i="27" s="1"/>
  <c r="A45" i="27" s="1"/>
  <c r="A47" i="27" s="1"/>
  <c r="A49" i="27" s="1"/>
  <c r="A51" i="27" s="1"/>
  <c r="D6" i="27"/>
  <c r="F6" i="27" s="1"/>
  <c r="H6" i="27" s="1"/>
  <c r="J6" i="27" s="1"/>
  <c r="L6" i="27" s="1"/>
  <c r="D3" i="27"/>
  <c r="D3" i="28" s="1"/>
  <c r="R15" i="29" l="1"/>
  <c r="F48" i="29"/>
  <c r="J48" i="29"/>
  <c r="N48" i="29"/>
  <c r="R21" i="29"/>
  <c r="G48" i="29"/>
  <c r="K48" i="29"/>
  <c r="O48" i="29"/>
  <c r="F16" i="27"/>
  <c r="G50" i="29"/>
  <c r="K50" i="29"/>
  <c r="O50" i="29"/>
  <c r="H48" i="29"/>
  <c r="L48" i="29"/>
  <c r="P48" i="29"/>
  <c r="P50" i="29" s="1"/>
  <c r="R46" i="29"/>
  <c r="F26" i="27" s="1"/>
  <c r="L26" i="27" s="1"/>
  <c r="J13" i="27"/>
  <c r="H11" i="27"/>
  <c r="L11" i="27" s="1"/>
  <c r="F37" i="27"/>
  <c r="J43" i="27"/>
  <c r="H50" i="29"/>
  <c r="L50" i="29"/>
  <c r="F9" i="27"/>
  <c r="L9" i="27" s="1"/>
  <c r="L17" i="27"/>
  <c r="J28" i="27"/>
  <c r="L83" i="27"/>
  <c r="L76" i="27"/>
  <c r="H76" i="27"/>
  <c r="H10" i="27" s="1"/>
  <c r="L10" i="27" s="1"/>
  <c r="R32" i="29"/>
  <c r="R48" i="29" s="1"/>
  <c r="F22" i="27"/>
  <c r="L22" i="27" s="1"/>
  <c r="F26" i="28"/>
  <c r="F28" i="28" s="1"/>
  <c r="F54" i="28" s="1"/>
  <c r="F69" i="28" s="1"/>
  <c r="F19" i="27"/>
  <c r="L37" i="27"/>
  <c r="H37" i="27"/>
  <c r="L82" i="27"/>
  <c r="E48" i="29"/>
  <c r="E50" i="29" s="1"/>
  <c r="I48" i="29"/>
  <c r="I50" i="29" s="1"/>
  <c r="M48" i="29"/>
  <c r="M50" i="29" s="1"/>
  <c r="F24" i="27"/>
  <c r="L25" i="27"/>
  <c r="F50" i="29"/>
  <c r="J50" i="29"/>
  <c r="N50" i="29"/>
  <c r="F13" i="27" l="1"/>
  <c r="L13" i="27"/>
  <c r="J30" i="27"/>
  <c r="J40" i="27" s="1"/>
  <c r="J45" i="27" s="1"/>
  <c r="J47" i="27" s="1"/>
  <c r="J51" i="27" s="1"/>
  <c r="L85" i="27"/>
  <c r="L86" i="27" s="1"/>
  <c r="H85" i="27"/>
  <c r="L24" i="27"/>
  <c r="R50" i="29"/>
  <c r="F28" i="27"/>
  <c r="F30" i="27" s="1"/>
  <c r="F40" i="27" s="1"/>
  <c r="F45" i="27" s="1"/>
  <c r="F47" i="27" s="1"/>
  <c r="F51" i="27" s="1"/>
  <c r="F62" i="22"/>
  <c r="L34" i="22"/>
  <c r="H86" i="27" l="1"/>
  <c r="H43" i="27" s="1"/>
  <c r="L43" i="27" s="1"/>
  <c r="H13" i="27"/>
  <c r="H19" i="27"/>
  <c r="H28" i="27" s="1"/>
  <c r="L16" i="27"/>
  <c r="L19" i="27" s="1"/>
  <c r="L28" i="27" s="1"/>
  <c r="L30" i="27" s="1"/>
  <c r="F60" i="22"/>
  <c r="L60" i="22" s="1"/>
  <c r="F69" i="22"/>
  <c r="H69" i="22" s="1"/>
  <c r="F41" i="22"/>
  <c r="H41" i="22" s="1"/>
  <c r="F21" i="22"/>
  <c r="L21" i="22" s="1"/>
  <c r="H30" i="27" l="1"/>
  <c r="L40" i="27"/>
  <c r="F54" i="22"/>
  <c r="L54" i="22" s="1"/>
  <c r="F53" i="22"/>
  <c r="L53" i="22" s="1"/>
  <c r="L45" i="27" l="1"/>
  <c r="L47" i="27" s="1"/>
  <c r="L51" i="27" s="1"/>
  <c r="H40" i="27"/>
  <c r="H45" i="27" s="1"/>
  <c r="H47" i="27" s="1"/>
  <c r="H51" i="27" s="1"/>
  <c r="F55" i="22"/>
  <c r="L55" i="22" s="1"/>
  <c r="F18" i="22" l="1"/>
  <c r="F25" i="22" s="1"/>
  <c r="J71" i="22"/>
  <c r="H71" i="22"/>
  <c r="F71" i="22"/>
  <c r="L69" i="22"/>
  <c r="L67" i="22"/>
  <c r="J49" i="22"/>
  <c r="H49" i="22"/>
  <c r="F49" i="22"/>
  <c r="L47" i="22"/>
  <c r="L46" i="22"/>
  <c r="L45" i="22"/>
  <c r="L44" i="22"/>
  <c r="L42" i="22"/>
  <c r="L41" i="22"/>
  <c r="J38" i="22"/>
  <c r="H38" i="22"/>
  <c r="L36" i="22"/>
  <c r="L35" i="22"/>
  <c r="L33" i="22"/>
  <c r="L32" i="22"/>
  <c r="L31" i="22"/>
  <c r="D9" i="22"/>
  <c r="F9" i="22" s="1"/>
  <c r="H9" i="22" s="1"/>
  <c r="J64" i="22" l="1"/>
  <c r="J74" i="22" s="1"/>
  <c r="L49" i="22"/>
  <c r="L71" i="22"/>
  <c r="J9" i="22"/>
  <c r="L9" i="22"/>
  <c r="L38" i="22"/>
  <c r="F38" i="22"/>
  <c r="C3" i="10" l="1"/>
  <c r="A12" i="3"/>
  <c r="A13" i="3" s="1"/>
  <c r="A14" i="3" s="1"/>
  <c r="A15" i="3" s="1"/>
  <c r="A16" i="3" s="1"/>
  <c r="H27" i="8"/>
  <c r="A10" i="8"/>
  <c r="A12" i="8"/>
  <c r="A15" i="8" s="1"/>
  <c r="A18" i="8" s="1"/>
  <c r="A23" i="8" s="1"/>
  <c r="A12" i="10"/>
  <c r="A13" i="10" s="1"/>
  <c r="A14" i="10" s="1"/>
  <c r="A15" i="10" s="1"/>
  <c r="A17" i="10" s="1"/>
  <c r="A19" i="10" s="1"/>
  <c r="A21" i="10" s="1"/>
  <c r="A23" i="10" s="1"/>
  <c r="A25" i="10" s="1"/>
  <c r="A29" i="10" s="1"/>
  <c r="G34" i="10"/>
  <c r="G17" i="10"/>
  <c r="G21" i="10" s="1"/>
  <c r="G25" i="10" s="1"/>
  <c r="A24" i="8" l="1"/>
  <c r="A25" i="8" s="1"/>
  <c r="A27" i="8" s="1"/>
  <c r="F52" i="22"/>
  <c r="L52" i="22" s="1"/>
  <c r="L57" i="22" s="1"/>
  <c r="A18" i="3"/>
  <c r="A20" i="3" s="1"/>
  <c r="A24" i="3" s="1"/>
  <c r="A30" i="3" s="1"/>
  <c r="A31" i="3" s="1"/>
  <c r="A30" i="10"/>
  <c r="A31" i="10" s="1"/>
  <c r="A32" i="10" s="1"/>
  <c r="A34" i="10" s="1"/>
  <c r="A32" i="3" l="1"/>
  <c r="A33" i="3" s="1"/>
  <c r="A35" i="3" s="1"/>
  <c r="A37" i="3" s="1"/>
  <c r="A38" i="3" s="1"/>
  <c r="A39" i="3" s="1"/>
  <c r="A40" i="3" s="1"/>
  <c r="A41" i="3" s="1"/>
  <c r="A43" i="3" s="1"/>
  <c r="F57" i="22"/>
  <c r="F64" i="22" l="1"/>
  <c r="F74" i="22" l="1"/>
  <c r="H12" i="8" l="1"/>
  <c r="H18" i="8" s="1"/>
  <c r="H18" i="22" l="1"/>
  <c r="H25" i="22" s="1"/>
  <c r="L25" i="22"/>
  <c r="H57" i="22"/>
  <c r="H64" i="22" s="1"/>
  <c r="H74" i="22" s="1"/>
  <c r="L64" i="22"/>
  <c r="L74" i="22" l="1"/>
  <c r="L79" i="22"/>
  <c r="L86" i="22" s="1"/>
</calcChain>
</file>

<file path=xl/sharedStrings.xml><?xml version="1.0" encoding="utf-8"?>
<sst xmlns="http://schemas.openxmlformats.org/spreadsheetml/2006/main" count="1444" uniqueCount="788">
  <si>
    <t>Line       No.</t>
  </si>
  <si>
    <t>Intangible Plant</t>
  </si>
  <si>
    <t>Transmission Plant</t>
  </si>
  <si>
    <t>Distribution Plant</t>
  </si>
  <si>
    <t>General Plant</t>
  </si>
  <si>
    <t>Other Electric Plant</t>
  </si>
  <si>
    <t>CWIP</t>
  </si>
  <si>
    <t>Additions</t>
  </si>
  <si>
    <t>Retirements</t>
  </si>
  <si>
    <t>Transfers</t>
  </si>
  <si>
    <t>Amount</t>
  </si>
  <si>
    <t>--------------------</t>
  </si>
  <si>
    <t>KENTUCKY POWER COMPANY</t>
  </si>
  <si>
    <t>TOTAL ELECTRIC PLANT</t>
  </si>
  <si>
    <t>Increase</t>
  </si>
  <si>
    <t>Utility Operating Income - Electric</t>
  </si>
  <si>
    <t>Monthly Statements of Electric Operating Income</t>
  </si>
  <si>
    <t>1</t>
  </si>
  <si>
    <t>Operating Expenses - Electric</t>
  </si>
  <si>
    <t>Operating Expense</t>
  </si>
  <si>
    <t>Maintenance Expense</t>
  </si>
  <si>
    <t>Total Operation &amp; Maintenance</t>
  </si>
  <si>
    <t>Taxes Other Than Income Taxes</t>
  </si>
  <si>
    <t>State Income Taxes</t>
  </si>
  <si>
    <t>==========</t>
  </si>
  <si>
    <t>Depreciation and Amortization</t>
  </si>
  <si>
    <t>Total Current Federal Income Tax</t>
  </si>
  <si>
    <t>Total Deferred Federal Income Tax</t>
  </si>
  <si>
    <t>Total Deferred Investment Tax Credits</t>
  </si>
  <si>
    <t>Net Electric Operating Income</t>
  </si>
  <si>
    <t>Total Electric Operating Expenses</t>
  </si>
  <si>
    <t>Interest</t>
  </si>
  <si>
    <t>Insurance</t>
  </si>
  <si>
    <t>------------------</t>
  </si>
  <si>
    <t>Prepayments</t>
  </si>
  <si>
    <t>Total Prepayments</t>
  </si>
  <si>
    <t>Retirement Work In Progress</t>
  </si>
  <si>
    <t>Material and Supplies</t>
  </si>
  <si>
    <t>Fuel Stock - Coal</t>
  </si>
  <si>
    <t>Fuel Stock - Oil</t>
  </si>
  <si>
    <t>Undistributed Expenses</t>
  </si>
  <si>
    <t>Total Fuel</t>
  </si>
  <si>
    <t>Other Expenses</t>
  </si>
  <si>
    <t>MONTHLY BEGINNING AND ENDING BALANCES OF CERTAIN OTHER ACCOUNTS</t>
  </si>
  <si>
    <t>Other - Materials and Supplies</t>
  </si>
  <si>
    <t>SO2 Emission Allowance Inventory</t>
  </si>
  <si>
    <t>CO2 Emission Allowance Inventory</t>
  </si>
  <si>
    <t>Regular Construction</t>
  </si>
  <si>
    <t>ELECTRIC UTILITY PLANT:</t>
  </si>
  <si>
    <t>------------------------</t>
  </si>
  <si>
    <t xml:space="preserve">Accumulated Provision for Depreciation of </t>
  </si>
  <si>
    <t xml:space="preserve">       Electric Utility Plant In Service</t>
  </si>
  <si>
    <t xml:space="preserve">Accumulated Provision for Amortization of </t>
  </si>
  <si>
    <t>Electric Plant Held for Future Use</t>
  </si>
  <si>
    <t>Construction Not Classified</t>
  </si>
  <si>
    <t>Construction Work In Progress</t>
  </si>
  <si>
    <t>NET ELECTRIC UTILITY PLANT</t>
  </si>
  <si>
    <t>Long Term Energy Trading Contracts</t>
  </si>
  <si>
    <t>Non-Utility Property</t>
  </si>
  <si>
    <t>Accumulated Provision for Depreciation</t>
  </si>
  <si>
    <t xml:space="preserve">       and Amortization</t>
  </si>
  <si>
    <t>Non-Utility Property WIP</t>
  </si>
  <si>
    <t>Other Investments</t>
  </si>
  <si>
    <t>TOTAL OTHER PROPERTY AND INVESTMENTS</t>
  </si>
  <si>
    <t>CURRENT AND ACCRUED ASSETS:</t>
  </si>
  <si>
    <t>OTHER PROPERTY AND INVESTMENTS:</t>
  </si>
  <si>
    <t>Cash and Cash Equivalents</t>
  </si>
  <si>
    <t>Advances to Affiliates                                            (Notes Receivables to Associated Companies)</t>
  </si>
  <si>
    <t xml:space="preserve">       Customers</t>
  </si>
  <si>
    <t>Accounts Receivable:</t>
  </si>
  <si>
    <t xml:space="preserve">       Accounts Receivable - Net</t>
  </si>
  <si>
    <t>Materials and Supplies:</t>
  </si>
  <si>
    <t xml:space="preserve">       Fuel</t>
  </si>
  <si>
    <t xml:space="preserve">       Other Accounts</t>
  </si>
  <si>
    <t xml:space="preserve">       SO2 Allowance Inventory - Current       </t>
  </si>
  <si>
    <t xml:space="preserve">       CO2 Allowance Inventory - Current       </t>
  </si>
  <si>
    <t xml:space="preserve">       Miscellaneous</t>
  </si>
  <si>
    <t xml:space="preserve">       Uncollectible Accounts</t>
  </si>
  <si>
    <t xml:space="preserve">       Associated Companies</t>
  </si>
  <si>
    <t xml:space="preserve">       Total Material and Supplies</t>
  </si>
  <si>
    <t>Accrued Utility Revenues</t>
  </si>
  <si>
    <t>Prepayments &amp; Other Current Assets</t>
  </si>
  <si>
    <t>TOTAL CURRENT AND ACCRUED ASSETS</t>
  </si>
  <si>
    <t>Energy Trading Cont Current Asset</t>
  </si>
  <si>
    <t>Regulatory Assets</t>
  </si>
  <si>
    <t>Deferred Charges</t>
  </si>
  <si>
    <t xml:space="preserve">       Other Deferred Charges</t>
  </si>
  <si>
    <t>TOTAL REGULATORY ASSETS AND                                 DEFERRED CHARGES</t>
  </si>
  <si>
    <t>TOTAL ASSETS AND OTHER DEBITS</t>
  </si>
  <si>
    <t>============</t>
  </si>
  <si>
    <t>CAPITALIZATION AND LONG TERM DEBT</t>
  </si>
  <si>
    <t>Common Stock - Par Value $50</t>
  </si>
  <si>
    <t xml:space="preserve">       Outstanding: 1,009,000 Shares</t>
  </si>
  <si>
    <t>Paid-In Capital</t>
  </si>
  <si>
    <t>Retained Earnings</t>
  </si>
  <si>
    <t xml:space="preserve">       Common Shareowners Equity</t>
  </si>
  <si>
    <t>Advances from Associated Companies</t>
  </si>
  <si>
    <t>Senior Unsecured Notes</t>
  </si>
  <si>
    <t xml:space="preserve">Unamortized Discount LTD - Senior Unsecured Note </t>
  </si>
  <si>
    <t xml:space="preserve">       Long Term Debt</t>
  </si>
  <si>
    <t>TOTAL CAPITALIZATION AND LONG TERM DEBT</t>
  </si>
  <si>
    <t>OTHER NONCURRENT LIABILITIES</t>
  </si>
  <si>
    <t>Accumulated Provisions - Miscellaneous</t>
  </si>
  <si>
    <t>MONTHLY BEGINNING AND ENDING BALANCES OF ELECTRIC PLANT IN SERVICE</t>
  </si>
  <si>
    <t>Total Intangible Plant</t>
  </si>
  <si>
    <t>Total General Plant</t>
  </si>
  <si>
    <t>RETAINED EARNINGS:</t>
  </si>
  <si>
    <t>BALANCE TRANSFERRED FROM (NET) INCOME</t>
  </si>
  <si>
    <t xml:space="preserve">       TOTAL</t>
  </si>
  <si>
    <t>STATEMENT OF RETAINED EARNINGS</t>
  </si>
  <si>
    <t>AND OTHER PAID-IN CAPITAL</t>
  </si>
  <si>
    <t>CASH DIVIDENDS DECLARED ON COMMON STOCK</t>
  </si>
  <si>
    <t>OTHER PAID-IN CAPITAL:</t>
  </si>
  <si>
    <t>DONATIONS RECEIVED FROM SHAREHOLDERS</t>
  </si>
  <si>
    <t>TOTAL OTHER PAID-IN CAPITAL</t>
  </si>
  <si>
    <t>STATEMENT OF INCOME</t>
  </si>
  <si>
    <t>OPERATING REVENUE - ELECTRIC</t>
  </si>
  <si>
    <t>Total Operating Revenues</t>
  </si>
  <si>
    <t xml:space="preserve">       TOTAL OPERATING REVENUES</t>
  </si>
  <si>
    <t>OPERATING EXPENSES - ELECTRIC</t>
  </si>
  <si>
    <t xml:space="preserve">       TOTAL OPERATION &amp; MAINTENANCE</t>
  </si>
  <si>
    <t xml:space="preserve">       TOTAL OPERATING EXPENSES</t>
  </si>
  <si>
    <t xml:space="preserve">       NET OPERATING INCOME</t>
  </si>
  <si>
    <t>OTHER INCOME AND DEDUCTIONS</t>
  </si>
  <si>
    <t>Other Income Deductions</t>
  </si>
  <si>
    <t>Taxes Applicable to Other Income &amp; Deductions</t>
  </si>
  <si>
    <t xml:space="preserve">       TOTAL OTHER INCOME AND DEDUCTIONS</t>
  </si>
  <si>
    <t>INCOME BEFORE INTEREST CHARGES</t>
  </si>
  <si>
    <t>INTEREST CHARGES</t>
  </si>
  <si>
    <t>(Net of Allowance for Borrowed Funds Used During Construction)</t>
  </si>
  <si>
    <t xml:space="preserve">       NET INCOME</t>
  </si>
  <si>
    <t>EARNINGS FOR COMMON STOCK</t>
  </si>
  <si>
    <t>DIVIDENDS DECLARED ON COMMON STOCK</t>
  </si>
  <si>
    <t>UNDISTRIBUTED NET INCOME</t>
  </si>
  <si>
    <t>OPERATING REVENUES BY REVENUE CLASS</t>
  </si>
  <si>
    <t>Sales of Electricity</t>
  </si>
  <si>
    <t>FERC Account No.</t>
  </si>
  <si>
    <t>Title</t>
  </si>
  <si>
    <t>Residential Sales</t>
  </si>
  <si>
    <t>Commercial &amp; Industrial Sales:</t>
  </si>
  <si>
    <t xml:space="preserve">       Commercial</t>
  </si>
  <si>
    <t xml:space="preserve">       Industrial</t>
  </si>
  <si>
    <t>Public Street &amp; Highway Lighting</t>
  </si>
  <si>
    <t>Other Sales to Public Authorities</t>
  </si>
  <si>
    <t>Subtotal - Total Sales - Ultimate Customers</t>
  </si>
  <si>
    <t>Sales for Resale</t>
  </si>
  <si>
    <t>Total Sales of Electricity</t>
  </si>
  <si>
    <t>Other Operating Revenues</t>
  </si>
  <si>
    <t>Forfeited Discounts</t>
  </si>
  <si>
    <t>Miscellaneous Service Revenues</t>
  </si>
  <si>
    <t>Rent form Electric Property</t>
  </si>
  <si>
    <t>Other Electric Revenues</t>
  </si>
  <si>
    <t>Total Other Operating Revenues</t>
  </si>
  <si>
    <t>OPERATING EXPENSES - FUNCTIONAL DETAILS</t>
  </si>
  <si>
    <t>OPERATING EXPENSES</t>
  </si>
  <si>
    <t>(OPERATION &amp; MAINTENANCE)</t>
  </si>
  <si>
    <t>POWER PRODUCTION EXPENSES</t>
  </si>
  <si>
    <t>Operation - Fuel</t>
  </si>
  <si>
    <t>Operation - Other</t>
  </si>
  <si>
    <t xml:space="preserve">       Total Operation       </t>
  </si>
  <si>
    <t>Maintenance</t>
  </si>
  <si>
    <t xml:space="preserve">       TOTAL STEAM POWER GENERATION</t>
  </si>
  <si>
    <t>TOTAL OTHER POWER GENERATION</t>
  </si>
  <si>
    <t>OTHER POWER SUPPLY EXPENSES:</t>
  </si>
  <si>
    <t>Purchase Power Expense</t>
  </si>
  <si>
    <t>Interchange Power Net - System Account</t>
  </si>
  <si>
    <t xml:space="preserve">       Total - Purchased Power</t>
  </si>
  <si>
    <t xml:space="preserve">       TOTAL OTHER POWER SUPPLY EXPENSES</t>
  </si>
  <si>
    <t xml:space="preserve">               TOTAL POWER PRODUCTION - OPERATION</t>
  </si>
  <si>
    <t xml:space="preserve">               TOTAL POWER PRODUCTION - MAINTENANCE</t>
  </si>
  <si>
    <t xml:space="preserve">       TOTAL POWER PRODUCTION EXPENSES</t>
  </si>
  <si>
    <t>TRANSMISSION - Operation</t>
  </si>
  <si>
    <t xml:space="preserve">                          - Maintenance</t>
  </si>
  <si>
    <t xml:space="preserve">                            - Maintenance</t>
  </si>
  <si>
    <t xml:space="preserve">       TOTAL TRANSMISSION EXPENSES</t>
  </si>
  <si>
    <t>DISTRIBUTION - Operation</t>
  </si>
  <si>
    <t xml:space="preserve">       TOTAL DISTRIBUTION EXPENSES</t>
  </si>
  <si>
    <t>CUSTOMER ACCOUNTS EXPENSE - OPERATION</t>
  </si>
  <si>
    <t>CUSTOMER SERVICE &amp; INFORMATION EXPENSES - OPERATION</t>
  </si>
  <si>
    <t>SALES EXPENSES - OPERATION</t>
  </si>
  <si>
    <t>ADMINISTRATIVE &amp; GENERAL EXPENSES - Operation</t>
  </si>
  <si>
    <t xml:space="preserve">                                                                           - Maintenance</t>
  </si>
  <si>
    <t xml:space="preserve">       TOTAL ADMINISTRATIVE &amp; GENERAL EXPENSES</t>
  </si>
  <si>
    <t xml:space="preserve">       TOTAL OPERATION &amp; MAINTENANCE EXPENSES</t>
  </si>
  <si>
    <t>PERCENT REPAIR ALLOWANCE</t>
  </si>
  <si>
    <t>Obligations Under Capital Lease</t>
  </si>
  <si>
    <t>Long-Term Debt Due within 1 Year</t>
  </si>
  <si>
    <t>Accounts Payable</t>
  </si>
  <si>
    <t>Accounts Payable to Associated Companies</t>
  </si>
  <si>
    <t>Customer Deposits</t>
  </si>
  <si>
    <t>Taxes Accrued</t>
  </si>
  <si>
    <t>Interest Accrued</t>
  </si>
  <si>
    <t>Other Current and Accrued Liabilities</t>
  </si>
  <si>
    <t>Risk Management Liabilities</t>
  </si>
  <si>
    <t>Regulatory Liabilities</t>
  </si>
  <si>
    <t>Long-Term Risk Management Liabilities</t>
  </si>
  <si>
    <t>Customer Advances for Construction</t>
  </si>
  <si>
    <t>Other Deferred Credits</t>
  </si>
  <si>
    <t>Accumulated Deferred Investment Tax Credit</t>
  </si>
  <si>
    <t>Accumulated Deferred Income Taxes</t>
  </si>
  <si>
    <t>DEFERRED CREDITS AND OPERATING RESERVES</t>
  </si>
  <si>
    <t>TOTAL LIABILITIES AND OTHER CREDITS</t>
  </si>
  <si>
    <t>CURRENT AND ACCRUED LIABILITIES</t>
  </si>
  <si>
    <t xml:space="preserve">       TOTAL OTHER NONCURRENT LIABILITIES</t>
  </si>
  <si>
    <t xml:space="preserve">       TOTAL CURRENT AND ACCRUED LIABILITIES</t>
  </si>
  <si>
    <t xml:space="preserve">       TOTAL DEFERRED CREDITS AND OPERATING RESERVES</t>
  </si>
  <si>
    <t>FINANCIAL EXHIBIT</t>
  </si>
  <si>
    <t>1.</t>
  </si>
  <si>
    <t>Amounts and kinds of stock authorized.</t>
  </si>
  <si>
    <t>2,000,000 Shares of Common Stock, $50 par value.</t>
  </si>
  <si>
    <t>2.</t>
  </si>
  <si>
    <t>Amounts and kinds of stock issued and outstanding.</t>
  </si>
  <si>
    <t>1,009,000 Shares of Common Stock, $50 par value, recorded at $50,450,000.</t>
  </si>
  <si>
    <t>3.</t>
  </si>
  <si>
    <t>The Company has no preferred stock authorized or outstanding.</t>
  </si>
  <si>
    <t>4.</t>
  </si>
  <si>
    <t>5.</t>
  </si>
  <si>
    <t>6.</t>
  </si>
  <si>
    <t>Senior Notes</t>
  </si>
  <si>
    <t>Short Term Borrowings</t>
  </si>
  <si>
    <t>7.</t>
  </si>
  <si>
    <t>The Company has no other indebtedness.</t>
  </si>
  <si>
    <t>8.</t>
  </si>
  <si>
    <t>Year</t>
  </si>
  <si>
    <t>9.</t>
  </si>
  <si>
    <t>Capitalized Software</t>
  </si>
  <si>
    <t>SCR Catalyst</t>
  </si>
  <si>
    <t>Other</t>
  </si>
  <si>
    <t>=============</t>
  </si>
  <si>
    <t>===========</t>
  </si>
  <si>
    <t>Total Materials &amp; Supplies</t>
  </si>
  <si>
    <t>Rate of                                   Interest</t>
  </si>
  <si>
    <t>Date of                                  Maturity</t>
  </si>
  <si>
    <t>Date of                      Issue</t>
  </si>
  <si>
    <t>Common                    Shares                               Outstanding</t>
  </si>
  <si>
    <t>Common                               Dividend                                Amount</t>
  </si>
  <si>
    <t>Dividend per                                          Common                                            Share</t>
  </si>
  <si>
    <t>Line</t>
  </si>
  <si>
    <t>No.</t>
  </si>
  <si>
    <t>ACCUMULATED OTHER COMPREHENSIVE INCOME</t>
  </si>
  <si>
    <t xml:space="preserve">       SUBTOTAL OPERATION &amp; MAINTENANCE EXPENSES</t>
  </si>
  <si>
    <t>GAINS FROM DISPOSITON OF UTILITY PLANT</t>
  </si>
  <si>
    <t>FACTORED CUSTOMER A/R EXPENSE</t>
  </si>
  <si>
    <t>FACTORED CUSTOMER A/R BAD DEBT</t>
  </si>
  <si>
    <t>TOTAL OWNED ELECTRIC PLANT</t>
  </si>
  <si>
    <t>Employee Benefits - Pension</t>
  </si>
  <si>
    <t>Taxes</t>
  </si>
  <si>
    <t>Carry Costs - Factored A/R</t>
  </si>
  <si>
    <t>Sales / Use Taxes</t>
  </si>
  <si>
    <t>NOx Compliance Inventory</t>
  </si>
  <si>
    <t>Provision for Rate Refund</t>
  </si>
  <si>
    <t>Asset Retirement Obligation</t>
  </si>
  <si>
    <t>REGIONAL MARKET EXPENSES</t>
  </si>
  <si>
    <t>Regional Market Operation Expenses</t>
  </si>
  <si>
    <t>TOTAL REGIONAL MARKET EXPENSES</t>
  </si>
  <si>
    <t>Subtotal Sales of Electricity</t>
  </si>
  <si>
    <t xml:space="preserve">       Authorized: 2,000,000 Shares</t>
  </si>
  <si>
    <t>SO2 Allowance Inventory</t>
  </si>
  <si>
    <t>Operating Revenue - Sales To Affiliates</t>
  </si>
  <si>
    <t>Operating Revenue - Sales To Non Affiliates</t>
  </si>
  <si>
    <t xml:space="preserve">Note:   </t>
  </si>
  <si>
    <t>None</t>
  </si>
  <si>
    <t xml:space="preserve"> </t>
  </si>
  <si>
    <t>Accumulated Provisions - Rate Relief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</si>
  <si>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Asset Report 1000c</t>
    </r>
  </si>
  <si>
    <r>
      <t xml:space="preserve">NOTE: </t>
    </r>
    <r>
      <rPr>
        <sz val="10"/>
        <rFont val="Arial"/>
        <family val="2"/>
      </rPr>
      <t>Columns may not foot due to rounding</t>
    </r>
  </si>
  <si>
    <t>39800 - Miscellaneous Equipment</t>
  </si>
  <si>
    <t>39716 - AMI Communication Equipment</t>
  </si>
  <si>
    <t>39700 - Communication Equipment</t>
  </si>
  <si>
    <t>39600 - Power Operated Equipment</t>
  </si>
  <si>
    <t>39500 - Laboratory Equipment</t>
  </si>
  <si>
    <t>39400 - Tools</t>
  </si>
  <si>
    <t>39300 - Stores Equipment</t>
  </si>
  <si>
    <t>39200 - Transportation Equipment</t>
  </si>
  <si>
    <t>39100 - Office Furniture, Equipment</t>
  </si>
  <si>
    <t>39000 - Structures and Improvements</t>
  </si>
  <si>
    <t>38910 - Land Rights</t>
  </si>
  <si>
    <t>38900 - Land</t>
  </si>
  <si>
    <t xml:space="preserve">Total Distribution Plant </t>
  </si>
  <si>
    <t>37300 - Street Lghtng &amp; Signal Sys</t>
  </si>
  <si>
    <t>37100 - Installs Customer Premises</t>
  </si>
  <si>
    <t>37000 - Meters</t>
  </si>
  <si>
    <t>36900 - Services</t>
  </si>
  <si>
    <t>36800 - Line Transformers</t>
  </si>
  <si>
    <t>36600 - Underground Conduit</t>
  </si>
  <si>
    <t>36500 - Overhead Conductors, Device</t>
  </si>
  <si>
    <t>36400 - Poles, Towers and Fixtures</t>
  </si>
  <si>
    <t>36200 - Station Equipment</t>
  </si>
  <si>
    <t>36100 - Structures and Improvements</t>
  </si>
  <si>
    <t>36010 - Land Rights</t>
  </si>
  <si>
    <t>36000 - Land</t>
  </si>
  <si>
    <t xml:space="preserve">Distribution Plant </t>
  </si>
  <si>
    <t>Total Transmission Plant</t>
  </si>
  <si>
    <t>35800 - Undergrnd Conductors Device</t>
  </si>
  <si>
    <t>35700 - Underground Conduit</t>
  </si>
  <si>
    <t>35610 - ROW Clearing OVH Conductors</t>
  </si>
  <si>
    <t>35600 - Overhead Conductors, Device</t>
  </si>
  <si>
    <t>35500 - Poles and Fixtures</t>
  </si>
  <si>
    <t>35400 - Towers and Fixtures</t>
  </si>
  <si>
    <t>35300 - Station Equipment</t>
  </si>
  <si>
    <t>35200 - Structures and Improvements</t>
  </si>
  <si>
    <t>35010 - Land Rights</t>
  </si>
  <si>
    <t>35000 - Land</t>
  </si>
  <si>
    <t>Total Steam Generation Plant</t>
  </si>
  <si>
    <t>31600 - Misc Pwr Plant Equip-Coal</t>
  </si>
  <si>
    <t>31500 - Accessory Elect Equip-Coal</t>
  </si>
  <si>
    <t>31200 - Boiler Plant Equip-Coal</t>
  </si>
  <si>
    <t>31010 - Land Rights - Coal Fired</t>
  </si>
  <si>
    <t>31000 - Land - Coal Fired</t>
  </si>
  <si>
    <t>Steam Generation Plant</t>
  </si>
  <si>
    <t>30300 - Intangible Property</t>
  </si>
  <si>
    <t>30200 - Franchises and Consents</t>
  </si>
  <si>
    <t>Total Asset Retirement Obligations</t>
  </si>
  <si>
    <t>39919 - ARO General Plant</t>
  </si>
  <si>
    <t>31700 - ARO Steam Production Plant</t>
  </si>
  <si>
    <t>Asset Retirement Obligations</t>
  </si>
  <si>
    <t xml:space="preserve">Line </t>
  </si>
  <si>
    <t>Financial Page 16</t>
  </si>
  <si>
    <t>SOURCE:</t>
  </si>
  <si>
    <t>TOTAL CWIP</t>
  </si>
  <si>
    <t>Depreciation Ledger and Financial Page 18</t>
  </si>
  <si>
    <t>Source:</t>
  </si>
  <si>
    <t>Total Accum Provision for Depr., Depl., and Amort. Of Electric Utility Plant - Net</t>
  </si>
  <si>
    <t>Accumulated Provision for Amortization of Electric Plant &amp; Leased Property</t>
  </si>
  <si>
    <t>Total Electric Utility Plant</t>
  </si>
  <si>
    <t>Accumulated Provision for Amortization of Electric Plant in Service</t>
  </si>
  <si>
    <t>Total Accumulated Provision for Depreciation</t>
  </si>
  <si>
    <t>Retirement Work in Progress</t>
  </si>
  <si>
    <t>Less:</t>
  </si>
  <si>
    <t>Asset Retirement Obligation Removal Depreciation &amp; Accretion</t>
  </si>
  <si>
    <t>Distribution Plant - Electric</t>
  </si>
  <si>
    <t>Transmission Plant - Electric</t>
  </si>
  <si>
    <t>Depreciation of Electric Utility Plant in Service</t>
  </si>
  <si>
    <t>Total Owned Electric Plant</t>
  </si>
  <si>
    <t>Held For Future Use</t>
  </si>
  <si>
    <t>Electric Plant</t>
  </si>
  <si>
    <t>Total Owned Electric Plant In Service</t>
  </si>
  <si>
    <t>Percent</t>
  </si>
  <si>
    <t>Owned Electric Plant In Service</t>
  </si>
  <si>
    <t>JURISDICTIONAL ASSETS</t>
  </si>
  <si>
    <t>Description</t>
  </si>
  <si>
    <t>Jurisdictional                                Rate Case                                    Adjustments                                                      (Schedule 4)</t>
  </si>
  <si>
    <t>(C3 + C4 + C5)</t>
  </si>
  <si>
    <t>---------------------</t>
  </si>
  <si>
    <t>TOTAL ELECTRIC UTILITY PLANT</t>
  </si>
  <si>
    <t>Reconcile:</t>
  </si>
  <si>
    <t>Add:</t>
  </si>
  <si>
    <t>JURISDICTIONAL CAPITALIZATION, LONG-TERM DEBT AND LIABILITIES</t>
  </si>
  <si>
    <t>Rate Case                                                                 Adjustments                                                               (Schedules 3 &amp; 4)</t>
  </si>
  <si>
    <t>-------------------</t>
  </si>
  <si>
    <t>Short-Term Debt</t>
  </si>
  <si>
    <t>Dividends Declared</t>
  </si>
  <si>
    <t xml:space="preserve">BALANCE SHEET - </t>
  </si>
  <si>
    <t>BALANCE SHEET</t>
  </si>
  <si>
    <t>April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</si>
  <si>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</si>
  <si>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</si>
  <si>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</si>
  <si>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</si>
  <si>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</si>
  <si>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</si>
  <si>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</si>
  <si>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</si>
  <si>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</si>
  <si>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</si>
  <si>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</si>
  <si>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Prepaid Lease</t>
  </si>
  <si>
    <t>CSAPR Current SO2 Inv</t>
  </si>
  <si>
    <t>NON-UTILITY</t>
  </si>
  <si>
    <t>NON-APPLIC</t>
  </si>
  <si>
    <t>SPECIFIC</t>
  </si>
  <si>
    <t>DEMAND</t>
  </si>
  <si>
    <t>REVENUE-OTH</t>
  </si>
  <si>
    <t>REVENUE</t>
  </si>
  <si>
    <t>O&amp;M EXP</t>
  </si>
  <si>
    <t>LABOR</t>
  </si>
  <si>
    <t>ENERGY</t>
  </si>
  <si>
    <t>T&amp;D PLT</t>
  </si>
  <si>
    <t>DIST PLT</t>
  </si>
  <si>
    <t>TRAN PLT</t>
  </si>
  <si>
    <t>PROD PLT</t>
  </si>
  <si>
    <t>NET PLANT</t>
  </si>
  <si>
    <t>GROSS PLT</t>
  </si>
  <si>
    <t>ALLOCATION FACTORS:</t>
  </si>
  <si>
    <t>Current Tax</t>
  </si>
  <si>
    <t xml:space="preserve">Parent Company Loss Allocation </t>
  </si>
  <si>
    <t>Tax Return Adjustments</t>
  </si>
  <si>
    <t>Tax Before Credits</t>
  </si>
  <si>
    <t>Statutory Rate</t>
  </si>
  <si>
    <t>Taxable Income</t>
  </si>
  <si>
    <t>State Income Tax Return Adjustment</t>
  </si>
  <si>
    <t>========================================</t>
  </si>
  <si>
    <t>Total Book/Tax Income Differences</t>
  </si>
  <si>
    <t>Total EMISSION ALLOWANCES</t>
  </si>
  <si>
    <t xml:space="preserve">        640K DEFD TAX GAIN-EPA AUCTION</t>
  </si>
  <si>
    <t xml:space="preserve">        639S DEFD TAX LOSS - INTERCO SALE - EMA</t>
  </si>
  <si>
    <t xml:space="preserve">        639Q DEFD TAX GAIN - INTERCO SALE - EMA</t>
  </si>
  <si>
    <t xml:space="preserve">        639O BOOK &gt; TAX BASIS EMA - 283 (B/L)</t>
  </si>
  <si>
    <t xml:space="preserve">        639M TAX &gt; BOOK BASIS - EMA-A/C 190 (B/L)</t>
  </si>
  <si>
    <t xml:space="preserve">        638C TAX &gt; BOOK BASIS - EMA-A/C 190</t>
  </si>
  <si>
    <t xml:space="preserve">        638A BOOK &gt; TAX BASIS - EMA-A/C 283</t>
  </si>
  <si>
    <t>EMISSION ALLOWANCES</t>
  </si>
  <si>
    <t>Total MARK-TO-MARKET ADJUSTMENTS</t>
  </si>
  <si>
    <t xml:space="preserve">        652G REG LIAB-UNREAL MTM GAIN-DEFL</t>
  </si>
  <si>
    <t xml:space="preserve">        610X PROV - SFAS 157 - B/L</t>
  </si>
  <si>
    <t xml:space="preserve">        610W PROV-TRADING CREDIT RISK - B/L</t>
  </si>
  <si>
    <t xml:space="preserve">        610V PROV - SFAS 157 - A/L</t>
  </si>
  <si>
    <t xml:space="preserve">        610U PROV-TRADING CREDIT RISK - A/L</t>
  </si>
  <si>
    <t xml:space="preserve">        576F MARK &amp; SPREAD-DEFL-190-A/L</t>
  </si>
  <si>
    <t xml:space="preserve">        576E MARK &amp; SPREAD-DEFL-283-A/L</t>
  </si>
  <si>
    <t xml:space="preserve">        576C MARK &amp; SPREAD-DEFL-190-B/L</t>
  </si>
  <si>
    <t xml:space="preserve">        576A MARK &amp; SPREAD-DEFL-283-B/L</t>
  </si>
  <si>
    <t xml:space="preserve">        575E MTM BK GAIN-A/L-TAX DEFL</t>
  </si>
  <si>
    <t xml:space="preserve">        575A MTM BK GAIN-B/L-TAX DEFL</t>
  </si>
  <si>
    <t>MARK-TO-MARKET ADJUSTMENTS</t>
  </si>
  <si>
    <t>Total TAX vs BOOK GAIN / LOSS</t>
  </si>
  <si>
    <t>TAX vs BOOK GAIN / LOSS</t>
  </si>
  <si>
    <t>Total TAX DEFERRALS</t>
  </si>
  <si>
    <t xml:space="preserve">        712K CAPITALIZED SOFTWARE COST-BOOK</t>
  </si>
  <si>
    <t>TAX DEFERRALS</t>
  </si>
  <si>
    <t>Total TAX ACCRUALS</t>
  </si>
  <si>
    <t xml:space="preserve">        711O BOOK LEASES CAPITALIZED FOR TAX</t>
  </si>
  <si>
    <t xml:space="preserve">        711N CAPITALIZED SOFTWARE COSTS-TAX</t>
  </si>
  <si>
    <t>TAX ACCRUALS</t>
  </si>
  <si>
    <t>Total PERMANENT SCHEDULE M's</t>
  </si>
  <si>
    <t xml:space="preserve">        999Q FIN-48 DSIT - PERM - FIN 48</t>
  </si>
  <si>
    <t xml:space="preserve">        970A MANUFACTURING DEDUCTION</t>
  </si>
  <si>
    <t xml:space="preserve">        913A LUXURY AUTO ADJUSTMENT</t>
  </si>
  <si>
    <t xml:space="preserve">        910U MEMBERSHIP DUES</t>
  </si>
  <si>
    <t xml:space="preserve">        910S NON-DEDUCT LOBBYING</t>
  </si>
  <si>
    <t xml:space="preserve">        910E NON-DEDUCT MISCELLANEOUS</t>
  </si>
  <si>
    <t xml:space="preserve">        910C NON-DEDUCT FINES&amp;PENALTIES</t>
  </si>
  <si>
    <t xml:space="preserve">        910B NON-DEDUCT MEALS AND T&amp;E</t>
  </si>
  <si>
    <t xml:space="preserve">        906B SFAS 106 - POST RETIRE BEN MEDICARE SUBSIDY</t>
  </si>
  <si>
    <t xml:space="preserve">        611M NON-TAXABLE DEFD COMP - CSV EARN</t>
  </si>
  <si>
    <t>PERMANENT SCHEDULE M's</t>
  </si>
  <si>
    <t>Total OTHER MISCELLANEOUS</t>
  </si>
  <si>
    <t xml:space="preserve">        940X IRS CAPITALIZATION ADJUSTMENT</t>
  </si>
  <si>
    <t xml:space="preserve">        940S 1997-2003 IRS AUDIT SETTLEMENT</t>
  </si>
  <si>
    <t xml:space="preserve">        914K REG ASSET - ACCRUED SFAS 112</t>
  </si>
  <si>
    <t xml:space="preserve">        914B REG ASSET - SFAS 109 DSIT LIAB</t>
  </si>
  <si>
    <t xml:space="preserve">        914A SFAS 109 - DEFD SIT LIABILITY</t>
  </si>
  <si>
    <t xml:space="preserve">        913D CHARITABLE CONTRIBUTION CARRYFWD</t>
  </si>
  <si>
    <t xml:space="preserve">        911W ACCRD SIT TX RESERVE-SHRT-TERM-FIN 48</t>
  </si>
  <si>
    <t xml:space="preserve">        911V ACCRD SIT TX RESERVE-LNG-TERM-FIN 48</t>
  </si>
  <si>
    <t xml:space="preserve">        911Q DEFERRED STATE INCOME TAXES</t>
  </si>
  <si>
    <t xml:space="preserve">        911F FIN 48 DEFERRED STATE INCOME TAXES</t>
  </si>
  <si>
    <t xml:space="preserve">        910A GAIN ON REACQUIRED DEBT</t>
  </si>
  <si>
    <t xml:space="preserve">        907B SFAS 106 - MEDICARE SUBSIDY - NORMALIZED</t>
  </si>
  <si>
    <t xml:space="preserve">        907A REG ASSET - MEDICARE SUBSIDY - FLOW THRU</t>
  </si>
  <si>
    <t xml:space="preserve">        906P ACCRD BOOK ARO EXPENSE - SFAS 143</t>
  </si>
  <si>
    <t xml:space="preserve">        906K ACCRD SFAS 112 PST EMPLOY BEN</t>
  </si>
  <si>
    <t xml:space="preserve">        906F ACCRD OPEB COSTS - SFAS 158</t>
  </si>
  <si>
    <t xml:space="preserve">        906A ACCRD SFAS 106 PST RETIRE EXP</t>
  </si>
  <si>
    <t xml:space="preserve">        900A LOSS ON REACQUIRED DEBT</t>
  </si>
  <si>
    <t>OTHER MISCELLANEOUS</t>
  </si>
  <si>
    <t>Total BOOK RESERVES</t>
  </si>
  <si>
    <t>BOOK RESERVES</t>
  </si>
  <si>
    <t>Total BOOK DEFERRALS</t>
  </si>
  <si>
    <t xml:space="preserve">        664V REG ASSET - NET CCS FEED STUDY COSTS</t>
  </si>
  <si>
    <t xml:space="preserve">        664N REG ASSET - DEFD SEVERANCE COSTS</t>
  </si>
  <si>
    <t xml:space="preserve">        663G REG ASSET - UNDERRECOVERY PJM EXPENSES</t>
  </si>
  <si>
    <t xml:space="preserve">        661T REG ASSET - SFAS 158 - OPEB</t>
  </si>
  <si>
    <t xml:space="preserve">        661S REG ASSET - SFAS 158 - SERP</t>
  </si>
  <si>
    <t xml:space="preserve">        661R REG ASSET - SFAS 158 - PENSIONS</t>
  </si>
  <si>
    <t xml:space="preserve">        660Z REG ASSET - DEFERRED EQUITY CARRYING CHGS</t>
  </si>
  <si>
    <t xml:space="preserve">        660X REG ASSET - DEFERRED PJM FEES</t>
  </si>
  <si>
    <t xml:space="preserve">        641I ADVANCE RENTAL INC (CUR MO)</t>
  </si>
  <si>
    <t xml:space="preserve">        632U BK DEFL - DEMAND SIDE MANAGEMENT</t>
  </si>
  <si>
    <t xml:space="preserve">        630J DEFD STORM DAMAGE</t>
  </si>
  <si>
    <t xml:space="preserve">        630F DEFD BK CONTRACT REVENUE</t>
  </si>
  <si>
    <t xml:space="preserve">        390F CUST ADV INC FOR TAX</t>
  </si>
  <si>
    <t>BOOK DEFERRALS</t>
  </si>
  <si>
    <t>Total BOOK ACCRUALS</t>
  </si>
  <si>
    <t xml:space="preserve">        625B STATE MITIGATION PROGRAMS</t>
  </si>
  <si>
    <t xml:space="preserve">        625A FEDERAL MITIGATION PROGRAMS</t>
  </si>
  <si>
    <t xml:space="preserve">        615R REG ASSET - DEFERRED RTO COSTS</t>
  </si>
  <si>
    <t xml:space="preserve">        615E ACCRUED STATE INCOME TAX EXP</t>
  </si>
  <si>
    <t xml:space="preserve">        615C ACCRUED INTEREST-SHORT-TERM - FIN 48</t>
  </si>
  <si>
    <t xml:space="preserve">        615B ACCRUED INTEREST-LONG-TERM - FIN 48</t>
  </si>
  <si>
    <t xml:space="preserve">        615A ACCRUED INTEREST EXP -STATE</t>
  </si>
  <si>
    <t xml:space="preserve">        614L PROVISION FOR POTENTIAL LOSS</t>
  </si>
  <si>
    <t xml:space="preserve">        613Y ACCRD BK SEVERANCE BENEFITS</t>
  </si>
  <si>
    <t xml:space="preserve">        613K (ICDP) INCENTIVE COMP DEFERRAL PLAN</t>
  </si>
  <si>
    <t xml:space="preserve">        613E ACCRUED BOOK VACATION PAY</t>
  </si>
  <si>
    <t xml:space="preserve">        612Y ACCRD COMPANYWIDE INCENT PLAN</t>
  </si>
  <si>
    <t xml:space="preserve">        610A BK PROV UNCOLL ACCTS</t>
  </si>
  <si>
    <t xml:space="preserve">        605O ACCRUED PSI PLAN EXP</t>
  </si>
  <si>
    <t xml:space="preserve">        605I ACCRD BK SUP. SAVINGS PLAN EXP</t>
  </si>
  <si>
    <t xml:space="preserve">        605F ACCRD SUP EXEC RETIRE PLAN COSTS-SFAS 158</t>
  </si>
  <si>
    <t xml:space="preserve">        605E SUPPLEMENTAL EXECUTIVE RETIREMENT PLAN</t>
  </si>
  <si>
    <t xml:space="preserve">        605C ACCRUED BK PENSION COSTS - SFAS 158</t>
  </si>
  <si>
    <t xml:space="preserve">        605B ACCRUED BK PENSION EXPENSE</t>
  </si>
  <si>
    <t xml:space="preserve">        602A PROV WORKER'S COMP</t>
  </si>
  <si>
    <t>BOOK ACCRUALS</t>
  </si>
  <si>
    <t>Total EQUITY IN EARNINGS OF SUBSIDIARIES</t>
  </si>
  <si>
    <t xml:space="preserve">        531A EQTY IN SUBSIDIARIES    (US)</t>
  </si>
  <si>
    <t>EQUITY IN EARNINGS OF SUBSIDIARIES</t>
  </si>
  <si>
    <t>Total DEFERRED FUEL COSTS</t>
  </si>
  <si>
    <t>DEFERRED FUEL COSTS</t>
  </si>
  <si>
    <t>Total REVENUE REFUNDS</t>
  </si>
  <si>
    <t xml:space="preserve">        520A PROVS POSS REV REFDS</t>
  </si>
  <si>
    <t>REVENUE REFUNDS</t>
  </si>
  <si>
    <t>Total PROPERTY TAX ADJUSTMENTS</t>
  </si>
  <si>
    <t>PROPERTY TAX ADJUSTMENTS</t>
  </si>
  <si>
    <t>Total ACCELERATED AMORTIZATION</t>
  </si>
  <si>
    <t xml:space="preserve">        533A TX AMORT POLLUTION CONT EQPT</t>
  </si>
  <si>
    <t>ACCELERATED AMORTIZATION</t>
  </si>
  <si>
    <t>Total REMOVAL COSTS</t>
  </si>
  <si>
    <t xml:space="preserve">        910K REMOVAL CST</t>
  </si>
  <si>
    <t>REMOVAL COSTS</t>
  </si>
  <si>
    <t>Total PERCENT REPAIR ALLOWANCE</t>
  </si>
  <si>
    <t xml:space="preserve">        534A CAPITALIZED RELOCATION COSTS - DFIT FBK</t>
  </si>
  <si>
    <t xml:space="preserve">        534A CAPITALIZED RELOCATION COSTS</t>
  </si>
  <si>
    <t xml:space="preserve">        532D BK/TX UNIT OF PROPERTY ADJ - SECTION 481</t>
  </si>
  <si>
    <t xml:space="preserve">        532C BOOK/TAX UNIT OF PROPERTY ADJ</t>
  </si>
  <si>
    <t xml:space="preserve">        532A PERCENT REPAIR ALLOWANCE - DFIT FBK</t>
  </si>
  <si>
    <t xml:space="preserve">        532A PERCENT REPAIR ALLOWANCE</t>
  </si>
  <si>
    <t>Total MISC OVERHEADS CAPITALIZED</t>
  </si>
  <si>
    <t xml:space="preserve">        370A SAV PLAN CAPD</t>
  </si>
  <si>
    <t xml:space="preserve">        360J SEC 481 PENS/OPEB ADJUSTMENT</t>
  </si>
  <si>
    <t xml:space="preserve">        360A PENS CAPD</t>
  </si>
  <si>
    <t xml:space="preserve">        350A TXS CAPD</t>
  </si>
  <si>
    <t>MISC OVERHEADS CAPITALIZED</t>
  </si>
  <si>
    <t>Total AFUDC / INTEREST CAPITALIZED</t>
  </si>
  <si>
    <t xml:space="preserve">        380J INT EXP CAPITALIZED FOR TAX - DFIT FBK</t>
  </si>
  <si>
    <t xml:space="preserve">        380J INT EXP CAPITALIZED FOR TAX</t>
  </si>
  <si>
    <t xml:space="preserve">        320I ABFUDC - HRJ POST-IN-SERVICE - DFIT FBK</t>
  </si>
  <si>
    <t xml:space="preserve">        320I ABFUDC - HRJ POST-IN-SERVICE</t>
  </si>
  <si>
    <t xml:space="preserve">        320J ABFUDC - HRJ - DFIT FBK</t>
  </si>
  <si>
    <t xml:space="preserve">        320A ABFUDC - DFIT FBK</t>
  </si>
  <si>
    <t xml:space="preserve">        320A ABFUDC</t>
  </si>
  <si>
    <t xml:space="preserve">        310D AOFUDC - HRJ POST-IN-SERVICE</t>
  </si>
  <si>
    <t xml:space="preserve">        310A AOFUDC</t>
  </si>
  <si>
    <t>AFUDC / INTEREST CAPITALIZED</t>
  </si>
  <si>
    <t>Total EXCESS TAX vs BOOK DEPRECIATION</t>
  </si>
  <si>
    <t xml:space="preserve">        390A CIAC - BOOK RECEIPTS</t>
  </si>
  <si>
    <t xml:space="preserve">        295C GAIN/LOSS ACRS/MACRS-BK/TX UNIT PROPERTY</t>
  </si>
  <si>
    <t xml:space="preserve">        295A GAIN/LOSS ON ACRS/MACRS PROPERTY - DFIT FBK</t>
  </si>
  <si>
    <t xml:space="preserve">        295A GAIN/LOSS ON ACRS/MACRS PROPERTY</t>
  </si>
  <si>
    <t xml:space="preserve">        280H BK PLANT IN SERVICE - SFAS 143 - ARO</t>
  </si>
  <si>
    <t xml:space="preserve">        280A EXCESS TX VS S/L BK DEPR</t>
  </si>
  <si>
    <t xml:space="preserve">        232A-XS EXCESS DIT - ACRS TAX DEPR - HRJ</t>
  </si>
  <si>
    <t xml:space="preserve">        232A ACRS TAX DEPRECIATION - HRJ</t>
  </si>
  <si>
    <t xml:space="preserve">        230X R&amp;D DEDUCTION - SECTION 174</t>
  </si>
  <si>
    <t xml:space="preserve">        230K PJM INTEGRATION-SEC 481(a)-INTANG-DFD LABOR</t>
  </si>
  <si>
    <t xml:space="preserve">        230J RELOCATION CST-SECTION 481(a)-CHANGE IN METHD</t>
  </si>
  <si>
    <t xml:space="preserve">        230I CAPD INTEREST-SECTION 481(a)-CHANGE IN METHD </t>
  </si>
  <si>
    <t xml:space="preserve">        230A-XS EXCESS DIT - ACRS NORM REVERSAL</t>
  </si>
  <si>
    <t xml:space="preserve">        230A ACRS BENEFIT NORMALIZED</t>
  </si>
  <si>
    <t xml:space="preserve">        210A-XS EXCESS DFIT - LIBERALIZED DEPR-REG</t>
  </si>
  <si>
    <t xml:space="preserve">        210A LIBERALIZED DEPR-REG</t>
  </si>
  <si>
    <t>EXCESS TAX vs BOOK DEPRECIATION</t>
  </si>
  <si>
    <t>PRE-TAX BOOK INCOME BEFORE FEDERAL INCOME TAX</t>
  </si>
  <si>
    <t>CALCULATED</t>
  </si>
  <si>
    <t>SIT CALC</t>
  </si>
  <si>
    <t>Current State Income Tax Expense</t>
  </si>
  <si>
    <t>PRE-TAX BOOK INCOME BEFORE STATE INCOME TAX</t>
  </si>
  <si>
    <t>NON-UTIL</t>
  </si>
  <si>
    <t>Other Income &amp; Deductions   (Before Income Tax)</t>
  </si>
  <si>
    <t>Interest Expense Synchronized</t>
  </si>
  <si>
    <t>NET ELECTRIC OPERATING INCOME BEFORE INCOME TAX</t>
  </si>
  <si>
    <t>Basis</t>
  </si>
  <si>
    <t>Factor</t>
  </si>
  <si>
    <t>Adjustments</t>
  </si>
  <si>
    <t>Non-Applicable</t>
  </si>
  <si>
    <t>Item Description</t>
  </si>
  <si>
    <t>Line No.</t>
  </si>
  <si>
    <t>Allocation</t>
  </si>
  <si>
    <t>Allocated</t>
  </si>
  <si>
    <t>After Rate Case</t>
  </si>
  <si>
    <t>Before Rate Case</t>
  </si>
  <si>
    <t>Non-Utility/</t>
  </si>
  <si>
    <t>Per Books</t>
  </si>
  <si>
    <t>KY Jurisdictional</t>
  </si>
  <si>
    <t>Utility After Rate</t>
  </si>
  <si>
    <t>Electric Utility</t>
  </si>
  <si>
    <t>Less</t>
  </si>
  <si>
    <t>Total Company</t>
  </si>
  <si>
    <t>Total Co Electric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</si>
  <si>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</si>
  <si>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</si>
  <si>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</si>
  <si>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</si>
  <si>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</si>
  <si>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</si>
  <si>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</si>
  <si>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</si>
  <si>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</si>
  <si>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</si>
  <si>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Historical Test Year - As Adjusted</t>
  </si>
  <si>
    <t>Current Federal Income Tax Expense</t>
  </si>
  <si>
    <t>Computation of Adjusted</t>
  </si>
  <si>
    <t>Kentucky Power Company</t>
  </si>
  <si>
    <t>(11)</t>
  </si>
  <si>
    <t>(12)</t>
  </si>
  <si>
    <t>Kentucky</t>
  </si>
  <si>
    <t>Elimination</t>
  </si>
  <si>
    <t>Jurisdictional</t>
  </si>
  <si>
    <t>Adjusted</t>
  </si>
  <si>
    <t>Federal Income Taxes - Current and Deferred</t>
  </si>
  <si>
    <t>System Control &amp; Load Dispatch</t>
  </si>
  <si>
    <t>31100 - Structures, Improvement-Coal</t>
  </si>
  <si>
    <t>31400 - Turbo generator Units-Coal</t>
  </si>
  <si>
    <t>36700 - Undergrnd Conductors, Device</t>
  </si>
  <si>
    <t>Franchises</t>
  </si>
  <si>
    <t>807 KAR 5:001 SECTION 12</t>
  </si>
  <si>
    <t>Pollution Control Bonds</t>
  </si>
  <si>
    <t>Variable</t>
  </si>
  <si>
    <t>Term Loans</t>
  </si>
  <si>
    <t>Allowance for Borrowed Funds Used During Construction</t>
  </si>
  <si>
    <t xml:space="preserve">        612G ACCRD COMPANY INCENT PLAN - ENGAGE TO GAIN</t>
  </si>
  <si>
    <t xml:space="preserve">        614I ECONOMIC DEVEL FUND - CURRENT</t>
  </si>
  <si>
    <t xml:space="preserve">        614J ECONOMIC DEVEL FUND - NON-CURRENT</t>
  </si>
  <si>
    <t xml:space="preserve">        642B DEFD REV - BONUS LEASE SHORT-TERM</t>
  </si>
  <si>
    <t xml:space="preserve">        642C DEFD REV - BONUS LEASE LONG-TERM</t>
  </si>
  <si>
    <t xml:space="preserve">        906Z SFAS 109 - MEDICARE SUBSIDY (PPACA) REG ASSET</t>
  </si>
  <si>
    <t xml:space="preserve">        911S ACCRUED SALES &amp; USE TAX RESERVE</t>
  </si>
  <si>
    <t>G/L Disp. Of Allowances 411.8</t>
  </si>
  <si>
    <t>Accretion 4110005</t>
  </si>
  <si>
    <t>Acct 4190005</t>
  </si>
  <si>
    <t>Acct 4300003</t>
  </si>
  <si>
    <t>4310007-Other Interest Expense</t>
  </si>
  <si>
    <t>Other Special Funds</t>
  </si>
  <si>
    <t>Per Jurisdictional Balance Sheet - Assets - Line 39</t>
  </si>
  <si>
    <t>Affiliated Revenue Backup</t>
  </si>
  <si>
    <t>4470001 Sales for Resale - Assoc Cos</t>
  </si>
  <si>
    <t>4470035 Sls for Rsl - Fuel Rev - Assoc</t>
  </si>
  <si>
    <t>4470128 Sales for Res-Aff. Pool Energy</t>
  </si>
  <si>
    <t>4540001 Rent From Elect Property - Af</t>
  </si>
  <si>
    <t>4560001 Oth Elect Rev - Affiliated</t>
  </si>
  <si>
    <t>4561033 PJM NITS Revenue - Affiliated</t>
  </si>
  <si>
    <t>4561034 PJM TO Adm. Serv Rev - Aff</t>
  </si>
  <si>
    <t>4561035 PJM Affiliated Trans NITS Cost</t>
  </si>
  <si>
    <t>4561036 PJM Affiliated Trans TO Cost</t>
  </si>
  <si>
    <t>4561059 Affil PJM Trans Enhancmnt Rev</t>
  </si>
  <si>
    <t>4561060 Affil PJM Trans Enhancmnt Cost</t>
  </si>
  <si>
    <t>4561062 PROVISION RTO Cost - Affi</t>
  </si>
  <si>
    <t>4561063 PROVISION RTO Rev Affiliated</t>
  </si>
  <si>
    <t>Total Affiliated Revenue</t>
  </si>
  <si>
    <t>Interest Backup</t>
  </si>
  <si>
    <t>Total Interest Charges</t>
  </si>
  <si>
    <t>4300003 Int to Assoc Co - CBP</t>
  </si>
  <si>
    <t>4310002 Interest on Customer Deposits</t>
  </si>
  <si>
    <t>4310007 Lines Of Credit</t>
  </si>
  <si>
    <t>All Other</t>
  </si>
  <si>
    <t>Less: ABFUDC</t>
  </si>
  <si>
    <t>Line 21 INTEREST CHARGES</t>
  </si>
  <si>
    <t>Workpaper - Do Not File</t>
  </si>
  <si>
    <t>Other Current Assets</t>
  </si>
  <si>
    <t>Per Books                                   as of                                   February 28, 2017</t>
  </si>
  <si>
    <t>Other Prepayments</t>
  </si>
  <si>
    <t xml:space="preserve">February </t>
  </si>
  <si>
    <t>FOR THE TEST YEAR ENDED FEBRUARY 28, 2017</t>
  </si>
  <si>
    <t>Adjusted                                     as of                                      February 28, 2017                           (Schedule 4)</t>
  </si>
  <si>
    <t>FEBRUARY 28, 2017</t>
  </si>
  <si>
    <t>Per Books                                   as of                                   February  28, 2017</t>
  </si>
  <si>
    <t>Adjusted                                     as of                                      February 28, 2017</t>
  </si>
  <si>
    <t>FOR THE TWELVE MONTHS ENDED FEBRUARY 28, 2017</t>
  </si>
  <si>
    <t>BALANCE AT MARCH 1, 2016</t>
  </si>
  <si>
    <t>BALANCE AT FEBRUARY 28, 2017</t>
  </si>
  <si>
    <t>Per Books
as of
February 28, 2017</t>
  </si>
  <si>
    <t>Jurisdictional
Rate Case
Adjustments
(Schedule 4)</t>
  </si>
  <si>
    <t>Adjusted as of
February 28, 2017
(Schedule 4)</t>
  </si>
  <si>
    <t>Interest from Customer Deposits</t>
  </si>
  <si>
    <t>Other Income
(Includes Allowance for Funds Used During Construction)</t>
  </si>
  <si>
    <t>INTEREST ON CUSTOMER DEPOSITS</t>
  </si>
  <si>
    <t>OTHER</t>
  </si>
  <si>
    <t>12 Months</t>
  </si>
  <si>
    <t>Ended</t>
  </si>
  <si>
    <t>Operating Revenue - Sales To Non Affil</t>
  </si>
  <si>
    <t>Net Taxes</t>
  </si>
  <si>
    <t>Total Net Taxes</t>
  </si>
  <si>
    <t>Interest on Customer Deposits</t>
  </si>
  <si>
    <t>(Gain)/Loss on Disp. of Utility Plant</t>
  </si>
  <si>
    <t>(Gain)/Loss on Disp. of Allowances</t>
  </si>
  <si>
    <t>Accretion</t>
  </si>
  <si>
    <t>Factored Cust Accounts Rec Exp</t>
  </si>
  <si>
    <t>Factored Cust Acts Rec - Bad Debts</t>
  </si>
  <si>
    <t>Interest Income - CBP</t>
  </si>
  <si>
    <t>Interest Expense - CBP</t>
  </si>
  <si>
    <t>Lines Of Credit</t>
  </si>
  <si>
    <t>Total Other</t>
  </si>
  <si>
    <t>4560017 Oth Elect Rev-Trans-Affil</t>
  </si>
  <si>
    <t>4470151 Trading Auction Sales Affil</t>
  </si>
  <si>
    <t>all retail</t>
  </si>
  <si>
    <t>non retail</t>
  </si>
  <si>
    <t>nonretail</t>
  </si>
  <si>
    <t>gp-trans</t>
  </si>
  <si>
    <t>EAF</t>
  </si>
  <si>
    <t xml:space="preserve">Section V, Schedule 4, Column 6, Line 43 - Cash Working Capital </t>
  </si>
  <si>
    <t>Section V, Schedule 4, Column 6, Line 45 - Customer Advances &amp; Deposits</t>
  </si>
  <si>
    <t xml:space="preserve">Section V, Schedule 4, Column 6, Line 46 - Accumulated Deferred Income Taxes </t>
  </si>
  <si>
    <t>Section V, Schedule 4, Column 6, Line 47 - Total Rate Base (Ln 40 + Ln 41 - Ln 42 - Ln 43 - Ln 44)</t>
  </si>
  <si>
    <t>Verification: Line 15 = Section V, Schedule 4, Page 1, Line 33</t>
  </si>
  <si>
    <t>Non-Jurisdictional Adjustments</t>
  </si>
  <si>
    <t>*</t>
  </si>
  <si>
    <t>FOR 12 MONTHS ENDED FEBRUARY 28, 2017</t>
  </si>
  <si>
    <t>`</t>
  </si>
  <si>
    <t>MONTHLY BEGINNING AND ENDING BALANCES OF THE RESERVE FOR DEPRECIATION OF UTILITY PLANT IN SERVICE FOR THE 12 MONTHS ENDING FEBRUARY 28, 2017</t>
  </si>
  <si>
    <t>MONTHLY BEGINNING AND ENDING BALANCES OF CONSTRUCTION WORK IN PROGRESS FOR 12 MONTHS ENDED FEBRUARY 28, 2017</t>
  </si>
  <si>
    <t>12 MONTHS ENDED FEBRUARY 28, 2017</t>
  </si>
  <si>
    <t>March 01, 2016</t>
  </si>
  <si>
    <t>Feb. 28, 2017</t>
  </si>
  <si>
    <t>Balance</t>
  </si>
  <si>
    <t xml:space="preserve">Source: </t>
  </si>
  <si>
    <t>PowerPlant Asset Report 1000c</t>
  </si>
  <si>
    <t>General Ledger CWIP Query</t>
  </si>
  <si>
    <t>February 28, 2017</t>
  </si>
  <si>
    <t>Terms of preference of preferred stock whether cumulative or participating, or on</t>
  </si>
  <si>
    <t>dividends or assets or otherwise.</t>
  </si>
  <si>
    <t>Brief description of each mortgage on property of applicant, giving date of execution,</t>
  </si>
  <si>
    <t>name of mortgagor, name of mortgagee, or trustee, amount of indebtedness authorized to</t>
  </si>
  <si>
    <t>be secured thereby, and the amount of indebtedness actually secured, together with any</t>
  </si>
  <si>
    <t>sinking funds provisions.</t>
  </si>
  <si>
    <t>Amount of bonds authorized, and amount issued, describing each class separately, and</t>
  </si>
  <si>
    <t>giving date of issue, face value, rate of interest, date of maturity and how secured,</t>
  </si>
  <si>
    <t>together with the amount of interest paid thereon during the last fiscal year.</t>
  </si>
  <si>
    <t>Each note outstanding, giving date of issue, amount, date of maturity, rate of interest, in</t>
  </si>
  <si>
    <t>whose favor, together with amount of interest paid thereon during the twelve months</t>
  </si>
  <si>
    <t>ending February 28, 2017.</t>
  </si>
  <si>
    <t>Principal                                Amount                                      as of                                                     February 28,        2017</t>
  </si>
  <si>
    <t>Interest Expense                    12 Months                                  Ending                                            February 28,            2017</t>
  </si>
  <si>
    <t>The Company participates in the AEP System Corporate Borrowing Program.</t>
  </si>
  <si>
    <t>As of February 28, 2017, the Company had $1,022,872 of Short Term Debt borrowing, the twelve months ended interest expense was $68,216 and the Weighted Average Interest Rate was 0.82%.</t>
  </si>
  <si>
    <t>The Company was in a borrowed position for 277 days in the last twelve months.</t>
  </si>
  <si>
    <t>The Senior Notes in 2003 and 2007 were issued in public offerings. The Senior Notes in 2009 and 2014 were issued in private offerings to qualified institutional investors.</t>
  </si>
  <si>
    <t>Other indebtedness, giving same by classes and describing security, if any, with a brief</t>
  </si>
  <si>
    <t>statement of the devolution of assumption of any portion of such indebtedness upon or by</t>
  </si>
  <si>
    <t>person or corporation if the original liability has been transferred, together with amount</t>
  </si>
  <si>
    <t>of interest paid thereon during the twelve months ending February 28, 2017.</t>
  </si>
  <si>
    <t xml:space="preserve">Rate and amount of dividends paid during the five previous calendar years, and the </t>
  </si>
  <si>
    <t>amount of capital stock on which dividends were paid each year:</t>
  </si>
  <si>
    <t>6/26/2014*</t>
  </si>
  <si>
    <t>In Service (Including Property Under Capital Leases)</t>
  </si>
  <si>
    <t>*Impact on capitalization of other asset adjustments</t>
  </si>
  <si>
    <t>Twelve Months Ended February 28, 2017</t>
  </si>
  <si>
    <t>Rate Case</t>
  </si>
  <si>
    <t>12 Mo. 02/28/17</t>
  </si>
  <si>
    <t xml:space="preserve">        280Y NORMALIZED BASIS DIFF - TRANSFERRED PLANT</t>
  </si>
  <si>
    <t xml:space="preserve">        280Z DFIT - GENERATION PLANT</t>
  </si>
  <si>
    <t xml:space="preserve">        912K REMOVAL CST - NORMALIZED</t>
  </si>
  <si>
    <t xml:space="preserve">        510I PROPERTY TAX - STATE 2 - OLD METHOD - TAX</t>
  </si>
  <si>
    <t xml:space="preserve">        432I DEFD FUEL EXP - UNDER-RECOVERED</t>
  </si>
  <si>
    <t xml:space="preserve">        432I DEFD FUEL EXP - OVER-RECOVERED</t>
  </si>
  <si>
    <t xml:space="preserve">        690C REG ASSET - REMOVAL CST - BIG SANDY</t>
  </si>
  <si>
    <t xml:space="preserve">        690D REG ASSET - SPENT ARO - BIG SANDY</t>
  </si>
  <si>
    <t xml:space="preserve">        690F REG ASSET - NBV - ARO - RETIRED PLANTS</t>
  </si>
  <si>
    <t xml:space="preserve">        671G REG ASSET-BIG SANDY U1 OR-UNDER RECOV </t>
  </si>
  <si>
    <t xml:space="preserve">        671H REG ASSET-BIG SANDY RETIRE COSTS RECOV</t>
  </si>
  <si>
    <t xml:space="preserve">        671I REG ASSET-BIG SANDY RETIRE RIDER U2 O&amp;M</t>
  </si>
  <si>
    <t xml:space="preserve">        671J REG ASSET-UND RECOV-PURCH PWR PPA</t>
  </si>
  <si>
    <t xml:space="preserve">        671K REG ASSET-DEFD DEPREC-ENVIRONMENTAL</t>
  </si>
  <si>
    <t xml:space="preserve">        671L REG ASSET-CAR CHGS-ENVIRON COSTS</t>
  </si>
  <si>
    <t xml:space="preserve">        671M REG ASSET-CAR CHGS-ENVIRON UNREC EQUITY</t>
  </si>
  <si>
    <t xml:space="preserve">        671N REG ASSET-DEFD O&amp;M-ENVIRONMENTAL CSTS</t>
  </si>
  <si>
    <t xml:space="preserve">        671O REG ASSET-DEFD CONSUM EXP-ENVIRON CSTS</t>
  </si>
  <si>
    <t xml:space="preserve">        671P REG ASSET-DEFD PROP TAX EXP-ENVIRON CSTS</t>
  </si>
  <si>
    <t xml:space="preserve">        672G REG ASSET-BIG SANDY U1 OR-UNREC EQUITY CC</t>
  </si>
  <si>
    <t xml:space="preserve">        672H REG ASSET-BIG SANDY U1 OR-UNDER RECOV CC </t>
  </si>
  <si>
    <t xml:space="preserve">        672M REG ASSET-NERC COMPL/CYBER CC-UNREC EQ</t>
  </si>
  <si>
    <t xml:space="preserve">        672N REG ASSET-NERC COMPL/CYBER SEC-CAR CST</t>
  </si>
  <si>
    <t xml:space="preserve">        672O REG ASSET-NERC COMPL/CYBER SEC-DEF DEPR</t>
  </si>
  <si>
    <t xml:space="preserve">        672S REG ASSET-CAPACITY CHARGE TARIFF REV</t>
  </si>
  <si>
    <t xml:space="preserve">        673C REG ASSET-DEFD DEPR-BIG SANDY U1 GAS</t>
  </si>
  <si>
    <t xml:space="preserve">        673F REG ASSET-DEFD PROP TAX-BIG SANDY U1 GAS</t>
  </si>
  <si>
    <t xml:space="preserve">        690L REG ASSET-M&amp;S RETIRING PLANTS</t>
  </si>
  <si>
    <t xml:space="preserve">        611B PRELIM SURVEY &amp; INVEST RESERVE-BIG SANDY FGD</t>
  </si>
  <si>
    <t xml:space="preserve">        011C TAX CREDIT C/F - DEFERRED TAX ASSET</t>
  </si>
  <si>
    <t xml:space="preserve">        014C NOL - STATE C/F DEFD TAX ASSET - KY</t>
  </si>
  <si>
    <t xml:space="preserve">        913F VALUATION ALLOWANCE - CHARITABLE CONTR C/F</t>
  </si>
  <si>
    <t xml:space="preserve">        980A RESTRICTED STOCK PLAN</t>
  </si>
  <si>
    <t xml:space="preserve">        960E AMT CREDIT - DEFERRED</t>
  </si>
  <si>
    <t xml:space="preserve">        690E REG ASSET - UNRECOVERED PLANT - BIG SANDY</t>
  </si>
  <si>
    <t>Tax Credit Carryforward</t>
  </si>
  <si>
    <t>FIN 48 Perm Items</t>
  </si>
  <si>
    <t>FIN 48 Non-Perm Items</t>
  </si>
  <si>
    <t>ALT MIN Tax Adjustment</t>
  </si>
  <si>
    <t>FIN-18 ETR Adjustment</t>
  </si>
  <si>
    <t>Detailed income statement and balance sheet (see pages 3, 4, and 7).</t>
  </si>
  <si>
    <t>Subsequent to the test year, the Company refinanced the $65,000,000 pollution control bonds.</t>
  </si>
  <si>
    <t>**</t>
  </si>
  <si>
    <t xml:space="preserve">On June 21, 2017, the Company priced new senior notes in the amount of $325,000,0000 which will be used to fund the $325,000,000 senior notes maturing on September 15, 2017. </t>
  </si>
  <si>
    <t>9/11/2007**</t>
  </si>
  <si>
    <t>Principal                                Amount                                      as of                                                     February 29,            2016</t>
  </si>
  <si>
    <t>Interest Expense                    12 Months                                         Ending                                     February 29,                            2016</t>
  </si>
  <si>
    <t>Feb 2017 over March 2016</t>
  </si>
  <si>
    <t>As of February 29, 2016, the Company had $25,175,224 of Short Term Debt borrowing, the twelve months ended interest expense was  $78,189 and the Weighted Average Interest Rate was 0.54%.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</si>
</sst>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"/>
    <numFmt numFmtId="167" formatCode="_(* #,##0_);_(* \(#,##0\);_(* &quot;-&quot;??_);_(@_)"/>
    <numFmt numFmtId="168" formatCode="&quot;$&quot;#,##0.00;\(&quot;$&quot;#,##0.00\)"/>
    <numFmt numFmtId="169" formatCode="&quot;$&quot;#,##0;\(&quot;$&quot;#,##0\)"/>
    <numFmt numFmtId="170" formatCode="mm/dd/yyyy"/>
    <numFmt numFmtId="171" formatCode="&quot;$&quot;#,##0.00"/>
    <numFmt numFmtId="172" formatCode="[$-409]mmm\-yy;@"/>
    <numFmt numFmtId="173" formatCode="[$-409]mmmm\-yy;@"/>
    <numFmt numFmtId="174" formatCode="0.0000000"/>
    <numFmt numFmtId="175" formatCode="0.000000"/>
    <numFmt numFmtId="176" formatCode="_(* #,##0.0_);_(* \(#,##0.0\);&quot;&quot;;_(@_)"/>
    <numFmt numFmtId="177" formatCode="[Blue]#,##0,_);[Red]\(#,##0,\)"/>
    <numFmt numFmtId="178" formatCode="&quot;$&quot;#,##0.000_);\(&quot;$&quot;#,##0.000\)"/>
    <numFmt numFmtId="179" formatCode="_(&quot;$&quot;* #,##0_);_(&quot;$&quot;* \(#,##0\);_(&quot;$&quot;* &quot;-&quot;??_);_(@_)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8"/>
      <name val="Arial"/>
      <family val="2"/>
    </font>
    <font>
      <b/>
      <sz val="10"/>
      <name val="Times New Roman"/>
      <family val="1"/>
    </font>
    <font>
      <sz val="8"/>
      <color indexed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Tahoma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0"/>
      <name val="MS Sans Serif"/>
    </font>
    <font>
      <b/>
      <sz val="11"/>
      <color theme="1"/>
      <name val="Calibri"/>
      <family val="2"/>
      <scheme val="minor"/>
    </font>
    <font>
      <sz val="10"/>
      <color rgb="FF00B0F0"/>
      <name val="Arial Narrow"/>
      <family val="2"/>
    </font>
    <font>
      <sz val="10"/>
      <color rgb="FF00B0F0"/>
      <name val="Arial"/>
      <family val="2"/>
    </font>
    <font>
      <u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94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4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9" fillId="4" borderId="0" applyNumberFormat="0" applyBorder="0" applyAlignment="0" applyProtection="0"/>
    <xf numFmtId="0" fontId="32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9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9" fillId="7" borderId="0" applyNumberFormat="0" applyBorder="0" applyAlignment="0" applyProtection="0"/>
    <xf numFmtId="0" fontId="32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9" fillId="8" borderId="0" applyNumberFormat="0" applyBorder="0" applyAlignment="0" applyProtection="0"/>
    <xf numFmtId="0" fontId="32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9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9" fillId="12" borderId="0" applyNumberFormat="0" applyBorder="0" applyAlignment="0" applyProtection="0"/>
    <xf numFmtId="0" fontId="32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9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9" fillId="15" borderId="0" applyNumberFormat="0" applyBorder="0" applyAlignment="0" applyProtection="0"/>
    <xf numFmtId="0" fontId="32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9" fillId="8" borderId="0" applyNumberFormat="0" applyBorder="0" applyAlignment="0" applyProtection="0"/>
    <xf numFmtId="0" fontId="32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9" fillId="12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9" fillId="16" borderId="0" applyNumberFormat="0" applyBorder="0" applyAlignment="0" applyProtection="0"/>
    <xf numFmtId="0" fontId="32" fillId="16" borderId="0" applyNumberFormat="0" applyBorder="0" applyAlignment="0" applyProtection="0"/>
    <xf numFmtId="0" fontId="38" fillId="16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18" borderId="0" applyNumberFormat="0" applyBorder="0" applyAlignment="0" applyProtection="0"/>
    <xf numFmtId="0" fontId="41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2" fillId="19" borderId="0" applyNumberFormat="0" applyBorder="0" applyAlignment="0" applyProtection="0"/>
    <xf numFmtId="0" fontId="41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2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0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19" borderId="0" applyNumberFormat="0" applyBorder="0" applyAlignment="0" applyProtection="0"/>
    <xf numFmtId="0" fontId="41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5" fillId="5" borderId="0" applyNumberFormat="0" applyBorder="0" applyAlignment="0" applyProtection="0"/>
    <xf numFmtId="0" fontId="44" fillId="5" borderId="0" applyNumberFormat="0" applyBorder="0" applyAlignment="0" applyProtection="0"/>
    <xf numFmtId="0" fontId="43" fillId="5" borderId="0" applyNumberFormat="0" applyBorder="0" applyAlignment="0" applyProtection="0"/>
    <xf numFmtId="0" fontId="46" fillId="3" borderId="6" applyNumberFormat="0" applyAlignment="0" applyProtection="0"/>
    <xf numFmtId="0" fontId="47" fillId="3" borderId="6" applyNumberFormat="0" applyAlignment="0" applyProtection="0"/>
    <xf numFmtId="0" fontId="47" fillId="3" borderId="6" applyNumberFormat="0" applyAlignment="0" applyProtection="0"/>
    <xf numFmtId="0" fontId="47" fillId="3" borderId="6" applyNumberFormat="0" applyAlignment="0" applyProtection="0"/>
    <xf numFmtId="0" fontId="48" fillId="3" borderId="6" applyNumberFormat="0" applyAlignment="0" applyProtection="0"/>
    <xf numFmtId="0" fontId="49" fillId="11" borderId="7" applyNumberFormat="0" applyAlignment="0" applyProtection="0"/>
    <xf numFmtId="0" fontId="50" fillId="11" borderId="7" applyNumberFormat="0" applyAlignment="0" applyProtection="0"/>
    <xf numFmtId="0" fontId="50" fillId="11" borderId="7" applyNumberFormat="0" applyAlignment="0" applyProtection="0"/>
    <xf numFmtId="0" fontId="50" fillId="11" borderId="7" applyNumberFormat="0" applyAlignment="0" applyProtection="0"/>
    <xf numFmtId="0" fontId="51" fillId="27" borderId="7" applyNumberFormat="0" applyAlignment="0" applyProtection="0"/>
    <xf numFmtId="0" fontId="50" fillId="27" borderId="7" applyNumberFormat="0" applyAlignment="0" applyProtection="0"/>
    <xf numFmtId="0" fontId="49" fillId="27" borderId="7" applyNumberFormat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8" fillId="7" borderId="0" applyNumberFormat="0" applyBorder="0" applyAlignment="0" applyProtection="0"/>
    <xf numFmtId="0" fontId="59" fillId="0" borderId="8" applyNumberFormat="0" applyFill="0" applyAlignment="0" applyProtection="0"/>
    <xf numFmtId="0" fontId="60" fillId="0" borderId="8" applyNumberFormat="0" applyFill="0" applyAlignment="0" applyProtection="0"/>
    <xf numFmtId="0" fontId="60" fillId="0" borderId="8" applyNumberFormat="0" applyFill="0" applyAlignment="0" applyProtection="0"/>
    <xf numFmtId="0" fontId="60" fillId="0" borderId="8" applyNumberFormat="0" applyFill="0" applyAlignment="0" applyProtection="0"/>
    <xf numFmtId="0" fontId="61" fillId="0" borderId="9" applyNumberFormat="0" applyFill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10" applyNumberFormat="0" applyFill="0" applyAlignment="0" applyProtection="0"/>
    <xf numFmtId="0" fontId="65" fillId="0" borderId="10" applyNumberFormat="0" applyFill="0" applyAlignment="0" applyProtection="0"/>
    <xf numFmtId="0" fontId="65" fillId="0" borderId="10" applyNumberFormat="0" applyFill="0" applyAlignment="0" applyProtection="0"/>
    <xf numFmtId="0" fontId="65" fillId="0" borderId="10" applyNumberFormat="0" applyFill="0" applyAlignment="0" applyProtection="0"/>
    <xf numFmtId="0" fontId="66" fillId="0" borderId="11" applyNumberFormat="0" applyFill="0" applyAlignment="0" applyProtection="0"/>
    <xf numFmtId="0" fontId="67" fillId="0" borderId="11" applyNumberFormat="0" applyFill="0" applyAlignment="0" applyProtection="0"/>
    <xf numFmtId="0" fontId="68" fillId="0" borderId="11" applyNumberFormat="0" applyFill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3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10" borderId="6" applyNumberFormat="0" applyAlignment="0" applyProtection="0"/>
    <xf numFmtId="0" fontId="75" fillId="10" borderId="6" applyNumberFormat="0" applyAlignment="0" applyProtection="0"/>
    <xf numFmtId="0" fontId="75" fillId="10" borderId="6" applyNumberFormat="0" applyAlignment="0" applyProtection="0"/>
    <xf numFmtId="0" fontId="75" fillId="10" borderId="6" applyNumberFormat="0" applyAlignment="0" applyProtection="0"/>
    <xf numFmtId="0" fontId="76" fillId="10" borderId="6" applyNumberFormat="0" applyAlignment="0" applyProtection="0"/>
    <xf numFmtId="41" fontId="77" fillId="0" borderId="0">
      <alignment horizontal="left"/>
    </xf>
    <xf numFmtId="0" fontId="78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4" applyNumberFormat="0" applyFill="0" applyAlignment="0" applyProtection="0"/>
    <xf numFmtId="0" fontId="81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3" fillId="14" borderId="0" applyNumberFormat="0" applyBorder="0" applyAlignment="0" applyProtection="0"/>
    <xf numFmtId="0" fontId="23" fillId="0" borderId="0"/>
    <xf numFmtId="0" fontId="36" fillId="0" borderId="0"/>
    <xf numFmtId="37" fontId="37" fillId="0" borderId="0"/>
    <xf numFmtId="0" fontId="37" fillId="0" borderId="0"/>
    <xf numFmtId="0" fontId="11" fillId="0" borderId="0"/>
    <xf numFmtId="0" fontId="7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0" fontId="11" fillId="0" borderId="0"/>
    <xf numFmtId="0" fontId="11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0" fontId="36" fillId="0" borderId="0"/>
    <xf numFmtId="0" fontId="84" fillId="0" borderId="0"/>
    <xf numFmtId="0" fontId="84" fillId="0" borderId="0"/>
    <xf numFmtId="0" fontId="36" fillId="0" borderId="0"/>
    <xf numFmtId="0" fontId="84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38" fontId="10" fillId="0" borderId="0"/>
    <xf numFmtId="0" fontId="7" fillId="0" borderId="0"/>
    <xf numFmtId="0" fontId="36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10" fillId="6" borderId="15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0" fontId="10" fillId="6" borderId="6" applyNumberFormat="0" applyFont="0" applyAlignment="0" applyProtection="0"/>
    <xf numFmtId="43" fontId="75" fillId="0" borderId="0"/>
    <xf numFmtId="177" fontId="85" fillId="0" borderId="0"/>
    <xf numFmtId="0" fontId="86" fillId="3" borderId="16" applyNumberFormat="0" applyAlignment="0" applyProtection="0"/>
    <xf numFmtId="0" fontId="87" fillId="3" borderId="16" applyNumberFormat="0" applyAlignment="0" applyProtection="0"/>
    <xf numFmtId="0" fontId="87" fillId="3" borderId="16" applyNumberFormat="0" applyAlignment="0" applyProtection="0"/>
    <xf numFmtId="0" fontId="87" fillId="3" borderId="16" applyNumberFormat="0" applyAlignment="0" applyProtection="0"/>
    <xf numFmtId="0" fontId="88" fillId="3" borderId="16" applyNumberFormat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0" fontId="35" fillId="0" borderId="5">
      <alignment horizontal="center"/>
    </xf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11" fillId="2" borderId="0" applyNumberFormat="0" applyFon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92" fillId="0" borderId="18" applyNumberFormat="0" applyFill="0" applyAlignment="0" applyProtection="0"/>
    <xf numFmtId="0" fontId="33" fillId="0" borderId="18" applyNumberFormat="0" applyFill="0" applyAlignment="0" applyProtection="0"/>
    <xf numFmtId="0" fontId="91" fillId="0" borderId="18" applyNumberFormat="0" applyFill="0" applyAlignment="0" applyProtection="0"/>
    <xf numFmtId="0" fontId="9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97" fillId="0" borderId="0" applyFont="0" applyFill="0" applyBorder="0" applyAlignment="0" applyProtection="0"/>
    <xf numFmtId="0" fontId="98" fillId="0" borderId="0" applyNumberFormat="0" applyFont="0" applyFill="0" applyBorder="0" applyAlignment="0" applyProtection="0">
      <alignment horizontal="left"/>
    </xf>
    <xf numFmtId="15" fontId="98" fillId="0" borderId="0" applyFont="0" applyFill="0" applyBorder="0" applyAlignment="0" applyProtection="0"/>
    <xf numFmtId="4" fontId="98" fillId="0" borderId="0" applyFont="0" applyFill="0" applyBorder="0" applyAlignment="0" applyProtection="0"/>
    <xf numFmtId="0" fontId="99" fillId="0" borderId="5">
      <alignment horizontal="center"/>
    </xf>
    <xf numFmtId="3" fontId="98" fillId="0" borderId="0" applyFont="0" applyFill="0" applyBorder="0" applyAlignment="0" applyProtection="0"/>
    <xf numFmtId="0" fontId="98" fillId="2" borderId="0" applyNumberFormat="0" applyFon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29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9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101" fillId="0" borderId="0" applyFont="0" applyFill="0" applyBorder="0" applyAlignment="0" applyProtection="0"/>
    <xf numFmtId="0" fontId="102" fillId="0" borderId="0" applyNumberFormat="0" applyFont="0" applyFill="0" applyBorder="0" applyAlignment="0" applyProtection="0">
      <alignment horizontal="left"/>
    </xf>
    <xf numFmtId="15" fontId="102" fillId="0" borderId="0" applyFont="0" applyFill="0" applyBorder="0" applyAlignment="0" applyProtection="0"/>
    <xf numFmtId="4" fontId="102" fillId="0" borderId="0" applyFont="0" applyFill="0" applyBorder="0" applyAlignment="0" applyProtection="0"/>
    <xf numFmtId="0" fontId="103" fillId="0" borderId="5">
      <alignment horizontal="center"/>
    </xf>
    <xf numFmtId="3" fontId="102" fillId="0" borderId="0" applyFont="0" applyFill="0" applyBorder="0" applyAlignment="0" applyProtection="0"/>
    <xf numFmtId="0" fontId="102" fillId="2" borderId="0" applyNumberFormat="0" applyFon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35" fillId="0" borderId="5">
      <alignment horizontal="center"/>
    </xf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37" fontId="0" fillId="0" borderId="0" xfId="0" applyNumberFormat="1"/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/>
    <xf numFmtId="49" fontId="0" fillId="0" borderId="0" xfId="4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12" fillId="0" borderId="0" xfId="0" applyNumberFormat="1" applyFont="1"/>
    <xf numFmtId="49" fontId="0" fillId="0" borderId="0" xfId="0" applyNumberFormat="1" applyAlignment="1">
      <alignment horizontal="right"/>
    </xf>
    <xf numFmtId="0" fontId="12" fillId="0" borderId="0" xfId="0" applyFont="1"/>
    <xf numFmtId="37" fontId="0" fillId="0" borderId="0" xfId="4" applyNumberFormat="1" applyFont="1" applyAlignment="1">
      <alignment horizontal="right"/>
    </xf>
    <xf numFmtId="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4" fontId="0" fillId="0" borderId="0" xfId="2" applyFont="1"/>
    <xf numFmtId="44" fontId="0" fillId="0" borderId="0" xfId="2" applyFont="1" applyAlignment="1">
      <alignment horizontal="right"/>
    </xf>
    <xf numFmtId="5" fontId="0" fillId="0" borderId="0" xfId="4" applyNumberFormat="1" applyFont="1" applyAlignment="1">
      <alignment horizontal="right"/>
    </xf>
    <xf numFmtId="49" fontId="0" fillId="0" borderId="0" xfId="0" applyNumberFormat="1" applyFill="1" applyAlignment="1">
      <alignment horizontal="center"/>
    </xf>
    <xf numFmtId="0" fontId="10" fillId="0" borderId="0" xfId="0" applyFont="1"/>
    <xf numFmtId="7" fontId="15" fillId="0" borderId="0" xfId="1" applyNumberFormat="1" applyFont="1"/>
    <xf numFmtId="37" fontId="14" fillId="0" borderId="0" xfId="0" applyNumberFormat="1" applyFont="1" applyAlignment="1"/>
    <xf numFmtId="2" fontId="14" fillId="0" borderId="0" xfId="0" applyNumberFormat="1" applyFont="1" applyAlignment="1">
      <alignment horizontal="center"/>
    </xf>
    <xf numFmtId="0" fontId="15" fillId="0" borderId="0" xfId="5" quotePrefix="1" applyFont="1"/>
    <xf numFmtId="0" fontId="16" fillId="0" borderId="0" xfId="5" applyFont="1" applyAlignment="1">
      <alignment horizontal="center" wrapText="1"/>
    </xf>
    <xf numFmtId="0" fontId="19" fillId="0" borderId="0" xfId="5" applyFont="1"/>
    <xf numFmtId="49" fontId="10" fillId="0" borderId="0" xfId="5" applyNumberFormat="1" applyFont="1" applyAlignment="1">
      <alignment horizontal="right"/>
    </xf>
    <xf numFmtId="169" fontId="20" fillId="0" borderId="0" xfId="5" applyNumberFormat="1" applyFont="1" applyFill="1" applyAlignment="1">
      <alignment horizontal="center"/>
    </xf>
    <xf numFmtId="49" fontId="16" fillId="0" borderId="0" xfId="5" applyNumberFormat="1" applyFont="1" applyAlignment="1">
      <alignment horizontal="center" wrapText="1"/>
    </xf>
    <xf numFmtId="3" fontId="15" fillId="0" borderId="0" xfId="5" applyNumberFormat="1" applyFont="1"/>
    <xf numFmtId="3" fontId="19" fillId="0" borderId="0" xfId="5" applyNumberFormat="1" applyFont="1"/>
    <xf numFmtId="49" fontId="15" fillId="0" borderId="0" xfId="5" applyNumberFormat="1" applyFont="1" applyAlignment="1"/>
    <xf numFmtId="49" fontId="15" fillId="0" borderId="0" xfId="5" applyNumberFormat="1" applyFont="1" applyAlignment="1">
      <alignment horizontal="centerContinuous"/>
    </xf>
    <xf numFmtId="49" fontId="15" fillId="0" borderId="0" xfId="5" quotePrefix="1" applyNumberFormat="1" applyFont="1" applyAlignment="1">
      <alignment horizontal="center"/>
    </xf>
    <xf numFmtId="0" fontId="15" fillId="0" borderId="0" xfId="5" applyFont="1" applyAlignment="1"/>
    <xf numFmtId="5" fontId="0" fillId="0" borderId="0" xfId="0" applyNumberFormat="1" applyFill="1"/>
    <xf numFmtId="37" fontId="0" fillId="0" borderId="0" xfId="0" applyNumberFormat="1" applyFill="1"/>
    <xf numFmtId="49" fontId="0" fillId="0" borderId="0" xfId="4" applyNumberFormat="1" applyFont="1" applyFill="1" applyAlignment="1">
      <alignment horizontal="right"/>
    </xf>
    <xf numFmtId="37" fontId="0" fillId="0" borderId="0" xfId="4" applyNumberFormat="1" applyFont="1" applyFill="1" applyAlignment="1">
      <alignment horizontal="right"/>
    </xf>
    <xf numFmtId="5" fontId="0" fillId="0" borderId="0" xfId="4" applyNumberFormat="1" applyFont="1" applyFill="1" applyAlignment="1">
      <alignment horizontal="right"/>
    </xf>
    <xf numFmtId="0" fontId="10" fillId="0" borderId="0" xfId="5"/>
    <xf numFmtId="0" fontId="21" fillId="0" borderId="0" xfId="5" applyFont="1" applyAlignment="1">
      <alignment horizontal="center"/>
    </xf>
    <xf numFmtId="0" fontId="10" fillId="0" borderId="0" xfId="5" applyFont="1"/>
    <xf numFmtId="0" fontId="13" fillId="0" borderId="0" xfId="5" applyFont="1" applyAlignment="1">
      <alignment horizontal="left"/>
    </xf>
    <xf numFmtId="166" fontId="10" fillId="0" borderId="0" xfId="5" applyNumberFormat="1"/>
    <xf numFmtId="172" fontId="10" fillId="0" borderId="0" xfId="5" applyNumberFormat="1" applyAlignment="1">
      <alignment horizontal="center"/>
    </xf>
    <xf numFmtId="172" fontId="13" fillId="0" borderId="0" xfId="5" applyNumberFormat="1" applyFont="1" applyAlignment="1">
      <alignment horizontal="center"/>
    </xf>
    <xf numFmtId="0" fontId="23" fillId="0" borderId="0" xfId="9"/>
    <xf numFmtId="0" fontId="24" fillId="0" borderId="0" xfId="9" applyFont="1" applyAlignment="1">
      <alignment horizontal="center"/>
    </xf>
    <xf numFmtId="0" fontId="23" fillId="0" borderId="0" xfId="9" applyAlignment="1">
      <alignment horizontal="center"/>
    </xf>
    <xf numFmtId="166" fontId="23" fillId="0" borderId="0" xfId="9" applyNumberFormat="1"/>
    <xf numFmtId="166" fontId="23" fillId="0" borderId="4" xfId="9" applyNumberFormat="1" applyBorder="1"/>
    <xf numFmtId="173" fontId="23" fillId="0" borderId="0" xfId="9" applyNumberFormat="1" applyAlignment="1">
      <alignment horizontal="center"/>
    </xf>
    <xf numFmtId="0" fontId="10" fillId="0" borderId="0" xfId="5" applyAlignment="1">
      <alignment horizontal="center"/>
    </xf>
    <xf numFmtId="166" fontId="10" fillId="0" borderId="4" xfId="5" applyNumberFormat="1" applyBorder="1"/>
    <xf numFmtId="0" fontId="10" fillId="0" borderId="0" xfId="5" applyBorder="1" applyAlignment="1">
      <alignment horizontal="center" wrapText="1"/>
    </xf>
    <xf numFmtId="0" fontId="10" fillId="0" borderId="1" xfId="5" applyBorder="1" applyAlignment="1">
      <alignment horizontal="center" wrapText="1"/>
    </xf>
    <xf numFmtId="173" fontId="10" fillId="0" borderId="0" xfId="5" applyNumberFormat="1" applyAlignment="1">
      <alignment horizontal="center"/>
    </xf>
    <xf numFmtId="49" fontId="10" fillId="0" borderId="0" xfId="5" applyNumberFormat="1" applyAlignment="1">
      <alignment horizontal="center"/>
    </xf>
    <xf numFmtId="49" fontId="10" fillId="0" borderId="0" xfId="5" applyNumberFormat="1" applyAlignment="1"/>
    <xf numFmtId="49" fontId="10" fillId="0" borderId="0" xfId="5" applyNumberFormat="1" applyAlignment="1">
      <alignment horizontal="right"/>
    </xf>
    <xf numFmtId="49" fontId="10" fillId="0" borderId="0" xfId="5" applyNumberFormat="1" applyAlignment="1">
      <alignment horizontal="center" wrapText="1"/>
    </xf>
    <xf numFmtId="49" fontId="27" fillId="0" borderId="0" xfId="5" applyNumberFormat="1" applyFont="1" applyAlignment="1">
      <alignment horizontal="center" wrapText="1"/>
    </xf>
    <xf numFmtId="37" fontId="10" fillId="0" borderId="0" xfId="5" applyNumberFormat="1" applyAlignment="1">
      <alignment horizontal="center" wrapText="1"/>
    </xf>
    <xf numFmtId="37" fontId="10" fillId="0" borderId="0" xfId="5" applyNumberFormat="1" applyAlignment="1">
      <alignment horizontal="center"/>
    </xf>
    <xf numFmtId="37" fontId="28" fillId="0" borderId="0" xfId="5" applyNumberFormat="1" applyFont="1" applyAlignment="1">
      <alignment horizontal="center"/>
    </xf>
    <xf numFmtId="5" fontId="10" fillId="0" borderId="0" xfId="5" applyNumberFormat="1"/>
    <xf numFmtId="37" fontId="10" fillId="0" borderId="0" xfId="5" applyNumberFormat="1"/>
    <xf numFmtId="49" fontId="10" fillId="0" borderId="0" xfId="5" applyNumberFormat="1" applyAlignment="1">
      <alignment wrapText="1"/>
    </xf>
    <xf numFmtId="0" fontId="10" fillId="0" borderId="0" xfId="5" applyAlignment="1">
      <alignment horizontal="left"/>
    </xf>
    <xf numFmtId="37" fontId="10" fillId="0" borderId="0" xfId="5" applyNumberFormat="1" applyAlignment="1">
      <alignment horizontal="right"/>
    </xf>
    <xf numFmtId="49" fontId="10" fillId="0" borderId="0" xfId="5" applyNumberFormat="1" applyFill="1" applyAlignment="1">
      <alignment horizontal="center"/>
    </xf>
    <xf numFmtId="49" fontId="10" fillId="0" borderId="0" xfId="5" applyNumberFormat="1" applyFill="1" applyAlignment="1">
      <alignment horizontal="right"/>
    </xf>
    <xf numFmtId="49" fontId="10" fillId="0" borderId="0" xfId="5" applyNumberFormat="1" applyFill="1" applyAlignment="1"/>
    <xf numFmtId="49" fontId="27" fillId="0" borderId="0" xfId="5" applyNumberFormat="1" applyFont="1" applyFill="1" applyAlignment="1">
      <alignment horizontal="center" wrapText="1"/>
    </xf>
    <xf numFmtId="37" fontId="10" fillId="0" borderId="0" xfId="5" applyNumberFormat="1" applyFill="1" applyAlignment="1">
      <alignment horizontal="center"/>
    </xf>
    <xf numFmtId="0" fontId="10" fillId="0" borderId="0" xfId="5" applyFill="1"/>
    <xf numFmtId="5" fontId="10" fillId="0" borderId="0" xfId="5" applyNumberFormat="1" applyFill="1"/>
    <xf numFmtId="37" fontId="10" fillId="0" borderId="0" xfId="5" applyNumberFormat="1" applyFill="1"/>
    <xf numFmtId="5" fontId="10" fillId="0" borderId="0" xfId="5" applyNumberFormat="1" applyFill="1" applyAlignment="1">
      <alignment horizontal="right"/>
    </xf>
    <xf numFmtId="37" fontId="0" fillId="0" borderId="0" xfId="0" applyNumberFormat="1" applyFill="1" applyBorder="1"/>
    <xf numFmtId="167" fontId="10" fillId="0" borderId="0" xfId="0" applyNumberFormat="1" applyFont="1" applyFill="1" applyBorder="1"/>
    <xf numFmtId="0" fontId="0" fillId="0" borderId="0" xfId="0" applyFill="1"/>
    <xf numFmtId="49" fontId="0" fillId="0" borderId="0" xfId="0" applyNumberFormat="1" applyFill="1" applyAlignment="1">
      <alignment horizontal="right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/>
    <xf numFmtId="0" fontId="0" fillId="0" borderId="0" xfId="0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49" fontId="10" fillId="0" borderId="0" xfId="4" applyNumberFormat="1" applyFont="1" applyAlignment="1">
      <alignment horizontal="right"/>
    </xf>
    <xf numFmtId="37" fontId="10" fillId="0" borderId="0" xfId="0" applyNumberFormat="1" applyFont="1" applyFill="1"/>
    <xf numFmtId="167" fontId="10" fillId="0" borderId="0" xfId="1" applyNumberFormat="1" applyFont="1" applyFill="1"/>
    <xf numFmtId="167" fontId="10" fillId="0" borderId="0" xfId="5" applyNumberFormat="1" applyFill="1"/>
    <xf numFmtId="167" fontId="10" fillId="0" borderId="0" xfId="1" applyNumberFormat="1" applyFill="1" applyAlignment="1"/>
    <xf numFmtId="167" fontId="13" fillId="0" borderId="2" xfId="1" applyNumberFormat="1" applyFont="1" applyFill="1" applyBorder="1" applyAlignment="1"/>
    <xf numFmtId="0" fontId="10" fillId="0" borderId="0" xfId="5" applyFont="1" applyFill="1"/>
    <xf numFmtId="0" fontId="10" fillId="0" borderId="0" xfId="5" applyFont="1" applyFill="1" applyAlignment="1">
      <alignment horizontal="center"/>
    </xf>
    <xf numFmtId="167" fontId="13" fillId="0" borderId="1" xfId="1" applyNumberFormat="1" applyFont="1" applyFill="1" applyBorder="1"/>
    <xf numFmtId="167" fontId="10" fillId="0" borderId="1" xfId="1" applyNumberFormat="1" applyFill="1" applyBorder="1" applyAlignment="1"/>
    <xf numFmtId="10" fontId="10" fillId="0" borderId="1" xfId="1" applyNumberFormat="1" applyFill="1" applyBorder="1"/>
    <xf numFmtId="10" fontId="10" fillId="0" borderId="1" xfId="3" applyNumberFormat="1" applyFill="1" applyBorder="1" applyAlignment="1"/>
    <xf numFmtId="167" fontId="13" fillId="0" borderId="4" xfId="1" applyNumberFormat="1" applyFont="1" applyFill="1" applyBorder="1"/>
    <xf numFmtId="167" fontId="13" fillId="0" borderId="4" xfId="1" applyNumberFormat="1" applyFont="1" applyFill="1" applyBorder="1" applyAlignment="1"/>
    <xf numFmtId="49" fontId="10" fillId="0" borderId="0" xfId="0" applyNumberFormat="1" applyFont="1" applyAlignment="1">
      <alignment horizontal="right"/>
    </xf>
    <xf numFmtId="49" fontId="29" fillId="0" borderId="0" xfId="5" applyNumberFormat="1" applyFont="1" applyFill="1" applyAlignment="1">
      <alignment horizontal="right"/>
    </xf>
    <xf numFmtId="49" fontId="29" fillId="0" borderId="0" xfId="5" applyNumberFormat="1" applyFont="1" applyAlignment="1">
      <alignment horizontal="right"/>
    </xf>
    <xf numFmtId="49" fontId="29" fillId="0" borderId="0" xfId="0" applyNumberFormat="1" applyFont="1" applyFill="1" applyAlignment="1">
      <alignment horizontal="right" textRotation="180" wrapText="1"/>
    </xf>
    <xf numFmtId="49" fontId="30" fillId="0" borderId="0" xfId="0" applyNumberFormat="1" applyFont="1" applyFill="1" applyAlignment="1">
      <alignment horizontal="right" textRotation="180" wrapText="1"/>
    </xf>
    <xf numFmtId="166" fontId="15" fillId="0" borderId="0" xfId="5" applyNumberFormat="1" applyFont="1" applyFill="1"/>
    <xf numFmtId="0" fontId="17" fillId="0" borderId="0" xfId="5" applyFont="1"/>
    <xf numFmtId="10" fontId="15" fillId="0" borderId="0" xfId="3" applyNumberFormat="1" applyFont="1" applyAlignment="1">
      <alignment horizontal="center"/>
    </xf>
    <xf numFmtId="166" fontId="15" fillId="0" borderId="0" xfId="5" applyNumberFormat="1" applyFont="1"/>
    <xf numFmtId="166" fontId="10" fillId="0" borderId="0" xfId="5" applyNumberFormat="1" applyFont="1" applyFill="1" applyBorder="1"/>
    <xf numFmtId="167" fontId="0" fillId="0" borderId="0" xfId="1" applyNumberFormat="1" applyFont="1" applyAlignment="1">
      <alignment horizontal="right"/>
    </xf>
    <xf numFmtId="0" fontId="15" fillId="0" borderId="0" xfId="5" applyFont="1"/>
    <xf numFmtId="173" fontId="10" fillId="0" borderId="0" xfId="5" applyNumberFormat="1" applyFont="1" applyFill="1" applyBorder="1" applyAlignment="1">
      <alignment horizontal="center"/>
    </xf>
    <xf numFmtId="167" fontId="0" fillId="0" borderId="0" xfId="0" applyNumberFormat="1" applyFill="1"/>
    <xf numFmtId="167" fontId="13" fillId="0" borderId="2" xfId="1" applyNumberFormat="1" applyFont="1" applyFill="1" applyBorder="1"/>
    <xf numFmtId="0" fontId="0" fillId="0" borderId="0" xfId="0" applyFill="1"/>
    <xf numFmtId="167" fontId="0" fillId="0" borderId="0" xfId="1" applyNumberFormat="1" applyFont="1" applyFill="1"/>
    <xf numFmtId="0" fontId="0" fillId="0" borderId="0" xfId="0" applyFill="1" applyBorder="1"/>
    <xf numFmtId="167" fontId="10" fillId="0" borderId="1" xfId="1" applyNumberFormat="1" applyFill="1" applyBorder="1"/>
    <xf numFmtId="167" fontId="10" fillId="0" borderId="0" xfId="1" applyNumberFormat="1" applyFill="1"/>
    <xf numFmtId="49" fontId="0" fillId="0" borderId="0" xfId="0" applyNumberFormat="1" applyFill="1" applyAlignment="1">
      <alignment horizontal="center"/>
    </xf>
    <xf numFmtId="167" fontId="10" fillId="0" borderId="0" xfId="1" applyNumberFormat="1" applyFill="1" applyBorder="1"/>
    <xf numFmtId="37" fontId="0" fillId="0" borderId="0" xfId="0" applyNumberFormat="1" applyFill="1"/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/>
    <xf numFmtId="2" fontId="0" fillId="0" borderId="0" xfId="0" applyNumberFormat="1" applyFill="1"/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Border="1"/>
    <xf numFmtId="49" fontId="12" fillId="0" borderId="0" xfId="0" applyNumberFormat="1" applyFont="1" applyFill="1"/>
    <xf numFmtId="37" fontId="0" fillId="0" borderId="0" xfId="0" applyNumberFormat="1" applyFill="1" applyAlignment="1">
      <alignment horizontal="center"/>
    </xf>
    <xf numFmtId="49" fontId="0" fillId="0" borderId="0" xfId="4" applyNumberFormat="1" applyFont="1" applyFill="1" applyBorder="1" applyAlignment="1">
      <alignment horizontal="right"/>
    </xf>
    <xf numFmtId="49" fontId="0" fillId="0" borderId="0" xfId="0" applyNumberFormat="1" applyFill="1" applyAlignment="1">
      <alignment wrapText="1"/>
    </xf>
    <xf numFmtId="0" fontId="0" fillId="0" borderId="0" xfId="0"/>
    <xf numFmtId="37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Fill="1"/>
    <xf numFmtId="5" fontId="0" fillId="0" borderId="0" xfId="0" applyNumberFormat="1" applyFill="1"/>
    <xf numFmtId="37" fontId="10" fillId="0" borderId="0" xfId="5" applyNumberFormat="1" applyFill="1" applyAlignment="1">
      <alignment horizontal="right"/>
    </xf>
    <xf numFmtId="49" fontId="10" fillId="0" borderId="0" xfId="5" applyNumberFormat="1" applyFont="1" applyFill="1" applyAlignment="1">
      <alignment horizontal="center" wrapText="1"/>
    </xf>
    <xf numFmtId="37" fontId="10" fillId="0" borderId="0" xfId="5" applyNumberFormat="1" applyFont="1" applyFill="1" applyAlignment="1">
      <alignment horizontal="center"/>
    </xf>
    <xf numFmtId="37" fontId="10" fillId="0" borderId="0" xfId="4" applyNumberFormat="1" applyFont="1" applyFill="1" applyAlignment="1">
      <alignment horizontal="left"/>
    </xf>
    <xf numFmtId="37" fontId="0" fillId="0" borderId="1" xfId="4" applyNumberFormat="1" applyFont="1" applyFill="1" applyBorder="1" applyAlignment="1">
      <alignment horizontal="right"/>
    </xf>
    <xf numFmtId="49" fontId="10" fillId="0" borderId="0" xfId="0" applyNumberFormat="1" applyFont="1" applyFill="1" applyAlignment="1">
      <alignment wrapText="1"/>
    </xf>
    <xf numFmtId="40" fontId="10" fillId="0" borderId="1" xfId="5" applyNumberFormat="1" applyFont="1" applyFill="1" applyBorder="1" applyAlignment="1">
      <alignment horizontal="left" indent="6"/>
    </xf>
    <xf numFmtId="40" fontId="10" fillId="0" borderId="0" xfId="5" applyNumberFormat="1" applyFont="1" applyFill="1" applyBorder="1" applyAlignment="1">
      <alignment horizontal="left" indent="6"/>
    </xf>
    <xf numFmtId="40" fontId="10" fillId="0" borderId="0" xfId="5" applyNumberFormat="1" applyFont="1" applyFill="1" applyAlignment="1">
      <alignment horizontal="left" indent="6"/>
    </xf>
    <xf numFmtId="0" fontId="0" fillId="0" borderId="0" xfId="0" applyAlignment="1">
      <alignment horizontal="center"/>
    </xf>
    <xf numFmtId="43" fontId="10" fillId="0" borderId="0" xfId="1" applyFont="1" applyFill="1"/>
    <xf numFmtId="3" fontId="10" fillId="28" borderId="0" xfId="0" applyNumberFormat="1" applyFont="1" applyFill="1"/>
    <xf numFmtId="0" fontId="10" fillId="0" borderId="0" xfId="0" applyFont="1" applyAlignment="1">
      <alignment horizontal="center"/>
    </xf>
    <xf numFmtId="40" fontId="0" fillId="0" borderId="0" xfId="0" applyNumberFormat="1"/>
    <xf numFmtId="167" fontId="0" fillId="0" borderId="0" xfId="1" applyNumberFormat="1" applyFont="1"/>
    <xf numFmtId="37" fontId="0" fillId="0" borderId="19" xfId="4" applyNumberFormat="1" applyFont="1" applyFill="1" applyBorder="1" applyAlignment="1">
      <alignment horizontal="right"/>
    </xf>
    <xf numFmtId="167" fontId="0" fillId="0" borderId="0" xfId="1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center" wrapText="1"/>
    </xf>
    <xf numFmtId="49" fontId="10" fillId="0" borderId="0" xfId="0" applyNumberFormat="1" applyFont="1" applyFill="1" applyAlignment="1">
      <alignment horizontal="center"/>
    </xf>
    <xf numFmtId="49" fontId="28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/>
    <xf numFmtId="37" fontId="28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right"/>
    </xf>
    <xf numFmtId="15" fontId="0" fillId="0" borderId="0" xfId="0" applyNumberFormat="1" applyFill="1"/>
    <xf numFmtId="40" fontId="32" fillId="0" borderId="19" xfId="0" applyNumberFormat="1" applyFont="1" applyFill="1" applyBorder="1" applyAlignment="1">
      <alignment horizontal="right"/>
    </xf>
    <xf numFmtId="37" fontId="0" fillId="0" borderId="19" xfId="0" applyNumberFormat="1" applyFill="1" applyBorder="1"/>
    <xf numFmtId="49" fontId="10" fillId="0" borderId="0" xfId="0" applyNumberFormat="1" applyFont="1" applyFill="1"/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left"/>
    </xf>
    <xf numFmtId="167" fontId="0" fillId="0" borderId="19" xfId="1" applyNumberFormat="1" applyFont="1" applyFill="1" applyBorder="1" applyAlignment="1">
      <alignment horizontal="right"/>
    </xf>
    <xf numFmtId="7" fontId="0" fillId="0" borderId="0" xfId="0" applyNumberFormat="1" applyFill="1"/>
    <xf numFmtId="37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9" fontId="28" fillId="0" borderId="0" xfId="5" applyNumberFormat="1" applyFont="1" applyFill="1" applyAlignment="1">
      <alignment horizontal="center" wrapText="1"/>
    </xf>
    <xf numFmtId="37" fontId="28" fillId="0" borderId="0" xfId="5" applyNumberFormat="1" applyFont="1" applyFill="1" applyAlignment="1">
      <alignment horizontal="center" wrapText="1"/>
    </xf>
    <xf numFmtId="49" fontId="10" fillId="0" borderId="0" xfId="0" applyNumberFormat="1" applyFont="1" applyFill="1" applyAlignment="1">
      <alignment horizontal="center" wrapText="1"/>
    </xf>
    <xf numFmtId="0" fontId="96" fillId="0" borderId="0" xfId="0" applyFont="1" applyFill="1"/>
    <xf numFmtId="37" fontId="22" fillId="0" borderId="0" xfId="0" applyNumberFormat="1" applyFont="1" applyFill="1" applyAlignment="1">
      <alignment horizontal="center"/>
    </xf>
    <xf numFmtId="0" fontId="95" fillId="0" borderId="0" xfId="0" applyFont="1" applyFill="1"/>
    <xf numFmtId="37" fontId="10" fillId="0" borderId="0" xfId="4" applyNumberFormat="1" applyFont="1" applyFill="1" applyAlignment="1">
      <alignment horizontal="right"/>
    </xf>
    <xf numFmtId="37" fontId="0" fillId="0" borderId="1" xfId="0" applyNumberFormat="1" applyFill="1" applyBorder="1"/>
    <xf numFmtId="37" fontId="0" fillId="0" borderId="1" xfId="0" applyNumberFormat="1" applyFill="1" applyBorder="1" applyAlignment="1">
      <alignment horizontal="right"/>
    </xf>
    <xf numFmtId="0" fontId="10" fillId="0" borderId="0" xfId="5" applyFill="1"/>
    <xf numFmtId="37" fontId="10" fillId="0" borderId="0" xfId="5" applyNumberFormat="1" applyFill="1"/>
    <xf numFmtId="43" fontId="0" fillId="0" borderId="0" xfId="0" applyNumberFormat="1" applyFill="1"/>
    <xf numFmtId="37" fontId="0" fillId="0" borderId="0" xfId="0" applyNumberFormat="1" applyFill="1"/>
    <xf numFmtId="0" fontId="0" fillId="0" borderId="0" xfId="0" applyFill="1"/>
    <xf numFmtId="43" fontId="10" fillId="0" borderId="0" xfId="1" applyFont="1" applyFill="1"/>
    <xf numFmtId="5" fontId="10" fillId="0" borderId="0" xfId="0" applyNumberFormat="1" applyFont="1" applyFill="1"/>
    <xf numFmtId="37" fontId="0" fillId="0" borderId="0" xfId="0" applyNumberFormat="1" applyFill="1"/>
    <xf numFmtId="37" fontId="10" fillId="0" borderId="0" xfId="0" applyNumberFormat="1" applyFont="1" applyFill="1" applyBorder="1"/>
    <xf numFmtId="37" fontId="0" fillId="0" borderId="0" xfId="4" applyNumberFormat="1" applyFont="1" applyFill="1" applyAlignment="1">
      <alignment horizontal="left"/>
    </xf>
    <xf numFmtId="43" fontId="10" fillId="0" borderId="1" xfId="1" applyFont="1" applyFill="1" applyBorder="1"/>
    <xf numFmtId="2" fontId="10" fillId="0" borderId="0" xfId="5" applyNumberFormat="1" applyFill="1" applyAlignment="1"/>
    <xf numFmtId="37" fontId="10" fillId="0" borderId="0" xfId="0" applyNumberFormat="1" applyFont="1" applyFill="1" applyBorder="1" applyAlignment="1">
      <alignment horizontal="right" vertical="center"/>
    </xf>
    <xf numFmtId="37" fontId="0" fillId="0" borderId="0" xfId="0" applyNumberFormat="1" applyFill="1"/>
    <xf numFmtId="49" fontId="0" fillId="0" borderId="0" xfId="4" applyNumberFormat="1" applyFont="1" applyFill="1" applyAlignment="1">
      <alignment horizontal="right"/>
    </xf>
    <xf numFmtId="49" fontId="10" fillId="0" borderId="0" xfId="5" applyNumberFormat="1" applyAlignment="1">
      <alignment horizontal="center"/>
    </xf>
    <xf numFmtId="0" fontId="10" fillId="0" borderId="0" xfId="5" applyAlignment="1">
      <alignment horizontal="center"/>
    </xf>
    <xf numFmtId="37" fontId="10" fillId="0" borderId="0" xfId="0" applyNumberFormat="1" applyFont="1" applyFill="1"/>
    <xf numFmtId="167" fontId="10" fillId="0" borderId="0" xfId="1" applyNumberFormat="1"/>
    <xf numFmtId="49" fontId="27" fillId="0" borderId="0" xfId="5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0" fontId="13" fillId="0" borderId="0" xfId="5" applyFont="1" applyAlignment="1">
      <alignment horizontal="center"/>
    </xf>
    <xf numFmtId="0" fontId="10" fillId="0" borderId="0" xfId="5" applyAlignment="1">
      <alignment horizontal="center"/>
    </xf>
    <xf numFmtId="49" fontId="0" fillId="0" borderId="0" xfId="0" applyNumberFormat="1" applyFill="1" applyAlignment="1">
      <alignment horizontal="left"/>
    </xf>
    <xf numFmtId="5" fontId="0" fillId="0" borderId="0" xfId="0" applyNumberFormat="1" applyFill="1" applyAlignment="1">
      <alignment horizontal="right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wrapText="1"/>
    </xf>
    <xf numFmtId="5" fontId="10" fillId="0" borderId="0" xfId="1" applyNumberFormat="1" applyFill="1" applyAlignment="1">
      <alignment horizontal="right"/>
    </xf>
    <xf numFmtId="40" fontId="0" fillId="0" borderId="1" xfId="0" applyNumberFormat="1" applyFill="1" applyBorder="1"/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1" fillId="0" borderId="0" xfId="4933"/>
    <xf numFmtId="166" fontId="10" fillId="0" borderId="0" xfId="5" applyNumberFormat="1" applyFont="1"/>
    <xf numFmtId="167" fontId="23" fillId="0" borderId="0" xfId="220" applyNumberFormat="1" applyFont="1"/>
    <xf numFmtId="166" fontId="23" fillId="0" borderId="0" xfId="220" applyNumberFormat="1" applyFont="1"/>
    <xf numFmtId="171" fontId="10" fillId="0" borderId="0" xfId="4934" applyNumberFormat="1" applyFont="1"/>
    <xf numFmtId="166" fontId="10" fillId="0" borderId="19" xfId="5" applyNumberFormat="1" applyFont="1" applyBorder="1"/>
    <xf numFmtId="167" fontId="10" fillId="0" borderId="19" xfId="5" applyNumberFormat="1" applyFont="1" applyBorder="1"/>
    <xf numFmtId="171" fontId="10" fillId="0" borderId="19" xfId="5" applyNumberFormat="1" applyFont="1" applyBorder="1"/>
    <xf numFmtId="167" fontId="10" fillId="0" borderId="0" xfId="5" applyNumberFormat="1" applyFont="1"/>
    <xf numFmtId="166" fontId="10" fillId="0" borderId="0" xfId="4934" applyNumberFormat="1" applyFont="1"/>
    <xf numFmtId="171" fontId="10" fillId="0" borderId="0" xfId="5" applyNumberFormat="1" applyFont="1"/>
    <xf numFmtId="166" fontId="10" fillId="0" borderId="3" xfId="5" applyNumberFormat="1" applyFont="1" applyBorder="1"/>
    <xf numFmtId="166" fontId="10" fillId="0" borderId="0" xfId="5" applyNumberFormat="1" applyFont="1" applyBorder="1"/>
    <xf numFmtId="5" fontId="105" fillId="0" borderId="0" xfId="5" applyNumberFormat="1" applyFont="1" applyAlignment="1">
      <alignment horizontal="center"/>
    </xf>
    <xf numFmtId="5" fontId="106" fillId="0" borderId="0" xfId="5" applyNumberFormat="1" applyFont="1" applyAlignment="1">
      <alignment horizontal="right"/>
    </xf>
    <xf numFmtId="5" fontId="106" fillId="0" borderId="0" xfId="4934" applyNumberFormat="1" applyFont="1"/>
    <xf numFmtId="43" fontId="106" fillId="0" borderId="0" xfId="4934" applyFont="1"/>
    <xf numFmtId="5" fontId="106" fillId="0" borderId="0" xfId="5" applyNumberFormat="1" applyFont="1"/>
    <xf numFmtId="49" fontId="30" fillId="0" borderId="0" xfId="5" applyNumberFormat="1" applyFont="1" applyFill="1" applyAlignment="1">
      <alignment horizontal="right" textRotation="180" wrapText="1"/>
    </xf>
    <xf numFmtId="0" fontId="10" fillId="0" borderId="0" xfId="5" applyAlignment="1">
      <alignment horizontal="right"/>
    </xf>
    <xf numFmtId="0" fontId="23" fillId="0" borderId="0" xfId="314"/>
    <xf numFmtId="5" fontId="10" fillId="0" borderId="0" xfId="220" applyNumberFormat="1" applyFont="1"/>
    <xf numFmtId="4" fontId="10" fillId="0" borderId="0" xfId="5" applyNumberFormat="1"/>
    <xf numFmtId="5" fontId="10" fillId="0" borderId="0" xfId="220" applyNumberFormat="1" applyFont="1" applyBorder="1"/>
    <xf numFmtId="5" fontId="10" fillId="0" borderId="0" xfId="5" applyNumberFormat="1" applyBorder="1"/>
    <xf numFmtId="5" fontId="10" fillId="0" borderId="0" xfId="5" applyNumberFormat="1" applyFont="1" applyFill="1" applyBorder="1"/>
    <xf numFmtId="166" fontId="10" fillId="0" borderId="0" xfId="4935" applyNumberFormat="1" applyFont="1" applyFill="1"/>
    <xf numFmtId="166" fontId="10" fillId="0" borderId="0" xfId="4935" applyNumberFormat="1" applyFont="1"/>
    <xf numFmtId="166" fontId="10" fillId="0" borderId="0" xfId="5" applyNumberFormat="1" applyFill="1"/>
    <xf numFmtId="5" fontId="10" fillId="0" borderId="2" xfId="5" applyNumberFormat="1" applyFill="1" applyBorder="1"/>
    <xf numFmtId="5" fontId="10" fillId="0" borderId="0" xfId="5" applyNumberFormat="1" applyFill="1" applyBorder="1"/>
    <xf numFmtId="5" fontId="21" fillId="0" borderId="0" xfId="5" applyNumberFormat="1" applyFont="1" applyFill="1"/>
    <xf numFmtId="49" fontId="29" fillId="0" borderId="0" xfId="5" applyNumberFormat="1" applyFont="1" applyFill="1" applyAlignment="1">
      <alignment horizontal="right" textRotation="180" wrapText="1"/>
    </xf>
    <xf numFmtId="38" fontId="10" fillId="0" borderId="0" xfId="4936" applyNumberFormat="1" applyFont="1" applyFill="1"/>
    <xf numFmtId="38" fontId="10" fillId="0" borderId="0" xfId="4937" applyNumberFormat="1" applyFont="1" applyFill="1"/>
    <xf numFmtId="0" fontId="23" fillId="0" borderId="0" xfId="9" applyAlignment="1">
      <alignment horizontal="right"/>
    </xf>
    <xf numFmtId="14" fontId="23" fillId="0" borderId="0" xfId="9" applyNumberFormat="1"/>
    <xf numFmtId="0" fontId="104" fillId="0" borderId="0" xfId="4933" applyFont="1"/>
    <xf numFmtId="0" fontId="1" fillId="0" borderId="0" xfId="4933" applyAlignment="1">
      <alignment horizontal="center"/>
    </xf>
    <xf numFmtId="0" fontId="104" fillId="0" borderId="0" xfId="4933" applyFont="1" applyAlignment="1">
      <alignment horizontal="center"/>
    </xf>
    <xf numFmtId="0" fontId="104" fillId="0" borderId="0" xfId="4933" applyFont="1" applyAlignment="1">
      <alignment horizontal="center" wrapText="1"/>
    </xf>
    <xf numFmtId="0" fontId="107" fillId="0" borderId="0" xfId="4933" applyFont="1" applyAlignment="1">
      <alignment horizontal="center"/>
    </xf>
    <xf numFmtId="44" fontId="1" fillId="0" borderId="0" xfId="4938" applyFont="1"/>
    <xf numFmtId="164" fontId="1" fillId="0" borderId="0" xfId="4939" applyNumberFormat="1" applyFont="1"/>
    <xf numFmtId="0" fontId="1" fillId="0" borderId="1" xfId="4933" applyBorder="1"/>
    <xf numFmtId="164" fontId="1" fillId="0" borderId="1" xfId="4939" applyNumberFormat="1" applyFont="1" applyBorder="1"/>
    <xf numFmtId="0" fontId="104" fillId="0" borderId="4" xfId="4933" applyFont="1" applyBorder="1"/>
    <xf numFmtId="164" fontId="1" fillId="0" borderId="4" xfId="4939" applyNumberFormat="1" applyFont="1" applyBorder="1"/>
    <xf numFmtId="170" fontId="18" fillId="0" borderId="0" xfId="4940" applyNumberFormat="1" applyFont="1" applyFill="1" applyAlignment="1">
      <alignment horizontal="center"/>
    </xf>
    <xf numFmtId="165" fontId="18" fillId="0" borderId="0" xfId="4941" applyNumberFormat="1" applyFont="1" applyFill="1" applyAlignment="1">
      <alignment horizontal="center"/>
    </xf>
    <xf numFmtId="169" fontId="18" fillId="0" borderId="0" xfId="4940" applyNumberFormat="1" applyFont="1" applyFill="1" applyAlignment="1">
      <alignment horizontal="center"/>
    </xf>
    <xf numFmtId="178" fontId="15" fillId="0" borderId="0" xfId="5" applyNumberFormat="1" applyFont="1"/>
    <xf numFmtId="37" fontId="1" fillId="0" borderId="0" xfId="4940" applyNumberFormat="1"/>
    <xf numFmtId="169" fontId="15" fillId="0" borderId="0" xfId="5" applyNumberFormat="1" applyFont="1"/>
    <xf numFmtId="0" fontId="15" fillId="0" borderId="0" xfId="5" applyFont="1" applyFill="1"/>
    <xf numFmtId="169" fontId="15" fillId="0" borderId="0" xfId="5" applyNumberFormat="1" applyFont="1" applyFill="1"/>
    <xf numFmtId="10" fontId="15" fillId="0" borderId="0" xfId="3" applyNumberFormat="1" applyFont="1" applyFill="1"/>
    <xf numFmtId="10" fontId="15" fillId="0" borderId="0" xfId="3" applyNumberFormat="1" applyFont="1"/>
    <xf numFmtId="0" fontId="19" fillId="0" borderId="0" xfId="5" applyFont="1" applyFill="1" applyAlignment="1">
      <alignment wrapText="1"/>
    </xf>
    <xf numFmtId="0" fontId="15" fillId="0" borderId="0" xfId="5" applyFont="1" applyAlignment="1">
      <alignment vertical="top" wrapText="1"/>
    </xf>
    <xf numFmtId="168" fontId="18" fillId="0" borderId="0" xfId="4940" applyNumberFormat="1" applyFont="1" applyFill="1" applyAlignment="1">
      <alignment horizontal="center"/>
    </xf>
    <xf numFmtId="0" fontId="18" fillId="0" borderId="0" xfId="4940" applyFont="1" applyFill="1" applyAlignment="1">
      <alignment horizontal="center"/>
    </xf>
    <xf numFmtId="167" fontId="18" fillId="0" borderId="0" xfId="4942" applyNumberFormat="1" applyFont="1" applyFill="1" applyAlignment="1">
      <alignment horizontal="center"/>
    </xf>
    <xf numFmtId="0" fontId="15" fillId="0" borderId="0" xfId="5" applyFont="1" applyAlignment="1">
      <alignment horizontal="left" wrapText="1"/>
    </xf>
    <xf numFmtId="0" fontId="15" fillId="0" borderId="0" xfId="5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center"/>
    </xf>
    <xf numFmtId="0" fontId="19" fillId="0" borderId="0" xfId="5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13" fillId="0" borderId="0" xfId="0" applyFon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/>
    <xf numFmtId="175" fontId="10" fillId="0" borderId="0" xfId="0" applyNumberFormat="1" applyFont="1" applyFill="1" applyAlignment="1">
      <alignment horizontal="center"/>
    </xf>
    <xf numFmtId="167" fontId="0" fillId="0" borderId="1" xfId="0" applyNumberFormat="1" applyFill="1" applyBorder="1"/>
    <xf numFmtId="167" fontId="0" fillId="0" borderId="1" xfId="0" applyNumberFormat="1" applyFill="1" applyBorder="1" applyAlignment="1"/>
    <xf numFmtId="0" fontId="13" fillId="0" borderId="0" xfId="0" applyFont="1" applyFill="1" applyBorder="1"/>
    <xf numFmtId="175" fontId="13" fillId="0" borderId="0" xfId="0" applyNumberFormat="1" applyFont="1" applyFill="1" applyBorder="1" applyAlignment="1">
      <alignment horizontal="center"/>
    </xf>
    <xf numFmtId="175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/>
    <xf numFmtId="0" fontId="10" fillId="0" borderId="0" xfId="0" applyFont="1" applyFill="1" applyAlignment="1">
      <alignment horizontal="center"/>
    </xf>
    <xf numFmtId="175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1" xfId="0" applyFill="1" applyBorder="1"/>
    <xf numFmtId="174" fontId="0" fillId="0" borderId="0" xfId="0" applyNumberFormat="1" applyFill="1" applyBorder="1" applyAlignment="1">
      <alignment horizontal="right"/>
    </xf>
    <xf numFmtId="37" fontId="15" fillId="0" borderId="0" xfId="0" applyNumberFormat="1" applyFont="1" applyFill="1"/>
    <xf numFmtId="0" fontId="15" fillId="0" borderId="0" xfId="5" applyFont="1" applyAlignment="1">
      <alignment vertical="top"/>
    </xf>
    <xf numFmtId="0" fontId="15" fillId="0" borderId="0" xfId="5" applyFont="1" applyFill="1" applyAlignment="1">
      <alignment horizontal="left"/>
    </xf>
    <xf numFmtId="37" fontId="10" fillId="0" borderId="0" xfId="5" applyNumberFormat="1" applyFont="1" applyFill="1"/>
    <xf numFmtId="37" fontId="10" fillId="0" borderId="0" xfId="5" applyNumberFormat="1" applyFont="1"/>
    <xf numFmtId="49" fontId="10" fillId="0" borderId="0" xfId="4" applyNumberFormat="1" applyFont="1" applyFill="1" applyAlignment="1">
      <alignment horizontal="right"/>
    </xf>
    <xf numFmtId="179" fontId="1" fillId="0" borderId="0" xfId="4938" applyNumberFormat="1" applyFont="1"/>
    <xf numFmtId="179" fontId="1" fillId="0" borderId="0" xfId="4933" applyNumberFormat="1"/>
    <xf numFmtId="179" fontId="1" fillId="0" borderId="1" xfId="4938" applyNumberFormat="1" applyFont="1" applyBorder="1"/>
    <xf numFmtId="179" fontId="1" fillId="0" borderId="0" xfId="4933" applyNumberFormat="1" applyBorder="1"/>
    <xf numFmtId="179" fontId="1" fillId="0" borderId="1" xfId="4933" applyNumberFormat="1" applyBorder="1"/>
    <xf numFmtId="179" fontId="1" fillId="0" borderId="4" xfId="4938" applyNumberFormat="1" applyFont="1" applyBorder="1"/>
    <xf numFmtId="179" fontId="1" fillId="0" borderId="4" xfId="4933" applyNumberFormat="1" applyBorder="1"/>
    <xf numFmtId="49" fontId="15" fillId="0" borderId="0" xfId="5" applyNumberFormat="1" applyFont="1" applyAlignment="1">
      <alignment horizontal="center"/>
    </xf>
    <xf numFmtId="0" fontId="15" fillId="0" borderId="0" xfId="5" applyFont="1" applyFill="1" applyAlignment="1">
      <alignment horizontal="left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left"/>
    </xf>
    <xf numFmtId="49" fontId="10" fillId="0" borderId="0" xfId="5" applyNumberFormat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left" wrapText="1"/>
    </xf>
    <xf numFmtId="49" fontId="10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horizontal="center"/>
    </xf>
    <xf numFmtId="0" fontId="2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26" fillId="0" borderId="0" xfId="9" applyFont="1" applyAlignment="1">
      <alignment horizontal="center"/>
    </xf>
    <xf numFmtId="0" fontId="25" fillId="0" borderId="0" xfId="9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22" fillId="0" borderId="0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0" fontId="104" fillId="0" borderId="0" xfId="4933" applyFont="1" applyAlignment="1">
      <alignment horizontal="center"/>
    </xf>
  </cellXfs>
  <cellStyles count="4943">
    <cellStyle name="20% - Accent1 2" xfId="43"/>
    <cellStyle name="20% - Accent1 2 2" xfId="44"/>
    <cellStyle name="20% - Accent1 3" xfId="45"/>
    <cellStyle name="20% - Accent1 4" xfId="46"/>
    <cellStyle name="20% - Accent1 5" xfId="47"/>
    <cellStyle name="20% - Accent1 6" xfId="48"/>
    <cellStyle name="20% - Accent1 7" xfId="49"/>
    <cellStyle name="20% - Accent1 8" xfId="50"/>
    <cellStyle name="20% - Accent2 2" xfId="51"/>
    <cellStyle name="20% - Accent2 2 2" xfId="52"/>
    <cellStyle name="20% - Accent2 3" xfId="53"/>
    <cellStyle name="20% - Accent2 4" xfId="54"/>
    <cellStyle name="20% - Accent2 5" xfId="55"/>
    <cellStyle name="20% - Accent2 6" xfId="56"/>
    <cellStyle name="20% - Accent3 2" xfId="57"/>
    <cellStyle name="20% - Accent3 2 2" xfId="58"/>
    <cellStyle name="20% - Accent3 3" xfId="59"/>
    <cellStyle name="20% - Accent3 4" xfId="60"/>
    <cellStyle name="20% - Accent3 5" xfId="61"/>
    <cellStyle name="20% - Accent3 6" xfId="62"/>
    <cellStyle name="20% - Accent3 7" xfId="63"/>
    <cellStyle name="20% - Accent3 8" xfId="64"/>
    <cellStyle name="20% - Accent4 2" xfId="65"/>
    <cellStyle name="20% - Accent4 2 2" xfId="66"/>
    <cellStyle name="20% - Accent4 3" xfId="67"/>
    <cellStyle name="20% - Accent4 4" xfId="68"/>
    <cellStyle name="20% - Accent4 5" xfId="69"/>
    <cellStyle name="20% - Accent4 6" xfId="70"/>
    <cellStyle name="20% - Accent4 7" xfId="71"/>
    <cellStyle name="20% - Accent4 8" xfId="72"/>
    <cellStyle name="20% - Accent5 2" xfId="73"/>
    <cellStyle name="20% - Accent5 2 2" xfId="74"/>
    <cellStyle name="20% - Accent5 3" xfId="75"/>
    <cellStyle name="20% - Accent5 4" xfId="76"/>
    <cellStyle name="20% - Accent5 5" xfId="77"/>
    <cellStyle name="20% - Accent5 6" xfId="78"/>
    <cellStyle name="20% - Accent6 2" xfId="79"/>
    <cellStyle name="20% - Accent6 2 2" xfId="80"/>
    <cellStyle name="20% - Accent6 3" xfId="81"/>
    <cellStyle name="20% - Accent6 4" xfId="82"/>
    <cellStyle name="20% - Accent6 5" xfId="83"/>
    <cellStyle name="20% - Accent6 6" xfId="84"/>
    <cellStyle name="40% - Accent1 2" xfId="85"/>
    <cellStyle name="40% - Accent1 2 2" xfId="86"/>
    <cellStyle name="40% - Accent1 3" xfId="87"/>
    <cellStyle name="40% - Accent1 4" xfId="88"/>
    <cellStyle name="40% - Accent1 5" xfId="89"/>
    <cellStyle name="40% - Accent1 6" xfId="90"/>
    <cellStyle name="40% - Accent1 7" xfId="91"/>
    <cellStyle name="40% - Accent1 8" xfId="92"/>
    <cellStyle name="40% - Accent2 2" xfId="93"/>
    <cellStyle name="40% - Accent2 2 2" xfId="94"/>
    <cellStyle name="40% - Accent2 3" xfId="95"/>
    <cellStyle name="40% - Accent2 4" xfId="96"/>
    <cellStyle name="40% - Accent2 5" xfId="97"/>
    <cellStyle name="40% - Accent2 6" xfId="98"/>
    <cellStyle name="40% - Accent3 2" xfId="99"/>
    <cellStyle name="40% - Accent3 2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4 2" xfId="107"/>
    <cellStyle name="40% - Accent4 2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5 2" xfId="115"/>
    <cellStyle name="40% - Accent5 2 2" xfId="116"/>
    <cellStyle name="40% - Accent5 3" xfId="117"/>
    <cellStyle name="40% - Accent5 4" xfId="118"/>
    <cellStyle name="40% - Accent5 5" xfId="119"/>
    <cellStyle name="40% - Accent5 6" xfId="120"/>
    <cellStyle name="40% - Accent6 2" xfId="121"/>
    <cellStyle name="40% - Accent6 2 2" xfId="122"/>
    <cellStyle name="40% - Accent6 3" xfId="123"/>
    <cellStyle name="40% - Accent6 4" xfId="124"/>
    <cellStyle name="40% - Accent6 5" xfId="125"/>
    <cellStyle name="40% - Accent6 6" xfId="126"/>
    <cellStyle name="40% - Accent6 7" xfId="127"/>
    <cellStyle name="40% - Accent6 8" xfId="128"/>
    <cellStyle name="60% - Accent1 2" xfId="129"/>
    <cellStyle name="60% - Accent1 3" xfId="130"/>
    <cellStyle name="60% - Accent1 4" xfId="131"/>
    <cellStyle name="60% - Accent1 5" xfId="132"/>
    <cellStyle name="60% - Accent1 6" xfId="133"/>
    <cellStyle name="60% - Accent1 7" xfId="134"/>
    <cellStyle name="60% - Accent1 8" xfId="135"/>
    <cellStyle name="60% - Accent2 2" xfId="136"/>
    <cellStyle name="60% - Accent2 3" xfId="137"/>
    <cellStyle name="60% - Accent2 4" xfId="138"/>
    <cellStyle name="60% - Accent2 5" xfId="139"/>
    <cellStyle name="60% - Accent2 6" xfId="140"/>
    <cellStyle name="60% - Accent3 2" xfId="141"/>
    <cellStyle name="60% - Accent3 3" xfId="142"/>
    <cellStyle name="60% - Accent3 4" xfId="143"/>
    <cellStyle name="60% - Accent3 5" xfId="144"/>
    <cellStyle name="60% - Accent3 6" xfId="145"/>
    <cellStyle name="60% - Accent3 7" xfId="146"/>
    <cellStyle name="60% - Accent3 8" xfId="147"/>
    <cellStyle name="60% - Accent4 2" xfId="148"/>
    <cellStyle name="60% - Accent4 3" xfId="149"/>
    <cellStyle name="60% - Accent4 4" xfId="150"/>
    <cellStyle name="60% - Accent4 5" xfId="151"/>
    <cellStyle name="60% - Accent4 6" xfId="152"/>
    <cellStyle name="60% - Accent4 7" xfId="153"/>
    <cellStyle name="60% - Accent4 8" xfId="154"/>
    <cellStyle name="60% - Accent5 2" xfId="155"/>
    <cellStyle name="60% - Accent5 3" xfId="156"/>
    <cellStyle name="60% - Accent5 4" xfId="157"/>
    <cellStyle name="60% - Accent5 5" xfId="158"/>
    <cellStyle name="60% - Accent5 6" xfId="159"/>
    <cellStyle name="60% - Accent6 2" xfId="160"/>
    <cellStyle name="60% - Accent6 3" xfId="161"/>
    <cellStyle name="60% - Accent6 4" xfId="162"/>
    <cellStyle name="60% - Accent6 5" xfId="163"/>
    <cellStyle name="60% - Accent6 6" xfId="164"/>
    <cellStyle name="60% - Accent6 7" xfId="165"/>
    <cellStyle name="60% - Accent6 8" xfId="166"/>
    <cellStyle name="Accent1 2" xfId="167"/>
    <cellStyle name="Accent1 3" xfId="168"/>
    <cellStyle name="Accent1 4" xfId="169"/>
    <cellStyle name="Accent1 5" xfId="170"/>
    <cellStyle name="Accent1 6" xfId="171"/>
    <cellStyle name="Accent1 7" xfId="172"/>
    <cellStyle name="Accent1 8" xfId="173"/>
    <cellStyle name="Accent2 2" xfId="174"/>
    <cellStyle name="Accent2 3" xfId="175"/>
    <cellStyle name="Accent2 4" xfId="176"/>
    <cellStyle name="Accent2 5" xfId="177"/>
    <cellStyle name="Accent2 6" xfId="178"/>
    <cellStyle name="Accent3 2" xfId="179"/>
    <cellStyle name="Accent3 3" xfId="180"/>
    <cellStyle name="Accent3 4" xfId="181"/>
    <cellStyle name="Accent3 5" xfId="182"/>
    <cellStyle name="Accent3 6" xfId="183"/>
    <cellStyle name="Accent4 2" xfId="184"/>
    <cellStyle name="Accent4 3" xfId="185"/>
    <cellStyle name="Accent4 4" xfId="186"/>
    <cellStyle name="Accent4 5" xfId="187"/>
    <cellStyle name="Accent4 6" xfId="188"/>
    <cellStyle name="Accent4 7" xfId="189"/>
    <cellStyle name="Accent4 8" xfId="190"/>
    <cellStyle name="Accent5 2" xfId="191"/>
    <cellStyle name="Accent5 3" xfId="192"/>
    <cellStyle name="Accent5 4" xfId="193"/>
    <cellStyle name="Accent5 5" xfId="194"/>
    <cellStyle name="Accent5 6" xfId="195"/>
    <cellStyle name="Accent6 2" xfId="196"/>
    <cellStyle name="Accent6 3" xfId="197"/>
    <cellStyle name="Accent6 4" xfId="198"/>
    <cellStyle name="Accent6 5" xfId="199"/>
    <cellStyle name="Accent6 6" xfId="200"/>
    <cellStyle name="Bad 2" xfId="201"/>
    <cellStyle name="Bad 3" xfId="202"/>
    <cellStyle name="Bad 4" xfId="203"/>
    <cellStyle name="Bad 5" xfId="204"/>
    <cellStyle name="Bad 6" xfId="205"/>
    <cellStyle name="Bad 7" xfId="206"/>
    <cellStyle name="Bad 8" xfId="207"/>
    <cellStyle name="Calculation 2" xfId="208"/>
    <cellStyle name="Calculation 3" xfId="209"/>
    <cellStyle name="Calculation 4" xfId="210"/>
    <cellStyle name="Calculation 5" xfId="211"/>
    <cellStyle name="Calculation 6" xfId="212"/>
    <cellStyle name="Check Cell 2" xfId="213"/>
    <cellStyle name="Check Cell 3" xfId="214"/>
    <cellStyle name="Check Cell 4" xfId="215"/>
    <cellStyle name="Check Cell 5" xfId="216"/>
    <cellStyle name="Check Cell 6" xfId="217"/>
    <cellStyle name="Check Cell 7" xfId="218"/>
    <cellStyle name="Check Cell 8" xfId="219"/>
    <cellStyle name="Comma" xfId="1" builtinId="3"/>
    <cellStyle name="Comma 10" xfId="220"/>
    <cellStyle name="Comma 11" xfId="221"/>
    <cellStyle name="Comma 12" xfId="222"/>
    <cellStyle name="Comma 13" xfId="223"/>
    <cellStyle name="Comma 14" xfId="224"/>
    <cellStyle name="Comma 15" xfId="225"/>
    <cellStyle name="Comma 16" xfId="40"/>
    <cellStyle name="Comma 17" xfId="226"/>
    <cellStyle name="Comma 17 10" xfId="1699"/>
    <cellStyle name="Comma 17 10 2" xfId="3931"/>
    <cellStyle name="Comma 17 11" xfId="2710"/>
    <cellStyle name="Comma 17 12" xfId="4934"/>
    <cellStyle name="Comma 17 2" xfId="510"/>
    <cellStyle name="Comma 17 2 2" xfId="581"/>
    <cellStyle name="Comma 17 2 2 2" xfId="795"/>
    <cellStyle name="Comma 17 2 2 2 2" xfId="1043"/>
    <cellStyle name="Comma 17 2 2 2 2 2" xfId="1547"/>
    <cellStyle name="Comma 17 2 2 2 2 2 2" xfId="2635"/>
    <cellStyle name="Comma 17 2 2 2 2 2 2 2" xfId="4867"/>
    <cellStyle name="Comma 17 2 2 2 2 2 3" xfId="3786"/>
    <cellStyle name="Comma 17 2 2 2 2 3" xfId="2134"/>
    <cellStyle name="Comma 17 2 2 2 2 3 2" xfId="4366"/>
    <cellStyle name="Comma 17 2 2 2 2 4" xfId="3285"/>
    <cellStyle name="Comma 17 2 2 2 3" xfId="1299"/>
    <cellStyle name="Comma 17 2 2 2 3 2" xfId="2387"/>
    <cellStyle name="Comma 17 2 2 2 3 2 2" xfId="4619"/>
    <cellStyle name="Comma 17 2 2 2 3 3" xfId="3538"/>
    <cellStyle name="Comma 17 2 2 2 4" xfId="1886"/>
    <cellStyle name="Comma 17 2 2 2 4 2" xfId="4118"/>
    <cellStyle name="Comma 17 2 2 2 5" xfId="3037"/>
    <cellStyle name="Comma 17 2 2 3" xfId="919"/>
    <cellStyle name="Comma 17 2 2 3 2" xfId="1423"/>
    <cellStyle name="Comma 17 2 2 3 2 2" xfId="2511"/>
    <cellStyle name="Comma 17 2 2 3 2 2 2" xfId="4743"/>
    <cellStyle name="Comma 17 2 2 3 2 3" xfId="3662"/>
    <cellStyle name="Comma 17 2 2 3 3" xfId="2010"/>
    <cellStyle name="Comma 17 2 2 3 3 2" xfId="4242"/>
    <cellStyle name="Comma 17 2 2 3 4" xfId="3161"/>
    <cellStyle name="Comma 17 2 2 4" xfId="1175"/>
    <cellStyle name="Comma 17 2 2 4 2" xfId="2263"/>
    <cellStyle name="Comma 17 2 2 4 2 2" xfId="4495"/>
    <cellStyle name="Comma 17 2 2 4 3" xfId="3414"/>
    <cellStyle name="Comma 17 2 2 5" xfId="671"/>
    <cellStyle name="Comma 17 2 2 5 2" xfId="2913"/>
    <cellStyle name="Comma 17 2 2 6" xfId="1762"/>
    <cellStyle name="Comma 17 2 2 6 2" xfId="3994"/>
    <cellStyle name="Comma 17 2 2 7" xfId="2823"/>
    <cellStyle name="Comma 17 2 3" xfId="754"/>
    <cellStyle name="Comma 17 2 3 2" xfId="1002"/>
    <cellStyle name="Comma 17 2 3 2 2" xfId="1506"/>
    <cellStyle name="Comma 17 2 3 2 2 2" xfId="2594"/>
    <cellStyle name="Comma 17 2 3 2 2 2 2" xfId="4826"/>
    <cellStyle name="Comma 17 2 3 2 2 3" xfId="3745"/>
    <cellStyle name="Comma 17 2 3 2 3" xfId="2093"/>
    <cellStyle name="Comma 17 2 3 2 3 2" xfId="4325"/>
    <cellStyle name="Comma 17 2 3 2 4" xfId="3244"/>
    <cellStyle name="Comma 17 2 3 3" xfId="1258"/>
    <cellStyle name="Comma 17 2 3 3 2" xfId="2346"/>
    <cellStyle name="Comma 17 2 3 3 2 2" xfId="4578"/>
    <cellStyle name="Comma 17 2 3 3 3" xfId="3497"/>
    <cellStyle name="Comma 17 2 3 4" xfId="1845"/>
    <cellStyle name="Comma 17 2 3 4 2" xfId="4077"/>
    <cellStyle name="Comma 17 2 3 5" xfId="2996"/>
    <cellStyle name="Comma 17 2 4" xfId="878"/>
    <cellStyle name="Comma 17 2 4 2" xfId="1382"/>
    <cellStyle name="Comma 17 2 4 2 2" xfId="2470"/>
    <cellStyle name="Comma 17 2 4 2 2 2" xfId="4702"/>
    <cellStyle name="Comma 17 2 4 2 3" xfId="3621"/>
    <cellStyle name="Comma 17 2 4 3" xfId="1969"/>
    <cellStyle name="Comma 17 2 4 3 2" xfId="4201"/>
    <cellStyle name="Comma 17 2 4 4" xfId="3120"/>
    <cellStyle name="Comma 17 2 5" xfId="1134"/>
    <cellStyle name="Comma 17 2 5 2" xfId="2222"/>
    <cellStyle name="Comma 17 2 5 2 2" xfId="4454"/>
    <cellStyle name="Comma 17 2 5 3" xfId="3373"/>
    <cellStyle name="Comma 17 2 6" xfId="630"/>
    <cellStyle name="Comma 17 2 6 2" xfId="2872"/>
    <cellStyle name="Comma 17 2 7" xfId="1672"/>
    <cellStyle name="Comma 17 2 7 2" xfId="3911"/>
    <cellStyle name="Comma 17 2 8" xfId="1721"/>
    <cellStyle name="Comma 17 2 8 2" xfId="3953"/>
    <cellStyle name="Comma 17 2 9" xfId="2752"/>
    <cellStyle name="Comma 17 3" xfId="488"/>
    <cellStyle name="Comma 17 3 2" xfId="559"/>
    <cellStyle name="Comma 17 3 2 2" xfId="796"/>
    <cellStyle name="Comma 17 3 2 2 2" xfId="1044"/>
    <cellStyle name="Comma 17 3 2 2 2 2" xfId="1548"/>
    <cellStyle name="Comma 17 3 2 2 2 2 2" xfId="2636"/>
    <cellStyle name="Comma 17 3 2 2 2 2 2 2" xfId="4868"/>
    <cellStyle name="Comma 17 3 2 2 2 2 3" xfId="3787"/>
    <cellStyle name="Comma 17 3 2 2 2 3" xfId="2135"/>
    <cellStyle name="Comma 17 3 2 2 2 3 2" xfId="4367"/>
    <cellStyle name="Comma 17 3 2 2 2 4" xfId="3286"/>
    <cellStyle name="Comma 17 3 2 2 3" xfId="1300"/>
    <cellStyle name="Comma 17 3 2 2 3 2" xfId="2388"/>
    <cellStyle name="Comma 17 3 2 2 3 2 2" xfId="4620"/>
    <cellStyle name="Comma 17 3 2 2 3 3" xfId="3539"/>
    <cellStyle name="Comma 17 3 2 2 4" xfId="1887"/>
    <cellStyle name="Comma 17 3 2 2 4 2" xfId="4119"/>
    <cellStyle name="Comma 17 3 2 2 5" xfId="3038"/>
    <cellStyle name="Comma 17 3 2 3" xfId="920"/>
    <cellStyle name="Comma 17 3 2 3 2" xfId="1424"/>
    <cellStyle name="Comma 17 3 2 3 2 2" xfId="2512"/>
    <cellStyle name="Comma 17 3 2 3 2 2 2" xfId="4744"/>
    <cellStyle name="Comma 17 3 2 3 2 3" xfId="3663"/>
    <cellStyle name="Comma 17 3 2 3 3" xfId="2011"/>
    <cellStyle name="Comma 17 3 2 3 3 2" xfId="4243"/>
    <cellStyle name="Comma 17 3 2 3 4" xfId="3162"/>
    <cellStyle name="Comma 17 3 2 4" xfId="1176"/>
    <cellStyle name="Comma 17 3 2 4 2" xfId="2264"/>
    <cellStyle name="Comma 17 3 2 4 2 2" xfId="4496"/>
    <cellStyle name="Comma 17 3 2 4 3" xfId="3415"/>
    <cellStyle name="Comma 17 3 2 5" xfId="672"/>
    <cellStyle name="Comma 17 3 2 5 2" xfId="2914"/>
    <cellStyle name="Comma 17 3 2 6" xfId="1763"/>
    <cellStyle name="Comma 17 3 2 6 2" xfId="3995"/>
    <cellStyle name="Comma 17 3 2 7" xfId="2801"/>
    <cellStyle name="Comma 17 3 3" xfId="774"/>
    <cellStyle name="Comma 17 3 3 2" xfId="1022"/>
    <cellStyle name="Comma 17 3 3 2 2" xfId="1526"/>
    <cellStyle name="Comma 17 3 3 2 2 2" xfId="2614"/>
    <cellStyle name="Comma 17 3 3 2 2 2 2" xfId="4846"/>
    <cellStyle name="Comma 17 3 3 2 2 3" xfId="3765"/>
    <cellStyle name="Comma 17 3 3 2 3" xfId="2113"/>
    <cellStyle name="Comma 17 3 3 2 3 2" xfId="4345"/>
    <cellStyle name="Comma 17 3 3 2 4" xfId="3264"/>
    <cellStyle name="Comma 17 3 3 3" xfId="1278"/>
    <cellStyle name="Comma 17 3 3 3 2" xfId="2366"/>
    <cellStyle name="Comma 17 3 3 3 2 2" xfId="4598"/>
    <cellStyle name="Comma 17 3 3 3 3" xfId="3517"/>
    <cellStyle name="Comma 17 3 3 4" xfId="1865"/>
    <cellStyle name="Comma 17 3 3 4 2" xfId="4097"/>
    <cellStyle name="Comma 17 3 3 5" xfId="3016"/>
    <cellStyle name="Comma 17 3 4" xfId="898"/>
    <cellStyle name="Comma 17 3 4 2" xfId="1402"/>
    <cellStyle name="Comma 17 3 4 2 2" xfId="2490"/>
    <cellStyle name="Comma 17 3 4 2 2 2" xfId="4722"/>
    <cellStyle name="Comma 17 3 4 2 3" xfId="3641"/>
    <cellStyle name="Comma 17 3 4 3" xfId="1989"/>
    <cellStyle name="Comma 17 3 4 3 2" xfId="4221"/>
    <cellStyle name="Comma 17 3 4 4" xfId="3140"/>
    <cellStyle name="Comma 17 3 5" xfId="1154"/>
    <cellStyle name="Comma 17 3 5 2" xfId="2242"/>
    <cellStyle name="Comma 17 3 5 2 2" xfId="4474"/>
    <cellStyle name="Comma 17 3 5 3" xfId="3393"/>
    <cellStyle name="Comma 17 3 6" xfId="650"/>
    <cellStyle name="Comma 17 3 6 2" xfId="2892"/>
    <cellStyle name="Comma 17 3 7" xfId="1650"/>
    <cellStyle name="Comma 17 3 7 2" xfId="3889"/>
    <cellStyle name="Comma 17 3 8" xfId="1741"/>
    <cellStyle name="Comma 17 3 8 2" xfId="3973"/>
    <cellStyle name="Comma 17 3 9" xfId="2730"/>
    <cellStyle name="Comma 17 4" xfId="539"/>
    <cellStyle name="Comma 17 4 2" xfId="794"/>
    <cellStyle name="Comma 17 4 2 2" xfId="1042"/>
    <cellStyle name="Comma 17 4 2 2 2" xfId="1546"/>
    <cellStyle name="Comma 17 4 2 2 2 2" xfId="2634"/>
    <cellStyle name="Comma 17 4 2 2 2 2 2" xfId="4866"/>
    <cellStyle name="Comma 17 4 2 2 2 3" xfId="3785"/>
    <cellStyle name="Comma 17 4 2 2 3" xfId="2133"/>
    <cellStyle name="Comma 17 4 2 2 3 2" xfId="4365"/>
    <cellStyle name="Comma 17 4 2 2 4" xfId="3284"/>
    <cellStyle name="Comma 17 4 2 3" xfId="1298"/>
    <cellStyle name="Comma 17 4 2 3 2" xfId="2386"/>
    <cellStyle name="Comma 17 4 2 3 2 2" xfId="4618"/>
    <cellStyle name="Comma 17 4 2 3 3" xfId="3537"/>
    <cellStyle name="Comma 17 4 2 4" xfId="1885"/>
    <cellStyle name="Comma 17 4 2 4 2" xfId="4117"/>
    <cellStyle name="Comma 17 4 2 5" xfId="3036"/>
    <cellStyle name="Comma 17 4 3" xfId="918"/>
    <cellStyle name="Comma 17 4 3 2" xfId="1422"/>
    <cellStyle name="Comma 17 4 3 2 2" xfId="2510"/>
    <cellStyle name="Comma 17 4 3 2 2 2" xfId="4742"/>
    <cellStyle name="Comma 17 4 3 2 3" xfId="3661"/>
    <cellStyle name="Comma 17 4 3 3" xfId="2009"/>
    <cellStyle name="Comma 17 4 3 3 2" xfId="4241"/>
    <cellStyle name="Comma 17 4 3 4" xfId="3160"/>
    <cellStyle name="Comma 17 4 4" xfId="1174"/>
    <cellStyle name="Comma 17 4 4 2" xfId="2262"/>
    <cellStyle name="Comma 17 4 4 2 2" xfId="4494"/>
    <cellStyle name="Comma 17 4 4 3" xfId="3413"/>
    <cellStyle name="Comma 17 4 5" xfId="670"/>
    <cellStyle name="Comma 17 4 5 2" xfId="2912"/>
    <cellStyle name="Comma 17 4 6" xfId="1761"/>
    <cellStyle name="Comma 17 4 6 2" xfId="3993"/>
    <cellStyle name="Comma 17 4 7" xfId="2781"/>
    <cellStyle name="Comma 17 5" xfId="732"/>
    <cellStyle name="Comma 17 5 2" xfId="980"/>
    <cellStyle name="Comma 17 5 2 2" xfId="1484"/>
    <cellStyle name="Comma 17 5 2 2 2" xfId="2572"/>
    <cellStyle name="Comma 17 5 2 2 2 2" xfId="4804"/>
    <cellStyle name="Comma 17 5 2 2 3" xfId="3723"/>
    <cellStyle name="Comma 17 5 2 3" xfId="2071"/>
    <cellStyle name="Comma 17 5 2 3 2" xfId="4303"/>
    <cellStyle name="Comma 17 5 2 4" xfId="3222"/>
    <cellStyle name="Comma 17 5 3" xfId="1236"/>
    <cellStyle name="Comma 17 5 3 2" xfId="2324"/>
    <cellStyle name="Comma 17 5 3 2 2" xfId="4556"/>
    <cellStyle name="Comma 17 5 3 3" xfId="3475"/>
    <cellStyle name="Comma 17 5 4" xfId="1823"/>
    <cellStyle name="Comma 17 5 4 2" xfId="4055"/>
    <cellStyle name="Comma 17 5 5" xfId="2974"/>
    <cellStyle name="Comma 17 6" xfId="856"/>
    <cellStyle name="Comma 17 6 2" xfId="1360"/>
    <cellStyle name="Comma 17 6 2 2" xfId="2448"/>
    <cellStyle name="Comma 17 6 2 2 2" xfId="4680"/>
    <cellStyle name="Comma 17 6 2 3" xfId="3599"/>
    <cellStyle name="Comma 17 6 3" xfId="1947"/>
    <cellStyle name="Comma 17 6 3 2" xfId="4179"/>
    <cellStyle name="Comma 17 6 4" xfId="3098"/>
    <cellStyle name="Comma 17 7" xfId="1112"/>
    <cellStyle name="Comma 17 7 2" xfId="2200"/>
    <cellStyle name="Comma 17 7 2 2" xfId="4432"/>
    <cellStyle name="Comma 17 7 3" xfId="3351"/>
    <cellStyle name="Comma 17 8" xfId="608"/>
    <cellStyle name="Comma 17 8 2" xfId="2850"/>
    <cellStyle name="Comma 17 9" xfId="1630"/>
    <cellStyle name="Comma 17 9 2" xfId="3869"/>
    <cellStyle name="Comma 18" xfId="227"/>
    <cellStyle name="Comma 19" xfId="41"/>
    <cellStyle name="Comma 2" xfId="7"/>
    <cellStyle name="Comma 2 10" xfId="4942"/>
    <cellStyle name="Comma 2 2" xfId="12"/>
    <cellStyle name="Comma 2 2 2" xfId="470"/>
    <cellStyle name="Comma 2 2 3" xfId="228"/>
    <cellStyle name="Comma 2 2 4" xfId="20"/>
    <cellStyle name="Comma 2 2 5" xfId="534"/>
    <cellStyle name="Comma 2 2 5 2" xfId="2776"/>
    <cellStyle name="Comma 2 2 6" xfId="1617"/>
    <cellStyle name="Comma 2 2 6 2" xfId="3856"/>
    <cellStyle name="Comma 2 2 7" xfId="1625"/>
    <cellStyle name="Comma 2 2 7 2" xfId="3864"/>
    <cellStyle name="Comma 2 2 8" xfId="2705"/>
    <cellStyle name="Comma 2 3" xfId="16"/>
    <cellStyle name="Comma 2 4" xfId="229"/>
    <cellStyle name="Comma 2 5" xfId="19"/>
    <cellStyle name="Comma 2 6" xfId="531"/>
    <cellStyle name="Comma 2 6 2" xfId="2773"/>
    <cellStyle name="Comma 2 7" xfId="1614"/>
    <cellStyle name="Comma 2 7 2" xfId="3853"/>
    <cellStyle name="Comma 2 8" xfId="1622"/>
    <cellStyle name="Comma 2 8 2" xfId="3861"/>
    <cellStyle name="Comma 2 9" xfId="2702"/>
    <cellStyle name="Comma 2_Allocators" xfId="230"/>
    <cellStyle name="Comma 20" xfId="231"/>
    <cellStyle name="Comma 20 10" xfId="1700"/>
    <cellStyle name="Comma 20 10 2" xfId="3932"/>
    <cellStyle name="Comma 20 11" xfId="2711"/>
    <cellStyle name="Comma 20 2" xfId="511"/>
    <cellStyle name="Comma 20 2 2" xfId="582"/>
    <cellStyle name="Comma 20 2 2 2" xfId="798"/>
    <cellStyle name="Comma 20 2 2 2 2" xfId="1046"/>
    <cellStyle name="Comma 20 2 2 2 2 2" xfId="1550"/>
    <cellStyle name="Comma 20 2 2 2 2 2 2" xfId="2638"/>
    <cellStyle name="Comma 20 2 2 2 2 2 2 2" xfId="4870"/>
    <cellStyle name="Comma 20 2 2 2 2 2 3" xfId="3789"/>
    <cellStyle name="Comma 20 2 2 2 2 3" xfId="2137"/>
    <cellStyle name="Comma 20 2 2 2 2 3 2" xfId="4369"/>
    <cellStyle name="Comma 20 2 2 2 2 4" xfId="3288"/>
    <cellStyle name="Comma 20 2 2 2 3" xfId="1302"/>
    <cellStyle name="Comma 20 2 2 2 3 2" xfId="2390"/>
    <cellStyle name="Comma 20 2 2 2 3 2 2" xfId="4622"/>
    <cellStyle name="Comma 20 2 2 2 3 3" xfId="3541"/>
    <cellStyle name="Comma 20 2 2 2 4" xfId="1889"/>
    <cellStyle name="Comma 20 2 2 2 4 2" xfId="4121"/>
    <cellStyle name="Comma 20 2 2 2 5" xfId="3040"/>
    <cellStyle name="Comma 20 2 2 3" xfId="922"/>
    <cellStyle name="Comma 20 2 2 3 2" xfId="1426"/>
    <cellStyle name="Comma 20 2 2 3 2 2" xfId="2514"/>
    <cellStyle name="Comma 20 2 2 3 2 2 2" xfId="4746"/>
    <cellStyle name="Comma 20 2 2 3 2 3" xfId="3665"/>
    <cellStyle name="Comma 20 2 2 3 3" xfId="2013"/>
    <cellStyle name="Comma 20 2 2 3 3 2" xfId="4245"/>
    <cellStyle name="Comma 20 2 2 3 4" xfId="3164"/>
    <cellStyle name="Comma 20 2 2 4" xfId="1178"/>
    <cellStyle name="Comma 20 2 2 4 2" xfId="2266"/>
    <cellStyle name="Comma 20 2 2 4 2 2" xfId="4498"/>
    <cellStyle name="Comma 20 2 2 4 3" xfId="3417"/>
    <cellStyle name="Comma 20 2 2 5" xfId="674"/>
    <cellStyle name="Comma 20 2 2 5 2" xfId="2916"/>
    <cellStyle name="Comma 20 2 2 6" xfId="1765"/>
    <cellStyle name="Comma 20 2 2 6 2" xfId="3997"/>
    <cellStyle name="Comma 20 2 2 7" xfId="2824"/>
    <cellStyle name="Comma 20 2 3" xfId="755"/>
    <cellStyle name="Comma 20 2 3 2" xfId="1003"/>
    <cellStyle name="Comma 20 2 3 2 2" xfId="1507"/>
    <cellStyle name="Comma 20 2 3 2 2 2" xfId="2595"/>
    <cellStyle name="Comma 20 2 3 2 2 2 2" xfId="4827"/>
    <cellStyle name="Comma 20 2 3 2 2 3" xfId="3746"/>
    <cellStyle name="Comma 20 2 3 2 3" xfId="2094"/>
    <cellStyle name="Comma 20 2 3 2 3 2" xfId="4326"/>
    <cellStyle name="Comma 20 2 3 2 4" xfId="3245"/>
    <cellStyle name="Comma 20 2 3 3" xfId="1259"/>
    <cellStyle name="Comma 20 2 3 3 2" xfId="2347"/>
    <cellStyle name="Comma 20 2 3 3 2 2" xfId="4579"/>
    <cellStyle name="Comma 20 2 3 3 3" xfId="3498"/>
    <cellStyle name="Comma 20 2 3 4" xfId="1846"/>
    <cellStyle name="Comma 20 2 3 4 2" xfId="4078"/>
    <cellStyle name="Comma 20 2 3 5" xfId="2997"/>
    <cellStyle name="Comma 20 2 4" xfId="879"/>
    <cellStyle name="Comma 20 2 4 2" xfId="1383"/>
    <cellStyle name="Comma 20 2 4 2 2" xfId="2471"/>
    <cellStyle name="Comma 20 2 4 2 2 2" xfId="4703"/>
    <cellStyle name="Comma 20 2 4 2 3" xfId="3622"/>
    <cellStyle name="Comma 20 2 4 3" xfId="1970"/>
    <cellStyle name="Comma 20 2 4 3 2" xfId="4202"/>
    <cellStyle name="Comma 20 2 4 4" xfId="3121"/>
    <cellStyle name="Comma 20 2 5" xfId="1135"/>
    <cellStyle name="Comma 20 2 5 2" xfId="2223"/>
    <cellStyle name="Comma 20 2 5 2 2" xfId="4455"/>
    <cellStyle name="Comma 20 2 5 3" xfId="3374"/>
    <cellStyle name="Comma 20 2 6" xfId="631"/>
    <cellStyle name="Comma 20 2 6 2" xfId="2873"/>
    <cellStyle name="Comma 20 2 7" xfId="1673"/>
    <cellStyle name="Comma 20 2 7 2" xfId="3912"/>
    <cellStyle name="Comma 20 2 8" xfId="1722"/>
    <cellStyle name="Comma 20 2 8 2" xfId="3954"/>
    <cellStyle name="Comma 20 2 9" xfId="2753"/>
    <cellStyle name="Comma 20 3" xfId="489"/>
    <cellStyle name="Comma 20 3 2" xfId="560"/>
    <cellStyle name="Comma 20 3 2 2" xfId="799"/>
    <cellStyle name="Comma 20 3 2 2 2" xfId="1047"/>
    <cellStyle name="Comma 20 3 2 2 2 2" xfId="1551"/>
    <cellStyle name="Comma 20 3 2 2 2 2 2" xfId="2639"/>
    <cellStyle name="Comma 20 3 2 2 2 2 2 2" xfId="4871"/>
    <cellStyle name="Comma 20 3 2 2 2 2 3" xfId="3790"/>
    <cellStyle name="Comma 20 3 2 2 2 3" xfId="2138"/>
    <cellStyle name="Comma 20 3 2 2 2 3 2" xfId="4370"/>
    <cellStyle name="Comma 20 3 2 2 2 4" xfId="3289"/>
    <cellStyle name="Comma 20 3 2 2 3" xfId="1303"/>
    <cellStyle name="Comma 20 3 2 2 3 2" xfId="2391"/>
    <cellStyle name="Comma 20 3 2 2 3 2 2" xfId="4623"/>
    <cellStyle name="Comma 20 3 2 2 3 3" xfId="3542"/>
    <cellStyle name="Comma 20 3 2 2 4" xfId="1890"/>
    <cellStyle name="Comma 20 3 2 2 4 2" xfId="4122"/>
    <cellStyle name="Comma 20 3 2 2 5" xfId="3041"/>
    <cellStyle name="Comma 20 3 2 3" xfId="923"/>
    <cellStyle name="Comma 20 3 2 3 2" xfId="1427"/>
    <cellStyle name="Comma 20 3 2 3 2 2" xfId="2515"/>
    <cellStyle name="Comma 20 3 2 3 2 2 2" xfId="4747"/>
    <cellStyle name="Comma 20 3 2 3 2 3" xfId="3666"/>
    <cellStyle name="Comma 20 3 2 3 3" xfId="2014"/>
    <cellStyle name="Comma 20 3 2 3 3 2" xfId="4246"/>
    <cellStyle name="Comma 20 3 2 3 4" xfId="3165"/>
    <cellStyle name="Comma 20 3 2 4" xfId="1179"/>
    <cellStyle name="Comma 20 3 2 4 2" xfId="2267"/>
    <cellStyle name="Comma 20 3 2 4 2 2" xfId="4499"/>
    <cellStyle name="Comma 20 3 2 4 3" xfId="3418"/>
    <cellStyle name="Comma 20 3 2 5" xfId="675"/>
    <cellStyle name="Comma 20 3 2 5 2" xfId="2917"/>
    <cellStyle name="Comma 20 3 2 6" xfId="1766"/>
    <cellStyle name="Comma 20 3 2 6 2" xfId="3998"/>
    <cellStyle name="Comma 20 3 2 7" xfId="2802"/>
    <cellStyle name="Comma 20 3 3" xfId="775"/>
    <cellStyle name="Comma 20 3 3 2" xfId="1023"/>
    <cellStyle name="Comma 20 3 3 2 2" xfId="1527"/>
    <cellStyle name="Comma 20 3 3 2 2 2" xfId="2615"/>
    <cellStyle name="Comma 20 3 3 2 2 2 2" xfId="4847"/>
    <cellStyle name="Comma 20 3 3 2 2 3" xfId="3766"/>
    <cellStyle name="Comma 20 3 3 2 3" xfId="2114"/>
    <cellStyle name="Comma 20 3 3 2 3 2" xfId="4346"/>
    <cellStyle name="Comma 20 3 3 2 4" xfId="3265"/>
    <cellStyle name="Comma 20 3 3 3" xfId="1279"/>
    <cellStyle name="Comma 20 3 3 3 2" xfId="2367"/>
    <cellStyle name="Comma 20 3 3 3 2 2" xfId="4599"/>
    <cellStyle name="Comma 20 3 3 3 3" xfId="3518"/>
    <cellStyle name="Comma 20 3 3 4" xfId="1866"/>
    <cellStyle name="Comma 20 3 3 4 2" xfId="4098"/>
    <cellStyle name="Comma 20 3 3 5" xfId="3017"/>
    <cellStyle name="Comma 20 3 4" xfId="899"/>
    <cellStyle name="Comma 20 3 4 2" xfId="1403"/>
    <cellStyle name="Comma 20 3 4 2 2" xfId="2491"/>
    <cellStyle name="Comma 20 3 4 2 2 2" xfId="4723"/>
    <cellStyle name="Comma 20 3 4 2 3" xfId="3642"/>
    <cellStyle name="Comma 20 3 4 3" xfId="1990"/>
    <cellStyle name="Comma 20 3 4 3 2" xfId="4222"/>
    <cellStyle name="Comma 20 3 4 4" xfId="3141"/>
    <cellStyle name="Comma 20 3 5" xfId="1155"/>
    <cellStyle name="Comma 20 3 5 2" xfId="2243"/>
    <cellStyle name="Comma 20 3 5 2 2" xfId="4475"/>
    <cellStyle name="Comma 20 3 5 3" xfId="3394"/>
    <cellStyle name="Comma 20 3 6" xfId="651"/>
    <cellStyle name="Comma 20 3 6 2" xfId="2893"/>
    <cellStyle name="Comma 20 3 7" xfId="1651"/>
    <cellStyle name="Comma 20 3 7 2" xfId="3890"/>
    <cellStyle name="Comma 20 3 8" xfId="1742"/>
    <cellStyle name="Comma 20 3 8 2" xfId="3974"/>
    <cellStyle name="Comma 20 3 9" xfId="2731"/>
    <cellStyle name="Comma 20 4" xfId="540"/>
    <cellStyle name="Comma 20 4 2" xfId="797"/>
    <cellStyle name="Comma 20 4 2 2" xfId="1045"/>
    <cellStyle name="Comma 20 4 2 2 2" xfId="1549"/>
    <cellStyle name="Comma 20 4 2 2 2 2" xfId="2637"/>
    <cellStyle name="Comma 20 4 2 2 2 2 2" xfId="4869"/>
    <cellStyle name="Comma 20 4 2 2 2 3" xfId="3788"/>
    <cellStyle name="Comma 20 4 2 2 3" xfId="2136"/>
    <cellStyle name="Comma 20 4 2 2 3 2" xfId="4368"/>
    <cellStyle name="Comma 20 4 2 2 4" xfId="3287"/>
    <cellStyle name="Comma 20 4 2 3" xfId="1301"/>
    <cellStyle name="Comma 20 4 2 3 2" xfId="2389"/>
    <cellStyle name="Comma 20 4 2 3 2 2" xfId="4621"/>
    <cellStyle name="Comma 20 4 2 3 3" xfId="3540"/>
    <cellStyle name="Comma 20 4 2 4" xfId="1888"/>
    <cellStyle name="Comma 20 4 2 4 2" xfId="4120"/>
    <cellStyle name="Comma 20 4 2 5" xfId="3039"/>
    <cellStyle name="Comma 20 4 3" xfId="921"/>
    <cellStyle name="Comma 20 4 3 2" xfId="1425"/>
    <cellStyle name="Comma 20 4 3 2 2" xfId="2513"/>
    <cellStyle name="Comma 20 4 3 2 2 2" xfId="4745"/>
    <cellStyle name="Comma 20 4 3 2 3" xfId="3664"/>
    <cellStyle name="Comma 20 4 3 3" xfId="2012"/>
    <cellStyle name="Comma 20 4 3 3 2" xfId="4244"/>
    <cellStyle name="Comma 20 4 3 4" xfId="3163"/>
    <cellStyle name="Comma 20 4 4" xfId="1177"/>
    <cellStyle name="Comma 20 4 4 2" xfId="2265"/>
    <cellStyle name="Comma 20 4 4 2 2" xfId="4497"/>
    <cellStyle name="Comma 20 4 4 3" xfId="3416"/>
    <cellStyle name="Comma 20 4 5" xfId="673"/>
    <cellStyle name="Comma 20 4 5 2" xfId="2915"/>
    <cellStyle name="Comma 20 4 6" xfId="1764"/>
    <cellStyle name="Comma 20 4 6 2" xfId="3996"/>
    <cellStyle name="Comma 20 4 7" xfId="2782"/>
    <cellStyle name="Comma 20 5" xfId="733"/>
    <cellStyle name="Comma 20 5 2" xfId="981"/>
    <cellStyle name="Comma 20 5 2 2" xfId="1485"/>
    <cellStyle name="Comma 20 5 2 2 2" xfId="2573"/>
    <cellStyle name="Comma 20 5 2 2 2 2" xfId="4805"/>
    <cellStyle name="Comma 20 5 2 2 3" xfId="3724"/>
    <cellStyle name="Comma 20 5 2 3" xfId="2072"/>
    <cellStyle name="Comma 20 5 2 3 2" xfId="4304"/>
    <cellStyle name="Comma 20 5 2 4" xfId="3223"/>
    <cellStyle name="Comma 20 5 3" xfId="1237"/>
    <cellStyle name="Comma 20 5 3 2" xfId="2325"/>
    <cellStyle name="Comma 20 5 3 2 2" xfId="4557"/>
    <cellStyle name="Comma 20 5 3 3" xfId="3476"/>
    <cellStyle name="Comma 20 5 4" xfId="1824"/>
    <cellStyle name="Comma 20 5 4 2" xfId="4056"/>
    <cellStyle name="Comma 20 5 5" xfId="2975"/>
    <cellStyle name="Comma 20 6" xfId="857"/>
    <cellStyle name="Comma 20 6 2" xfId="1361"/>
    <cellStyle name="Comma 20 6 2 2" xfId="2449"/>
    <cellStyle name="Comma 20 6 2 2 2" xfId="4681"/>
    <cellStyle name="Comma 20 6 2 3" xfId="3600"/>
    <cellStyle name="Comma 20 6 3" xfId="1948"/>
    <cellStyle name="Comma 20 6 3 2" xfId="4180"/>
    <cellStyle name="Comma 20 6 4" xfId="3099"/>
    <cellStyle name="Comma 20 7" xfId="1113"/>
    <cellStyle name="Comma 20 7 2" xfId="2201"/>
    <cellStyle name="Comma 20 7 2 2" xfId="4433"/>
    <cellStyle name="Comma 20 7 3" xfId="3352"/>
    <cellStyle name="Comma 20 8" xfId="609"/>
    <cellStyle name="Comma 20 8 2" xfId="2851"/>
    <cellStyle name="Comma 20 9" xfId="1631"/>
    <cellStyle name="Comma 20 9 2" xfId="3870"/>
    <cellStyle name="Comma 21" xfId="1620"/>
    <cellStyle name="Comma 21 2" xfId="3859"/>
    <cellStyle name="Comma 3" xfId="10"/>
    <cellStyle name="Comma 3 10" xfId="486"/>
    <cellStyle name="Comma 3 10 10" xfId="1717"/>
    <cellStyle name="Comma 3 10 10 2" xfId="3949"/>
    <cellStyle name="Comma 3 10 11" xfId="2728"/>
    <cellStyle name="Comma 3 10 2" xfId="528"/>
    <cellStyle name="Comma 3 10 2 2" xfId="599"/>
    <cellStyle name="Comma 3 10 2 2 2" xfId="801"/>
    <cellStyle name="Comma 3 10 2 2 2 2" xfId="1049"/>
    <cellStyle name="Comma 3 10 2 2 2 2 2" xfId="1553"/>
    <cellStyle name="Comma 3 10 2 2 2 2 2 2" xfId="2641"/>
    <cellStyle name="Comma 3 10 2 2 2 2 2 2 2" xfId="4873"/>
    <cellStyle name="Comma 3 10 2 2 2 2 2 3" xfId="3792"/>
    <cellStyle name="Comma 3 10 2 2 2 2 3" xfId="2140"/>
    <cellStyle name="Comma 3 10 2 2 2 2 3 2" xfId="4372"/>
    <cellStyle name="Comma 3 10 2 2 2 2 4" xfId="3291"/>
    <cellStyle name="Comma 3 10 2 2 2 3" xfId="1305"/>
    <cellStyle name="Comma 3 10 2 2 2 3 2" xfId="2393"/>
    <cellStyle name="Comma 3 10 2 2 2 3 2 2" xfId="4625"/>
    <cellStyle name="Comma 3 10 2 2 2 3 3" xfId="3544"/>
    <cellStyle name="Comma 3 10 2 2 2 4" xfId="1892"/>
    <cellStyle name="Comma 3 10 2 2 2 4 2" xfId="4124"/>
    <cellStyle name="Comma 3 10 2 2 2 5" xfId="3043"/>
    <cellStyle name="Comma 3 10 2 2 3" xfId="925"/>
    <cellStyle name="Comma 3 10 2 2 3 2" xfId="1429"/>
    <cellStyle name="Comma 3 10 2 2 3 2 2" xfId="2517"/>
    <cellStyle name="Comma 3 10 2 2 3 2 2 2" xfId="4749"/>
    <cellStyle name="Comma 3 10 2 2 3 2 3" xfId="3668"/>
    <cellStyle name="Comma 3 10 2 2 3 3" xfId="2016"/>
    <cellStyle name="Comma 3 10 2 2 3 3 2" xfId="4248"/>
    <cellStyle name="Comma 3 10 2 2 3 4" xfId="3167"/>
    <cellStyle name="Comma 3 10 2 2 4" xfId="1181"/>
    <cellStyle name="Comma 3 10 2 2 4 2" xfId="2269"/>
    <cellStyle name="Comma 3 10 2 2 4 2 2" xfId="4501"/>
    <cellStyle name="Comma 3 10 2 2 4 3" xfId="3420"/>
    <cellStyle name="Comma 3 10 2 2 5" xfId="677"/>
    <cellStyle name="Comma 3 10 2 2 5 2" xfId="2919"/>
    <cellStyle name="Comma 3 10 2 2 6" xfId="1768"/>
    <cellStyle name="Comma 3 10 2 2 6 2" xfId="4000"/>
    <cellStyle name="Comma 3 10 2 2 7" xfId="2841"/>
    <cellStyle name="Comma 3 10 2 3" xfId="772"/>
    <cellStyle name="Comma 3 10 2 3 2" xfId="1020"/>
    <cellStyle name="Comma 3 10 2 3 2 2" xfId="1524"/>
    <cellStyle name="Comma 3 10 2 3 2 2 2" xfId="2612"/>
    <cellStyle name="Comma 3 10 2 3 2 2 2 2" xfId="4844"/>
    <cellStyle name="Comma 3 10 2 3 2 2 3" xfId="3763"/>
    <cellStyle name="Comma 3 10 2 3 2 3" xfId="2111"/>
    <cellStyle name="Comma 3 10 2 3 2 3 2" xfId="4343"/>
    <cellStyle name="Comma 3 10 2 3 2 4" xfId="3262"/>
    <cellStyle name="Comma 3 10 2 3 3" xfId="1276"/>
    <cellStyle name="Comma 3 10 2 3 3 2" xfId="2364"/>
    <cellStyle name="Comma 3 10 2 3 3 2 2" xfId="4596"/>
    <cellStyle name="Comma 3 10 2 3 3 3" xfId="3515"/>
    <cellStyle name="Comma 3 10 2 3 4" xfId="1863"/>
    <cellStyle name="Comma 3 10 2 3 4 2" xfId="4095"/>
    <cellStyle name="Comma 3 10 2 3 5" xfId="3014"/>
    <cellStyle name="Comma 3 10 2 4" xfId="896"/>
    <cellStyle name="Comma 3 10 2 4 2" xfId="1400"/>
    <cellStyle name="Comma 3 10 2 4 2 2" xfId="2488"/>
    <cellStyle name="Comma 3 10 2 4 2 2 2" xfId="4720"/>
    <cellStyle name="Comma 3 10 2 4 2 3" xfId="3639"/>
    <cellStyle name="Comma 3 10 2 4 3" xfId="1987"/>
    <cellStyle name="Comma 3 10 2 4 3 2" xfId="4219"/>
    <cellStyle name="Comma 3 10 2 4 4" xfId="3138"/>
    <cellStyle name="Comma 3 10 2 5" xfId="1152"/>
    <cellStyle name="Comma 3 10 2 5 2" xfId="2240"/>
    <cellStyle name="Comma 3 10 2 5 2 2" xfId="4472"/>
    <cellStyle name="Comma 3 10 2 5 3" xfId="3391"/>
    <cellStyle name="Comma 3 10 2 6" xfId="648"/>
    <cellStyle name="Comma 3 10 2 6 2" xfId="2890"/>
    <cellStyle name="Comma 3 10 2 7" xfId="1690"/>
    <cellStyle name="Comma 3 10 2 7 2" xfId="3929"/>
    <cellStyle name="Comma 3 10 2 8" xfId="1739"/>
    <cellStyle name="Comma 3 10 2 8 2" xfId="3971"/>
    <cellStyle name="Comma 3 10 2 9" xfId="2770"/>
    <cellStyle name="Comma 3 10 3" xfId="506"/>
    <cellStyle name="Comma 3 10 3 2" xfId="577"/>
    <cellStyle name="Comma 3 10 3 2 2" xfId="802"/>
    <cellStyle name="Comma 3 10 3 2 2 2" xfId="1050"/>
    <cellStyle name="Comma 3 10 3 2 2 2 2" xfId="1554"/>
    <cellStyle name="Comma 3 10 3 2 2 2 2 2" xfId="2642"/>
    <cellStyle name="Comma 3 10 3 2 2 2 2 2 2" xfId="4874"/>
    <cellStyle name="Comma 3 10 3 2 2 2 2 3" xfId="3793"/>
    <cellStyle name="Comma 3 10 3 2 2 2 3" xfId="2141"/>
    <cellStyle name="Comma 3 10 3 2 2 2 3 2" xfId="4373"/>
    <cellStyle name="Comma 3 10 3 2 2 2 4" xfId="3292"/>
    <cellStyle name="Comma 3 10 3 2 2 3" xfId="1306"/>
    <cellStyle name="Comma 3 10 3 2 2 3 2" xfId="2394"/>
    <cellStyle name="Comma 3 10 3 2 2 3 2 2" xfId="4626"/>
    <cellStyle name="Comma 3 10 3 2 2 3 3" xfId="3545"/>
    <cellStyle name="Comma 3 10 3 2 2 4" xfId="1893"/>
    <cellStyle name="Comma 3 10 3 2 2 4 2" xfId="4125"/>
    <cellStyle name="Comma 3 10 3 2 2 5" xfId="3044"/>
    <cellStyle name="Comma 3 10 3 2 3" xfId="926"/>
    <cellStyle name="Comma 3 10 3 2 3 2" xfId="1430"/>
    <cellStyle name="Comma 3 10 3 2 3 2 2" xfId="2518"/>
    <cellStyle name="Comma 3 10 3 2 3 2 2 2" xfId="4750"/>
    <cellStyle name="Comma 3 10 3 2 3 2 3" xfId="3669"/>
    <cellStyle name="Comma 3 10 3 2 3 3" xfId="2017"/>
    <cellStyle name="Comma 3 10 3 2 3 3 2" xfId="4249"/>
    <cellStyle name="Comma 3 10 3 2 3 4" xfId="3168"/>
    <cellStyle name="Comma 3 10 3 2 4" xfId="1182"/>
    <cellStyle name="Comma 3 10 3 2 4 2" xfId="2270"/>
    <cellStyle name="Comma 3 10 3 2 4 2 2" xfId="4502"/>
    <cellStyle name="Comma 3 10 3 2 4 3" xfId="3421"/>
    <cellStyle name="Comma 3 10 3 2 5" xfId="678"/>
    <cellStyle name="Comma 3 10 3 2 5 2" xfId="2920"/>
    <cellStyle name="Comma 3 10 3 2 6" xfId="1769"/>
    <cellStyle name="Comma 3 10 3 2 6 2" xfId="4001"/>
    <cellStyle name="Comma 3 10 3 2 7" xfId="2819"/>
    <cellStyle name="Comma 3 10 3 3" xfId="792"/>
    <cellStyle name="Comma 3 10 3 3 2" xfId="1040"/>
    <cellStyle name="Comma 3 10 3 3 2 2" xfId="1544"/>
    <cellStyle name="Comma 3 10 3 3 2 2 2" xfId="2632"/>
    <cellStyle name="Comma 3 10 3 3 2 2 2 2" xfId="4864"/>
    <cellStyle name="Comma 3 10 3 3 2 2 3" xfId="3783"/>
    <cellStyle name="Comma 3 10 3 3 2 3" xfId="2131"/>
    <cellStyle name="Comma 3 10 3 3 2 3 2" xfId="4363"/>
    <cellStyle name="Comma 3 10 3 3 2 4" xfId="3282"/>
    <cellStyle name="Comma 3 10 3 3 3" xfId="1296"/>
    <cellStyle name="Comma 3 10 3 3 3 2" xfId="2384"/>
    <cellStyle name="Comma 3 10 3 3 3 2 2" xfId="4616"/>
    <cellStyle name="Comma 3 10 3 3 3 3" xfId="3535"/>
    <cellStyle name="Comma 3 10 3 3 4" xfId="1883"/>
    <cellStyle name="Comma 3 10 3 3 4 2" xfId="4115"/>
    <cellStyle name="Comma 3 10 3 3 5" xfId="3034"/>
    <cellStyle name="Comma 3 10 3 4" xfId="916"/>
    <cellStyle name="Comma 3 10 3 4 2" xfId="1420"/>
    <cellStyle name="Comma 3 10 3 4 2 2" xfId="2508"/>
    <cellStyle name="Comma 3 10 3 4 2 2 2" xfId="4740"/>
    <cellStyle name="Comma 3 10 3 4 2 3" xfId="3659"/>
    <cellStyle name="Comma 3 10 3 4 3" xfId="2007"/>
    <cellStyle name="Comma 3 10 3 4 3 2" xfId="4239"/>
    <cellStyle name="Comma 3 10 3 4 4" xfId="3158"/>
    <cellStyle name="Comma 3 10 3 5" xfId="1172"/>
    <cellStyle name="Comma 3 10 3 5 2" xfId="2260"/>
    <cellStyle name="Comma 3 10 3 5 2 2" xfId="4492"/>
    <cellStyle name="Comma 3 10 3 5 3" xfId="3411"/>
    <cellStyle name="Comma 3 10 3 6" xfId="668"/>
    <cellStyle name="Comma 3 10 3 6 2" xfId="2910"/>
    <cellStyle name="Comma 3 10 3 7" xfId="1668"/>
    <cellStyle name="Comma 3 10 3 7 2" xfId="3907"/>
    <cellStyle name="Comma 3 10 3 8" xfId="1759"/>
    <cellStyle name="Comma 3 10 3 8 2" xfId="3991"/>
    <cellStyle name="Comma 3 10 3 9" xfId="2748"/>
    <cellStyle name="Comma 3 10 4" xfId="557"/>
    <cellStyle name="Comma 3 10 4 2" xfId="800"/>
    <cellStyle name="Comma 3 10 4 2 2" xfId="1048"/>
    <cellStyle name="Comma 3 10 4 2 2 2" xfId="1552"/>
    <cellStyle name="Comma 3 10 4 2 2 2 2" xfId="2640"/>
    <cellStyle name="Comma 3 10 4 2 2 2 2 2" xfId="4872"/>
    <cellStyle name="Comma 3 10 4 2 2 2 3" xfId="3791"/>
    <cellStyle name="Comma 3 10 4 2 2 3" xfId="2139"/>
    <cellStyle name="Comma 3 10 4 2 2 3 2" xfId="4371"/>
    <cellStyle name="Comma 3 10 4 2 2 4" xfId="3290"/>
    <cellStyle name="Comma 3 10 4 2 3" xfId="1304"/>
    <cellStyle name="Comma 3 10 4 2 3 2" xfId="2392"/>
    <cellStyle name="Comma 3 10 4 2 3 2 2" xfId="4624"/>
    <cellStyle name="Comma 3 10 4 2 3 3" xfId="3543"/>
    <cellStyle name="Comma 3 10 4 2 4" xfId="1891"/>
    <cellStyle name="Comma 3 10 4 2 4 2" xfId="4123"/>
    <cellStyle name="Comma 3 10 4 2 5" xfId="3042"/>
    <cellStyle name="Comma 3 10 4 3" xfId="924"/>
    <cellStyle name="Comma 3 10 4 3 2" xfId="1428"/>
    <cellStyle name="Comma 3 10 4 3 2 2" xfId="2516"/>
    <cellStyle name="Comma 3 10 4 3 2 2 2" xfId="4748"/>
    <cellStyle name="Comma 3 10 4 3 2 3" xfId="3667"/>
    <cellStyle name="Comma 3 10 4 3 3" xfId="2015"/>
    <cellStyle name="Comma 3 10 4 3 3 2" xfId="4247"/>
    <cellStyle name="Comma 3 10 4 3 4" xfId="3166"/>
    <cellStyle name="Comma 3 10 4 4" xfId="1180"/>
    <cellStyle name="Comma 3 10 4 4 2" xfId="2268"/>
    <cellStyle name="Comma 3 10 4 4 2 2" xfId="4500"/>
    <cellStyle name="Comma 3 10 4 4 3" xfId="3419"/>
    <cellStyle name="Comma 3 10 4 5" xfId="676"/>
    <cellStyle name="Comma 3 10 4 5 2" xfId="2918"/>
    <cellStyle name="Comma 3 10 4 6" xfId="1767"/>
    <cellStyle name="Comma 3 10 4 6 2" xfId="3999"/>
    <cellStyle name="Comma 3 10 4 7" xfId="2799"/>
    <cellStyle name="Comma 3 10 5" xfId="750"/>
    <cellStyle name="Comma 3 10 5 2" xfId="998"/>
    <cellStyle name="Comma 3 10 5 2 2" xfId="1502"/>
    <cellStyle name="Comma 3 10 5 2 2 2" xfId="2590"/>
    <cellStyle name="Comma 3 10 5 2 2 2 2" xfId="4822"/>
    <cellStyle name="Comma 3 10 5 2 2 3" xfId="3741"/>
    <cellStyle name="Comma 3 10 5 2 3" xfId="2089"/>
    <cellStyle name="Comma 3 10 5 2 3 2" xfId="4321"/>
    <cellStyle name="Comma 3 10 5 2 4" xfId="3240"/>
    <cellStyle name="Comma 3 10 5 3" xfId="1254"/>
    <cellStyle name="Comma 3 10 5 3 2" xfId="2342"/>
    <cellStyle name="Comma 3 10 5 3 2 2" xfId="4574"/>
    <cellStyle name="Comma 3 10 5 3 3" xfId="3493"/>
    <cellStyle name="Comma 3 10 5 4" xfId="1841"/>
    <cellStyle name="Comma 3 10 5 4 2" xfId="4073"/>
    <cellStyle name="Comma 3 10 5 5" xfId="2992"/>
    <cellStyle name="Comma 3 10 6" xfId="874"/>
    <cellStyle name="Comma 3 10 6 2" xfId="1378"/>
    <cellStyle name="Comma 3 10 6 2 2" xfId="2466"/>
    <cellStyle name="Comma 3 10 6 2 2 2" xfId="4698"/>
    <cellStyle name="Comma 3 10 6 2 3" xfId="3617"/>
    <cellStyle name="Comma 3 10 6 3" xfId="1965"/>
    <cellStyle name="Comma 3 10 6 3 2" xfId="4197"/>
    <cellStyle name="Comma 3 10 6 4" xfId="3116"/>
    <cellStyle name="Comma 3 10 7" xfId="1130"/>
    <cellStyle name="Comma 3 10 7 2" xfId="2218"/>
    <cellStyle name="Comma 3 10 7 2 2" xfId="4450"/>
    <cellStyle name="Comma 3 10 7 3" xfId="3369"/>
    <cellStyle name="Comma 3 10 8" xfId="626"/>
    <cellStyle name="Comma 3 10 8 2" xfId="2868"/>
    <cellStyle name="Comma 3 10 9" xfId="1648"/>
    <cellStyle name="Comma 3 10 9 2" xfId="3887"/>
    <cellStyle name="Comma 3 11" xfId="232"/>
    <cellStyle name="Comma 3 12" xfId="508"/>
    <cellStyle name="Comma 3 12 2" xfId="579"/>
    <cellStyle name="Comma 3 12 2 2" xfId="803"/>
    <cellStyle name="Comma 3 12 2 2 2" xfId="1051"/>
    <cellStyle name="Comma 3 12 2 2 2 2" xfId="1555"/>
    <cellStyle name="Comma 3 12 2 2 2 2 2" xfId="2643"/>
    <cellStyle name="Comma 3 12 2 2 2 2 2 2" xfId="4875"/>
    <cellStyle name="Comma 3 12 2 2 2 2 3" xfId="3794"/>
    <cellStyle name="Comma 3 12 2 2 2 3" xfId="2142"/>
    <cellStyle name="Comma 3 12 2 2 2 3 2" xfId="4374"/>
    <cellStyle name="Comma 3 12 2 2 2 4" xfId="3293"/>
    <cellStyle name="Comma 3 12 2 2 3" xfId="1307"/>
    <cellStyle name="Comma 3 12 2 2 3 2" xfId="2395"/>
    <cellStyle name="Comma 3 12 2 2 3 2 2" xfId="4627"/>
    <cellStyle name="Comma 3 12 2 2 3 3" xfId="3546"/>
    <cellStyle name="Comma 3 12 2 2 4" xfId="1894"/>
    <cellStyle name="Comma 3 12 2 2 4 2" xfId="4126"/>
    <cellStyle name="Comma 3 12 2 2 5" xfId="3045"/>
    <cellStyle name="Comma 3 12 2 3" xfId="927"/>
    <cellStyle name="Comma 3 12 2 3 2" xfId="1431"/>
    <cellStyle name="Comma 3 12 2 3 2 2" xfId="2519"/>
    <cellStyle name="Comma 3 12 2 3 2 2 2" xfId="4751"/>
    <cellStyle name="Comma 3 12 2 3 2 3" xfId="3670"/>
    <cellStyle name="Comma 3 12 2 3 3" xfId="2018"/>
    <cellStyle name="Comma 3 12 2 3 3 2" xfId="4250"/>
    <cellStyle name="Comma 3 12 2 3 4" xfId="3169"/>
    <cellStyle name="Comma 3 12 2 4" xfId="1183"/>
    <cellStyle name="Comma 3 12 2 4 2" xfId="2271"/>
    <cellStyle name="Comma 3 12 2 4 2 2" xfId="4503"/>
    <cellStyle name="Comma 3 12 2 4 3" xfId="3422"/>
    <cellStyle name="Comma 3 12 2 5" xfId="679"/>
    <cellStyle name="Comma 3 12 2 5 2" xfId="2921"/>
    <cellStyle name="Comma 3 12 2 6" xfId="1770"/>
    <cellStyle name="Comma 3 12 2 6 2" xfId="4002"/>
    <cellStyle name="Comma 3 12 2 7" xfId="2821"/>
    <cellStyle name="Comma 3 12 3" xfId="752"/>
    <cellStyle name="Comma 3 12 3 2" xfId="1000"/>
    <cellStyle name="Comma 3 12 3 2 2" xfId="1504"/>
    <cellStyle name="Comma 3 12 3 2 2 2" xfId="2592"/>
    <cellStyle name="Comma 3 12 3 2 2 2 2" xfId="4824"/>
    <cellStyle name="Comma 3 12 3 2 2 3" xfId="3743"/>
    <cellStyle name="Comma 3 12 3 2 3" xfId="2091"/>
    <cellStyle name="Comma 3 12 3 2 3 2" xfId="4323"/>
    <cellStyle name="Comma 3 12 3 2 4" xfId="3242"/>
    <cellStyle name="Comma 3 12 3 3" xfId="1256"/>
    <cellStyle name="Comma 3 12 3 3 2" xfId="2344"/>
    <cellStyle name="Comma 3 12 3 3 2 2" xfId="4576"/>
    <cellStyle name="Comma 3 12 3 3 3" xfId="3495"/>
    <cellStyle name="Comma 3 12 3 4" xfId="1843"/>
    <cellStyle name="Comma 3 12 3 4 2" xfId="4075"/>
    <cellStyle name="Comma 3 12 3 5" xfId="2994"/>
    <cellStyle name="Comma 3 12 4" xfId="876"/>
    <cellStyle name="Comma 3 12 4 2" xfId="1380"/>
    <cellStyle name="Comma 3 12 4 2 2" xfId="2468"/>
    <cellStyle name="Comma 3 12 4 2 2 2" xfId="4700"/>
    <cellStyle name="Comma 3 12 4 2 3" xfId="3619"/>
    <cellStyle name="Comma 3 12 4 3" xfId="1967"/>
    <cellStyle name="Comma 3 12 4 3 2" xfId="4199"/>
    <cellStyle name="Comma 3 12 4 4" xfId="3118"/>
    <cellStyle name="Comma 3 12 5" xfId="1132"/>
    <cellStyle name="Comma 3 12 5 2" xfId="2220"/>
    <cellStyle name="Comma 3 12 5 2 2" xfId="4452"/>
    <cellStyle name="Comma 3 12 5 3" xfId="3371"/>
    <cellStyle name="Comma 3 12 6" xfId="628"/>
    <cellStyle name="Comma 3 12 6 2" xfId="2870"/>
    <cellStyle name="Comma 3 12 7" xfId="1670"/>
    <cellStyle name="Comma 3 12 7 2" xfId="3909"/>
    <cellStyle name="Comma 3 12 8" xfId="1719"/>
    <cellStyle name="Comma 3 12 8 2" xfId="3951"/>
    <cellStyle name="Comma 3 12 9" xfId="2750"/>
    <cellStyle name="Comma 3 13" xfId="21"/>
    <cellStyle name="Comma 3 13 2" xfId="537"/>
    <cellStyle name="Comma 3 13 2 2" xfId="1608"/>
    <cellStyle name="Comma 3 13 2 2 2" xfId="3847"/>
    <cellStyle name="Comma 3 13 2 3" xfId="2696"/>
    <cellStyle name="Comma 3 13 2 3 2" xfId="4928"/>
    <cellStyle name="Comma 3 13 2 4" xfId="2779"/>
    <cellStyle name="Comma 3 13 3" xfId="1104"/>
    <cellStyle name="Comma 3 13 3 2" xfId="3346"/>
    <cellStyle name="Comma 3 13 4" xfId="1628"/>
    <cellStyle name="Comma 3 13 4 2" xfId="3867"/>
    <cellStyle name="Comma 3 13 5" xfId="2195"/>
    <cellStyle name="Comma 3 13 5 2" xfId="4427"/>
    <cellStyle name="Comma 3 13 6" xfId="2708"/>
    <cellStyle name="Comma 3 2" xfId="233"/>
    <cellStyle name="Comma 3 3" xfId="234"/>
    <cellStyle name="Comma 3 4" xfId="471"/>
    <cellStyle name="Comma 3 4 10" xfId="1705"/>
    <cellStyle name="Comma 3 4 10 2" xfId="3937"/>
    <cellStyle name="Comma 3 4 11" xfId="2716"/>
    <cellStyle name="Comma 3 4 2" xfId="516"/>
    <cellStyle name="Comma 3 4 2 2" xfId="587"/>
    <cellStyle name="Comma 3 4 2 2 2" xfId="805"/>
    <cellStyle name="Comma 3 4 2 2 2 2" xfId="1053"/>
    <cellStyle name="Comma 3 4 2 2 2 2 2" xfId="1557"/>
    <cellStyle name="Comma 3 4 2 2 2 2 2 2" xfId="2645"/>
    <cellStyle name="Comma 3 4 2 2 2 2 2 2 2" xfId="4877"/>
    <cellStyle name="Comma 3 4 2 2 2 2 2 3" xfId="3796"/>
    <cellStyle name="Comma 3 4 2 2 2 2 3" xfId="2144"/>
    <cellStyle name="Comma 3 4 2 2 2 2 3 2" xfId="4376"/>
    <cellStyle name="Comma 3 4 2 2 2 2 4" xfId="3295"/>
    <cellStyle name="Comma 3 4 2 2 2 3" xfId="1309"/>
    <cellStyle name="Comma 3 4 2 2 2 3 2" xfId="2397"/>
    <cellStyle name="Comma 3 4 2 2 2 3 2 2" xfId="4629"/>
    <cellStyle name="Comma 3 4 2 2 2 3 3" xfId="3548"/>
    <cellStyle name="Comma 3 4 2 2 2 4" xfId="1896"/>
    <cellStyle name="Comma 3 4 2 2 2 4 2" xfId="4128"/>
    <cellStyle name="Comma 3 4 2 2 2 5" xfId="3047"/>
    <cellStyle name="Comma 3 4 2 2 3" xfId="929"/>
    <cellStyle name="Comma 3 4 2 2 3 2" xfId="1433"/>
    <cellStyle name="Comma 3 4 2 2 3 2 2" xfId="2521"/>
    <cellStyle name="Comma 3 4 2 2 3 2 2 2" xfId="4753"/>
    <cellStyle name="Comma 3 4 2 2 3 2 3" xfId="3672"/>
    <cellStyle name="Comma 3 4 2 2 3 3" xfId="2020"/>
    <cellStyle name="Comma 3 4 2 2 3 3 2" xfId="4252"/>
    <cellStyle name="Comma 3 4 2 2 3 4" xfId="3171"/>
    <cellStyle name="Comma 3 4 2 2 4" xfId="1185"/>
    <cellStyle name="Comma 3 4 2 2 4 2" xfId="2273"/>
    <cellStyle name="Comma 3 4 2 2 4 2 2" xfId="4505"/>
    <cellStyle name="Comma 3 4 2 2 4 3" xfId="3424"/>
    <cellStyle name="Comma 3 4 2 2 5" xfId="681"/>
    <cellStyle name="Comma 3 4 2 2 5 2" xfId="2923"/>
    <cellStyle name="Comma 3 4 2 2 6" xfId="1772"/>
    <cellStyle name="Comma 3 4 2 2 6 2" xfId="4004"/>
    <cellStyle name="Comma 3 4 2 2 7" xfId="2829"/>
    <cellStyle name="Comma 3 4 2 3" xfId="760"/>
    <cellStyle name="Comma 3 4 2 3 2" xfId="1008"/>
    <cellStyle name="Comma 3 4 2 3 2 2" xfId="1512"/>
    <cellStyle name="Comma 3 4 2 3 2 2 2" xfId="2600"/>
    <cellStyle name="Comma 3 4 2 3 2 2 2 2" xfId="4832"/>
    <cellStyle name="Comma 3 4 2 3 2 2 3" xfId="3751"/>
    <cellStyle name="Comma 3 4 2 3 2 3" xfId="2099"/>
    <cellStyle name="Comma 3 4 2 3 2 3 2" xfId="4331"/>
    <cellStyle name="Comma 3 4 2 3 2 4" xfId="3250"/>
    <cellStyle name="Comma 3 4 2 3 3" xfId="1264"/>
    <cellStyle name="Comma 3 4 2 3 3 2" xfId="2352"/>
    <cellStyle name="Comma 3 4 2 3 3 2 2" xfId="4584"/>
    <cellStyle name="Comma 3 4 2 3 3 3" xfId="3503"/>
    <cellStyle name="Comma 3 4 2 3 4" xfId="1851"/>
    <cellStyle name="Comma 3 4 2 3 4 2" xfId="4083"/>
    <cellStyle name="Comma 3 4 2 3 5" xfId="3002"/>
    <cellStyle name="Comma 3 4 2 4" xfId="884"/>
    <cellStyle name="Comma 3 4 2 4 2" xfId="1388"/>
    <cellStyle name="Comma 3 4 2 4 2 2" xfId="2476"/>
    <cellStyle name="Comma 3 4 2 4 2 2 2" xfId="4708"/>
    <cellStyle name="Comma 3 4 2 4 2 3" xfId="3627"/>
    <cellStyle name="Comma 3 4 2 4 3" xfId="1975"/>
    <cellStyle name="Comma 3 4 2 4 3 2" xfId="4207"/>
    <cellStyle name="Comma 3 4 2 4 4" xfId="3126"/>
    <cellStyle name="Comma 3 4 2 5" xfId="1140"/>
    <cellStyle name="Comma 3 4 2 5 2" xfId="2228"/>
    <cellStyle name="Comma 3 4 2 5 2 2" xfId="4460"/>
    <cellStyle name="Comma 3 4 2 5 3" xfId="3379"/>
    <cellStyle name="Comma 3 4 2 6" xfId="636"/>
    <cellStyle name="Comma 3 4 2 6 2" xfId="2878"/>
    <cellStyle name="Comma 3 4 2 7" xfId="1678"/>
    <cellStyle name="Comma 3 4 2 7 2" xfId="3917"/>
    <cellStyle name="Comma 3 4 2 8" xfId="1727"/>
    <cellStyle name="Comma 3 4 2 8 2" xfId="3959"/>
    <cellStyle name="Comma 3 4 2 9" xfId="2758"/>
    <cellStyle name="Comma 3 4 3" xfId="494"/>
    <cellStyle name="Comma 3 4 3 2" xfId="565"/>
    <cellStyle name="Comma 3 4 3 2 2" xfId="806"/>
    <cellStyle name="Comma 3 4 3 2 2 2" xfId="1054"/>
    <cellStyle name="Comma 3 4 3 2 2 2 2" xfId="1558"/>
    <cellStyle name="Comma 3 4 3 2 2 2 2 2" xfId="2646"/>
    <cellStyle name="Comma 3 4 3 2 2 2 2 2 2" xfId="4878"/>
    <cellStyle name="Comma 3 4 3 2 2 2 2 3" xfId="3797"/>
    <cellStyle name="Comma 3 4 3 2 2 2 3" xfId="2145"/>
    <cellStyle name="Comma 3 4 3 2 2 2 3 2" xfId="4377"/>
    <cellStyle name="Comma 3 4 3 2 2 2 4" xfId="3296"/>
    <cellStyle name="Comma 3 4 3 2 2 3" xfId="1310"/>
    <cellStyle name="Comma 3 4 3 2 2 3 2" xfId="2398"/>
    <cellStyle name="Comma 3 4 3 2 2 3 2 2" xfId="4630"/>
    <cellStyle name="Comma 3 4 3 2 2 3 3" xfId="3549"/>
    <cellStyle name="Comma 3 4 3 2 2 4" xfId="1897"/>
    <cellStyle name="Comma 3 4 3 2 2 4 2" xfId="4129"/>
    <cellStyle name="Comma 3 4 3 2 2 5" xfId="3048"/>
    <cellStyle name="Comma 3 4 3 2 3" xfId="930"/>
    <cellStyle name="Comma 3 4 3 2 3 2" xfId="1434"/>
    <cellStyle name="Comma 3 4 3 2 3 2 2" xfId="2522"/>
    <cellStyle name="Comma 3 4 3 2 3 2 2 2" xfId="4754"/>
    <cellStyle name="Comma 3 4 3 2 3 2 3" xfId="3673"/>
    <cellStyle name="Comma 3 4 3 2 3 3" xfId="2021"/>
    <cellStyle name="Comma 3 4 3 2 3 3 2" xfId="4253"/>
    <cellStyle name="Comma 3 4 3 2 3 4" xfId="3172"/>
    <cellStyle name="Comma 3 4 3 2 4" xfId="1186"/>
    <cellStyle name="Comma 3 4 3 2 4 2" xfId="2274"/>
    <cellStyle name="Comma 3 4 3 2 4 2 2" xfId="4506"/>
    <cellStyle name="Comma 3 4 3 2 4 3" xfId="3425"/>
    <cellStyle name="Comma 3 4 3 2 5" xfId="682"/>
    <cellStyle name="Comma 3 4 3 2 5 2" xfId="2924"/>
    <cellStyle name="Comma 3 4 3 2 6" xfId="1773"/>
    <cellStyle name="Comma 3 4 3 2 6 2" xfId="4005"/>
    <cellStyle name="Comma 3 4 3 2 7" xfId="2807"/>
    <cellStyle name="Comma 3 4 3 3" xfId="780"/>
    <cellStyle name="Comma 3 4 3 3 2" xfId="1028"/>
    <cellStyle name="Comma 3 4 3 3 2 2" xfId="1532"/>
    <cellStyle name="Comma 3 4 3 3 2 2 2" xfId="2620"/>
    <cellStyle name="Comma 3 4 3 3 2 2 2 2" xfId="4852"/>
    <cellStyle name="Comma 3 4 3 3 2 2 3" xfId="3771"/>
    <cellStyle name="Comma 3 4 3 3 2 3" xfId="2119"/>
    <cellStyle name="Comma 3 4 3 3 2 3 2" xfId="4351"/>
    <cellStyle name="Comma 3 4 3 3 2 4" xfId="3270"/>
    <cellStyle name="Comma 3 4 3 3 3" xfId="1284"/>
    <cellStyle name="Comma 3 4 3 3 3 2" xfId="2372"/>
    <cellStyle name="Comma 3 4 3 3 3 2 2" xfId="4604"/>
    <cellStyle name="Comma 3 4 3 3 3 3" xfId="3523"/>
    <cellStyle name="Comma 3 4 3 3 4" xfId="1871"/>
    <cellStyle name="Comma 3 4 3 3 4 2" xfId="4103"/>
    <cellStyle name="Comma 3 4 3 3 5" xfId="3022"/>
    <cellStyle name="Comma 3 4 3 4" xfId="904"/>
    <cellStyle name="Comma 3 4 3 4 2" xfId="1408"/>
    <cellStyle name="Comma 3 4 3 4 2 2" xfId="2496"/>
    <cellStyle name="Comma 3 4 3 4 2 2 2" xfId="4728"/>
    <cellStyle name="Comma 3 4 3 4 2 3" xfId="3647"/>
    <cellStyle name="Comma 3 4 3 4 3" xfId="1995"/>
    <cellStyle name="Comma 3 4 3 4 3 2" xfId="4227"/>
    <cellStyle name="Comma 3 4 3 4 4" xfId="3146"/>
    <cellStyle name="Comma 3 4 3 5" xfId="1160"/>
    <cellStyle name="Comma 3 4 3 5 2" xfId="2248"/>
    <cellStyle name="Comma 3 4 3 5 2 2" xfId="4480"/>
    <cellStyle name="Comma 3 4 3 5 3" xfId="3399"/>
    <cellStyle name="Comma 3 4 3 6" xfId="656"/>
    <cellStyle name="Comma 3 4 3 6 2" xfId="2898"/>
    <cellStyle name="Comma 3 4 3 7" xfId="1656"/>
    <cellStyle name="Comma 3 4 3 7 2" xfId="3895"/>
    <cellStyle name="Comma 3 4 3 8" xfId="1747"/>
    <cellStyle name="Comma 3 4 3 8 2" xfId="3979"/>
    <cellStyle name="Comma 3 4 3 9" xfId="2736"/>
    <cellStyle name="Comma 3 4 4" xfId="545"/>
    <cellStyle name="Comma 3 4 4 2" xfId="804"/>
    <cellStyle name="Comma 3 4 4 2 2" xfId="1052"/>
    <cellStyle name="Comma 3 4 4 2 2 2" xfId="1556"/>
    <cellStyle name="Comma 3 4 4 2 2 2 2" xfId="2644"/>
    <cellStyle name="Comma 3 4 4 2 2 2 2 2" xfId="4876"/>
    <cellStyle name="Comma 3 4 4 2 2 2 3" xfId="3795"/>
    <cellStyle name="Comma 3 4 4 2 2 3" xfId="2143"/>
    <cellStyle name="Comma 3 4 4 2 2 3 2" xfId="4375"/>
    <cellStyle name="Comma 3 4 4 2 2 4" xfId="3294"/>
    <cellStyle name="Comma 3 4 4 2 3" xfId="1308"/>
    <cellStyle name="Comma 3 4 4 2 3 2" xfId="2396"/>
    <cellStyle name="Comma 3 4 4 2 3 2 2" xfId="4628"/>
    <cellStyle name="Comma 3 4 4 2 3 3" xfId="3547"/>
    <cellStyle name="Comma 3 4 4 2 4" xfId="1895"/>
    <cellStyle name="Comma 3 4 4 2 4 2" xfId="4127"/>
    <cellStyle name="Comma 3 4 4 2 5" xfId="3046"/>
    <cellStyle name="Comma 3 4 4 3" xfId="928"/>
    <cellStyle name="Comma 3 4 4 3 2" xfId="1432"/>
    <cellStyle name="Comma 3 4 4 3 2 2" xfId="2520"/>
    <cellStyle name="Comma 3 4 4 3 2 2 2" xfId="4752"/>
    <cellStyle name="Comma 3 4 4 3 2 3" xfId="3671"/>
    <cellStyle name="Comma 3 4 4 3 3" xfId="2019"/>
    <cellStyle name="Comma 3 4 4 3 3 2" xfId="4251"/>
    <cellStyle name="Comma 3 4 4 3 4" xfId="3170"/>
    <cellStyle name="Comma 3 4 4 4" xfId="1184"/>
    <cellStyle name="Comma 3 4 4 4 2" xfId="2272"/>
    <cellStyle name="Comma 3 4 4 4 2 2" xfId="4504"/>
    <cellStyle name="Comma 3 4 4 4 3" xfId="3423"/>
    <cellStyle name="Comma 3 4 4 5" xfId="680"/>
    <cellStyle name="Comma 3 4 4 5 2" xfId="2922"/>
    <cellStyle name="Comma 3 4 4 6" xfId="1771"/>
    <cellStyle name="Comma 3 4 4 6 2" xfId="4003"/>
    <cellStyle name="Comma 3 4 4 7" xfId="2787"/>
    <cellStyle name="Comma 3 4 5" xfId="738"/>
    <cellStyle name="Comma 3 4 5 2" xfId="986"/>
    <cellStyle name="Comma 3 4 5 2 2" xfId="1490"/>
    <cellStyle name="Comma 3 4 5 2 2 2" xfId="2578"/>
    <cellStyle name="Comma 3 4 5 2 2 2 2" xfId="4810"/>
    <cellStyle name="Comma 3 4 5 2 2 3" xfId="3729"/>
    <cellStyle name="Comma 3 4 5 2 3" xfId="2077"/>
    <cellStyle name="Comma 3 4 5 2 3 2" xfId="4309"/>
    <cellStyle name="Comma 3 4 5 2 4" xfId="3228"/>
    <cellStyle name="Comma 3 4 5 3" xfId="1242"/>
    <cellStyle name="Comma 3 4 5 3 2" xfId="2330"/>
    <cellStyle name="Comma 3 4 5 3 2 2" xfId="4562"/>
    <cellStyle name="Comma 3 4 5 3 3" xfId="3481"/>
    <cellStyle name="Comma 3 4 5 4" xfId="1829"/>
    <cellStyle name="Comma 3 4 5 4 2" xfId="4061"/>
    <cellStyle name="Comma 3 4 5 5" xfId="2980"/>
    <cellStyle name="Comma 3 4 6" xfId="862"/>
    <cellStyle name="Comma 3 4 6 2" xfId="1366"/>
    <cellStyle name="Comma 3 4 6 2 2" xfId="2454"/>
    <cellStyle name="Comma 3 4 6 2 2 2" xfId="4686"/>
    <cellStyle name="Comma 3 4 6 2 3" xfId="3605"/>
    <cellStyle name="Comma 3 4 6 3" xfId="1953"/>
    <cellStyle name="Comma 3 4 6 3 2" xfId="4185"/>
    <cellStyle name="Comma 3 4 6 4" xfId="3104"/>
    <cellStyle name="Comma 3 4 7" xfId="1118"/>
    <cellStyle name="Comma 3 4 7 2" xfId="2206"/>
    <cellStyle name="Comma 3 4 7 2 2" xfId="4438"/>
    <cellStyle name="Comma 3 4 7 3" xfId="3357"/>
    <cellStyle name="Comma 3 4 8" xfId="614"/>
    <cellStyle name="Comma 3 4 8 2" xfId="2856"/>
    <cellStyle name="Comma 3 4 9" xfId="1636"/>
    <cellStyle name="Comma 3 4 9 2" xfId="3875"/>
    <cellStyle name="Comma 3 5" xfId="476"/>
    <cellStyle name="Comma 3 5 10" xfId="1707"/>
    <cellStyle name="Comma 3 5 10 2" xfId="3939"/>
    <cellStyle name="Comma 3 5 11" xfId="2718"/>
    <cellStyle name="Comma 3 5 2" xfId="518"/>
    <cellStyle name="Comma 3 5 2 2" xfId="589"/>
    <cellStyle name="Comma 3 5 2 2 2" xfId="808"/>
    <cellStyle name="Comma 3 5 2 2 2 2" xfId="1056"/>
    <cellStyle name="Comma 3 5 2 2 2 2 2" xfId="1560"/>
    <cellStyle name="Comma 3 5 2 2 2 2 2 2" xfId="2648"/>
    <cellStyle name="Comma 3 5 2 2 2 2 2 2 2" xfId="4880"/>
    <cellStyle name="Comma 3 5 2 2 2 2 2 3" xfId="3799"/>
    <cellStyle name="Comma 3 5 2 2 2 2 3" xfId="2147"/>
    <cellStyle name="Comma 3 5 2 2 2 2 3 2" xfId="4379"/>
    <cellStyle name="Comma 3 5 2 2 2 2 4" xfId="3298"/>
    <cellStyle name="Comma 3 5 2 2 2 3" xfId="1312"/>
    <cellStyle name="Comma 3 5 2 2 2 3 2" xfId="2400"/>
    <cellStyle name="Comma 3 5 2 2 2 3 2 2" xfId="4632"/>
    <cellStyle name="Comma 3 5 2 2 2 3 3" xfId="3551"/>
    <cellStyle name="Comma 3 5 2 2 2 4" xfId="1899"/>
    <cellStyle name="Comma 3 5 2 2 2 4 2" xfId="4131"/>
    <cellStyle name="Comma 3 5 2 2 2 5" xfId="3050"/>
    <cellStyle name="Comma 3 5 2 2 3" xfId="932"/>
    <cellStyle name="Comma 3 5 2 2 3 2" xfId="1436"/>
    <cellStyle name="Comma 3 5 2 2 3 2 2" xfId="2524"/>
    <cellStyle name="Comma 3 5 2 2 3 2 2 2" xfId="4756"/>
    <cellStyle name="Comma 3 5 2 2 3 2 3" xfId="3675"/>
    <cellStyle name="Comma 3 5 2 2 3 3" xfId="2023"/>
    <cellStyle name="Comma 3 5 2 2 3 3 2" xfId="4255"/>
    <cellStyle name="Comma 3 5 2 2 3 4" xfId="3174"/>
    <cellStyle name="Comma 3 5 2 2 4" xfId="1188"/>
    <cellStyle name="Comma 3 5 2 2 4 2" xfId="2276"/>
    <cellStyle name="Comma 3 5 2 2 4 2 2" xfId="4508"/>
    <cellStyle name="Comma 3 5 2 2 4 3" xfId="3427"/>
    <cellStyle name="Comma 3 5 2 2 5" xfId="684"/>
    <cellStyle name="Comma 3 5 2 2 5 2" xfId="2926"/>
    <cellStyle name="Comma 3 5 2 2 6" xfId="1775"/>
    <cellStyle name="Comma 3 5 2 2 6 2" xfId="4007"/>
    <cellStyle name="Comma 3 5 2 2 7" xfId="2831"/>
    <cellStyle name="Comma 3 5 2 3" xfId="762"/>
    <cellStyle name="Comma 3 5 2 3 2" xfId="1010"/>
    <cellStyle name="Comma 3 5 2 3 2 2" xfId="1514"/>
    <cellStyle name="Comma 3 5 2 3 2 2 2" xfId="2602"/>
    <cellStyle name="Comma 3 5 2 3 2 2 2 2" xfId="4834"/>
    <cellStyle name="Comma 3 5 2 3 2 2 3" xfId="3753"/>
    <cellStyle name="Comma 3 5 2 3 2 3" xfId="2101"/>
    <cellStyle name="Comma 3 5 2 3 2 3 2" xfId="4333"/>
    <cellStyle name="Comma 3 5 2 3 2 4" xfId="3252"/>
    <cellStyle name="Comma 3 5 2 3 3" xfId="1266"/>
    <cellStyle name="Comma 3 5 2 3 3 2" xfId="2354"/>
    <cellStyle name="Comma 3 5 2 3 3 2 2" xfId="4586"/>
    <cellStyle name="Comma 3 5 2 3 3 3" xfId="3505"/>
    <cellStyle name="Comma 3 5 2 3 4" xfId="1853"/>
    <cellStyle name="Comma 3 5 2 3 4 2" xfId="4085"/>
    <cellStyle name="Comma 3 5 2 3 5" xfId="3004"/>
    <cellStyle name="Comma 3 5 2 4" xfId="886"/>
    <cellStyle name="Comma 3 5 2 4 2" xfId="1390"/>
    <cellStyle name="Comma 3 5 2 4 2 2" xfId="2478"/>
    <cellStyle name="Comma 3 5 2 4 2 2 2" xfId="4710"/>
    <cellStyle name="Comma 3 5 2 4 2 3" xfId="3629"/>
    <cellStyle name="Comma 3 5 2 4 3" xfId="1977"/>
    <cellStyle name="Comma 3 5 2 4 3 2" xfId="4209"/>
    <cellStyle name="Comma 3 5 2 4 4" xfId="3128"/>
    <cellStyle name="Comma 3 5 2 5" xfId="1142"/>
    <cellStyle name="Comma 3 5 2 5 2" xfId="2230"/>
    <cellStyle name="Comma 3 5 2 5 2 2" xfId="4462"/>
    <cellStyle name="Comma 3 5 2 5 3" xfId="3381"/>
    <cellStyle name="Comma 3 5 2 6" xfId="638"/>
    <cellStyle name="Comma 3 5 2 6 2" xfId="2880"/>
    <cellStyle name="Comma 3 5 2 7" xfId="1680"/>
    <cellStyle name="Comma 3 5 2 7 2" xfId="3919"/>
    <cellStyle name="Comma 3 5 2 8" xfId="1729"/>
    <cellStyle name="Comma 3 5 2 8 2" xfId="3961"/>
    <cellStyle name="Comma 3 5 2 9" xfId="2760"/>
    <cellStyle name="Comma 3 5 3" xfId="496"/>
    <cellStyle name="Comma 3 5 3 2" xfId="567"/>
    <cellStyle name="Comma 3 5 3 2 2" xfId="809"/>
    <cellStyle name="Comma 3 5 3 2 2 2" xfId="1057"/>
    <cellStyle name="Comma 3 5 3 2 2 2 2" xfId="1561"/>
    <cellStyle name="Comma 3 5 3 2 2 2 2 2" xfId="2649"/>
    <cellStyle name="Comma 3 5 3 2 2 2 2 2 2" xfId="4881"/>
    <cellStyle name="Comma 3 5 3 2 2 2 2 3" xfId="3800"/>
    <cellStyle name="Comma 3 5 3 2 2 2 3" xfId="2148"/>
    <cellStyle name="Comma 3 5 3 2 2 2 3 2" xfId="4380"/>
    <cellStyle name="Comma 3 5 3 2 2 2 4" xfId="3299"/>
    <cellStyle name="Comma 3 5 3 2 2 3" xfId="1313"/>
    <cellStyle name="Comma 3 5 3 2 2 3 2" xfId="2401"/>
    <cellStyle name="Comma 3 5 3 2 2 3 2 2" xfId="4633"/>
    <cellStyle name="Comma 3 5 3 2 2 3 3" xfId="3552"/>
    <cellStyle name="Comma 3 5 3 2 2 4" xfId="1900"/>
    <cellStyle name="Comma 3 5 3 2 2 4 2" xfId="4132"/>
    <cellStyle name="Comma 3 5 3 2 2 5" xfId="3051"/>
    <cellStyle name="Comma 3 5 3 2 3" xfId="933"/>
    <cellStyle name="Comma 3 5 3 2 3 2" xfId="1437"/>
    <cellStyle name="Comma 3 5 3 2 3 2 2" xfId="2525"/>
    <cellStyle name="Comma 3 5 3 2 3 2 2 2" xfId="4757"/>
    <cellStyle name="Comma 3 5 3 2 3 2 3" xfId="3676"/>
    <cellStyle name="Comma 3 5 3 2 3 3" xfId="2024"/>
    <cellStyle name="Comma 3 5 3 2 3 3 2" xfId="4256"/>
    <cellStyle name="Comma 3 5 3 2 3 4" xfId="3175"/>
    <cellStyle name="Comma 3 5 3 2 4" xfId="1189"/>
    <cellStyle name="Comma 3 5 3 2 4 2" xfId="2277"/>
    <cellStyle name="Comma 3 5 3 2 4 2 2" xfId="4509"/>
    <cellStyle name="Comma 3 5 3 2 4 3" xfId="3428"/>
    <cellStyle name="Comma 3 5 3 2 5" xfId="685"/>
    <cellStyle name="Comma 3 5 3 2 5 2" xfId="2927"/>
    <cellStyle name="Comma 3 5 3 2 6" xfId="1776"/>
    <cellStyle name="Comma 3 5 3 2 6 2" xfId="4008"/>
    <cellStyle name="Comma 3 5 3 2 7" xfId="2809"/>
    <cellStyle name="Comma 3 5 3 3" xfId="782"/>
    <cellStyle name="Comma 3 5 3 3 2" xfId="1030"/>
    <cellStyle name="Comma 3 5 3 3 2 2" xfId="1534"/>
    <cellStyle name="Comma 3 5 3 3 2 2 2" xfId="2622"/>
    <cellStyle name="Comma 3 5 3 3 2 2 2 2" xfId="4854"/>
    <cellStyle name="Comma 3 5 3 3 2 2 3" xfId="3773"/>
    <cellStyle name="Comma 3 5 3 3 2 3" xfId="2121"/>
    <cellStyle name="Comma 3 5 3 3 2 3 2" xfId="4353"/>
    <cellStyle name="Comma 3 5 3 3 2 4" xfId="3272"/>
    <cellStyle name="Comma 3 5 3 3 3" xfId="1286"/>
    <cellStyle name="Comma 3 5 3 3 3 2" xfId="2374"/>
    <cellStyle name="Comma 3 5 3 3 3 2 2" xfId="4606"/>
    <cellStyle name="Comma 3 5 3 3 3 3" xfId="3525"/>
    <cellStyle name="Comma 3 5 3 3 4" xfId="1873"/>
    <cellStyle name="Comma 3 5 3 3 4 2" xfId="4105"/>
    <cellStyle name="Comma 3 5 3 3 5" xfId="3024"/>
    <cellStyle name="Comma 3 5 3 4" xfId="906"/>
    <cellStyle name="Comma 3 5 3 4 2" xfId="1410"/>
    <cellStyle name="Comma 3 5 3 4 2 2" xfId="2498"/>
    <cellStyle name="Comma 3 5 3 4 2 2 2" xfId="4730"/>
    <cellStyle name="Comma 3 5 3 4 2 3" xfId="3649"/>
    <cellStyle name="Comma 3 5 3 4 3" xfId="1997"/>
    <cellStyle name="Comma 3 5 3 4 3 2" xfId="4229"/>
    <cellStyle name="Comma 3 5 3 4 4" xfId="3148"/>
    <cellStyle name="Comma 3 5 3 5" xfId="1162"/>
    <cellStyle name="Comma 3 5 3 5 2" xfId="2250"/>
    <cellStyle name="Comma 3 5 3 5 2 2" xfId="4482"/>
    <cellStyle name="Comma 3 5 3 5 3" xfId="3401"/>
    <cellStyle name="Comma 3 5 3 6" xfId="658"/>
    <cellStyle name="Comma 3 5 3 6 2" xfId="2900"/>
    <cellStyle name="Comma 3 5 3 7" xfId="1658"/>
    <cellStyle name="Comma 3 5 3 7 2" xfId="3897"/>
    <cellStyle name="Comma 3 5 3 8" xfId="1749"/>
    <cellStyle name="Comma 3 5 3 8 2" xfId="3981"/>
    <cellStyle name="Comma 3 5 3 9" xfId="2738"/>
    <cellStyle name="Comma 3 5 4" xfId="547"/>
    <cellStyle name="Comma 3 5 4 2" xfId="807"/>
    <cellStyle name="Comma 3 5 4 2 2" xfId="1055"/>
    <cellStyle name="Comma 3 5 4 2 2 2" xfId="1559"/>
    <cellStyle name="Comma 3 5 4 2 2 2 2" xfId="2647"/>
    <cellStyle name="Comma 3 5 4 2 2 2 2 2" xfId="4879"/>
    <cellStyle name="Comma 3 5 4 2 2 2 3" xfId="3798"/>
    <cellStyle name="Comma 3 5 4 2 2 3" xfId="2146"/>
    <cellStyle name="Comma 3 5 4 2 2 3 2" xfId="4378"/>
    <cellStyle name="Comma 3 5 4 2 2 4" xfId="3297"/>
    <cellStyle name="Comma 3 5 4 2 3" xfId="1311"/>
    <cellStyle name="Comma 3 5 4 2 3 2" xfId="2399"/>
    <cellStyle name="Comma 3 5 4 2 3 2 2" xfId="4631"/>
    <cellStyle name="Comma 3 5 4 2 3 3" xfId="3550"/>
    <cellStyle name="Comma 3 5 4 2 4" xfId="1898"/>
    <cellStyle name="Comma 3 5 4 2 4 2" xfId="4130"/>
    <cellStyle name="Comma 3 5 4 2 5" xfId="3049"/>
    <cellStyle name="Comma 3 5 4 3" xfId="931"/>
    <cellStyle name="Comma 3 5 4 3 2" xfId="1435"/>
    <cellStyle name="Comma 3 5 4 3 2 2" xfId="2523"/>
    <cellStyle name="Comma 3 5 4 3 2 2 2" xfId="4755"/>
    <cellStyle name="Comma 3 5 4 3 2 3" xfId="3674"/>
    <cellStyle name="Comma 3 5 4 3 3" xfId="2022"/>
    <cellStyle name="Comma 3 5 4 3 3 2" xfId="4254"/>
    <cellStyle name="Comma 3 5 4 3 4" xfId="3173"/>
    <cellStyle name="Comma 3 5 4 4" xfId="1187"/>
    <cellStyle name="Comma 3 5 4 4 2" xfId="2275"/>
    <cellStyle name="Comma 3 5 4 4 2 2" xfId="4507"/>
    <cellStyle name="Comma 3 5 4 4 3" xfId="3426"/>
    <cellStyle name="Comma 3 5 4 5" xfId="683"/>
    <cellStyle name="Comma 3 5 4 5 2" xfId="2925"/>
    <cellStyle name="Comma 3 5 4 6" xfId="1774"/>
    <cellStyle name="Comma 3 5 4 6 2" xfId="4006"/>
    <cellStyle name="Comma 3 5 4 7" xfId="2789"/>
    <cellStyle name="Comma 3 5 5" xfId="740"/>
    <cellStyle name="Comma 3 5 5 2" xfId="988"/>
    <cellStyle name="Comma 3 5 5 2 2" xfId="1492"/>
    <cellStyle name="Comma 3 5 5 2 2 2" xfId="2580"/>
    <cellStyle name="Comma 3 5 5 2 2 2 2" xfId="4812"/>
    <cellStyle name="Comma 3 5 5 2 2 3" xfId="3731"/>
    <cellStyle name="Comma 3 5 5 2 3" xfId="2079"/>
    <cellStyle name="Comma 3 5 5 2 3 2" xfId="4311"/>
    <cellStyle name="Comma 3 5 5 2 4" xfId="3230"/>
    <cellStyle name="Comma 3 5 5 3" xfId="1244"/>
    <cellStyle name="Comma 3 5 5 3 2" xfId="2332"/>
    <cellStyle name="Comma 3 5 5 3 2 2" xfId="4564"/>
    <cellStyle name="Comma 3 5 5 3 3" xfId="3483"/>
    <cellStyle name="Comma 3 5 5 4" xfId="1831"/>
    <cellStyle name="Comma 3 5 5 4 2" xfId="4063"/>
    <cellStyle name="Comma 3 5 5 5" xfId="2982"/>
    <cellStyle name="Comma 3 5 6" xfId="864"/>
    <cellStyle name="Comma 3 5 6 2" xfId="1368"/>
    <cellStyle name="Comma 3 5 6 2 2" xfId="2456"/>
    <cellStyle name="Comma 3 5 6 2 2 2" xfId="4688"/>
    <cellStyle name="Comma 3 5 6 2 3" xfId="3607"/>
    <cellStyle name="Comma 3 5 6 3" xfId="1955"/>
    <cellStyle name="Comma 3 5 6 3 2" xfId="4187"/>
    <cellStyle name="Comma 3 5 6 4" xfId="3106"/>
    <cellStyle name="Comma 3 5 7" xfId="1120"/>
    <cellStyle name="Comma 3 5 7 2" xfId="2208"/>
    <cellStyle name="Comma 3 5 7 2 2" xfId="4440"/>
    <cellStyle name="Comma 3 5 7 3" xfId="3359"/>
    <cellStyle name="Comma 3 5 8" xfId="616"/>
    <cellStyle name="Comma 3 5 8 2" xfId="2858"/>
    <cellStyle name="Comma 3 5 9" xfId="1638"/>
    <cellStyle name="Comma 3 5 9 2" xfId="3877"/>
    <cellStyle name="Comma 3 6" xfId="478"/>
    <cellStyle name="Comma 3 6 10" xfId="1709"/>
    <cellStyle name="Comma 3 6 10 2" xfId="3941"/>
    <cellStyle name="Comma 3 6 11" xfId="2720"/>
    <cellStyle name="Comma 3 6 2" xfId="520"/>
    <cellStyle name="Comma 3 6 2 2" xfId="591"/>
    <cellStyle name="Comma 3 6 2 2 2" xfId="811"/>
    <cellStyle name="Comma 3 6 2 2 2 2" xfId="1059"/>
    <cellStyle name="Comma 3 6 2 2 2 2 2" xfId="1563"/>
    <cellStyle name="Comma 3 6 2 2 2 2 2 2" xfId="2651"/>
    <cellStyle name="Comma 3 6 2 2 2 2 2 2 2" xfId="4883"/>
    <cellStyle name="Comma 3 6 2 2 2 2 2 3" xfId="3802"/>
    <cellStyle name="Comma 3 6 2 2 2 2 3" xfId="2150"/>
    <cellStyle name="Comma 3 6 2 2 2 2 3 2" xfId="4382"/>
    <cellStyle name="Comma 3 6 2 2 2 2 4" xfId="3301"/>
    <cellStyle name="Comma 3 6 2 2 2 3" xfId="1315"/>
    <cellStyle name="Comma 3 6 2 2 2 3 2" xfId="2403"/>
    <cellStyle name="Comma 3 6 2 2 2 3 2 2" xfId="4635"/>
    <cellStyle name="Comma 3 6 2 2 2 3 3" xfId="3554"/>
    <cellStyle name="Comma 3 6 2 2 2 4" xfId="1902"/>
    <cellStyle name="Comma 3 6 2 2 2 4 2" xfId="4134"/>
    <cellStyle name="Comma 3 6 2 2 2 5" xfId="3053"/>
    <cellStyle name="Comma 3 6 2 2 3" xfId="935"/>
    <cellStyle name="Comma 3 6 2 2 3 2" xfId="1439"/>
    <cellStyle name="Comma 3 6 2 2 3 2 2" xfId="2527"/>
    <cellStyle name="Comma 3 6 2 2 3 2 2 2" xfId="4759"/>
    <cellStyle name="Comma 3 6 2 2 3 2 3" xfId="3678"/>
    <cellStyle name="Comma 3 6 2 2 3 3" xfId="2026"/>
    <cellStyle name="Comma 3 6 2 2 3 3 2" xfId="4258"/>
    <cellStyle name="Comma 3 6 2 2 3 4" xfId="3177"/>
    <cellStyle name="Comma 3 6 2 2 4" xfId="1191"/>
    <cellStyle name="Comma 3 6 2 2 4 2" xfId="2279"/>
    <cellStyle name="Comma 3 6 2 2 4 2 2" xfId="4511"/>
    <cellStyle name="Comma 3 6 2 2 4 3" xfId="3430"/>
    <cellStyle name="Comma 3 6 2 2 5" xfId="687"/>
    <cellStyle name="Comma 3 6 2 2 5 2" xfId="2929"/>
    <cellStyle name="Comma 3 6 2 2 6" xfId="1778"/>
    <cellStyle name="Comma 3 6 2 2 6 2" xfId="4010"/>
    <cellStyle name="Comma 3 6 2 2 7" xfId="2833"/>
    <cellStyle name="Comma 3 6 2 3" xfId="764"/>
    <cellStyle name="Comma 3 6 2 3 2" xfId="1012"/>
    <cellStyle name="Comma 3 6 2 3 2 2" xfId="1516"/>
    <cellStyle name="Comma 3 6 2 3 2 2 2" xfId="2604"/>
    <cellStyle name="Comma 3 6 2 3 2 2 2 2" xfId="4836"/>
    <cellStyle name="Comma 3 6 2 3 2 2 3" xfId="3755"/>
    <cellStyle name="Comma 3 6 2 3 2 3" xfId="2103"/>
    <cellStyle name="Comma 3 6 2 3 2 3 2" xfId="4335"/>
    <cellStyle name="Comma 3 6 2 3 2 4" xfId="3254"/>
    <cellStyle name="Comma 3 6 2 3 3" xfId="1268"/>
    <cellStyle name="Comma 3 6 2 3 3 2" xfId="2356"/>
    <cellStyle name="Comma 3 6 2 3 3 2 2" xfId="4588"/>
    <cellStyle name="Comma 3 6 2 3 3 3" xfId="3507"/>
    <cellStyle name="Comma 3 6 2 3 4" xfId="1855"/>
    <cellStyle name="Comma 3 6 2 3 4 2" xfId="4087"/>
    <cellStyle name="Comma 3 6 2 3 5" xfId="3006"/>
    <cellStyle name="Comma 3 6 2 4" xfId="888"/>
    <cellStyle name="Comma 3 6 2 4 2" xfId="1392"/>
    <cellStyle name="Comma 3 6 2 4 2 2" xfId="2480"/>
    <cellStyle name="Comma 3 6 2 4 2 2 2" xfId="4712"/>
    <cellStyle name="Comma 3 6 2 4 2 3" xfId="3631"/>
    <cellStyle name="Comma 3 6 2 4 3" xfId="1979"/>
    <cellStyle name="Comma 3 6 2 4 3 2" xfId="4211"/>
    <cellStyle name="Comma 3 6 2 4 4" xfId="3130"/>
    <cellStyle name="Comma 3 6 2 5" xfId="1144"/>
    <cellStyle name="Comma 3 6 2 5 2" xfId="2232"/>
    <cellStyle name="Comma 3 6 2 5 2 2" xfId="4464"/>
    <cellStyle name="Comma 3 6 2 5 3" xfId="3383"/>
    <cellStyle name="Comma 3 6 2 6" xfId="640"/>
    <cellStyle name="Comma 3 6 2 6 2" xfId="2882"/>
    <cellStyle name="Comma 3 6 2 7" xfId="1682"/>
    <cellStyle name="Comma 3 6 2 7 2" xfId="3921"/>
    <cellStyle name="Comma 3 6 2 8" xfId="1731"/>
    <cellStyle name="Comma 3 6 2 8 2" xfId="3963"/>
    <cellStyle name="Comma 3 6 2 9" xfId="2762"/>
    <cellStyle name="Comma 3 6 3" xfId="498"/>
    <cellStyle name="Comma 3 6 3 2" xfId="569"/>
    <cellStyle name="Comma 3 6 3 2 2" xfId="812"/>
    <cellStyle name="Comma 3 6 3 2 2 2" xfId="1060"/>
    <cellStyle name="Comma 3 6 3 2 2 2 2" xfId="1564"/>
    <cellStyle name="Comma 3 6 3 2 2 2 2 2" xfId="2652"/>
    <cellStyle name="Comma 3 6 3 2 2 2 2 2 2" xfId="4884"/>
    <cellStyle name="Comma 3 6 3 2 2 2 2 3" xfId="3803"/>
    <cellStyle name="Comma 3 6 3 2 2 2 3" xfId="2151"/>
    <cellStyle name="Comma 3 6 3 2 2 2 3 2" xfId="4383"/>
    <cellStyle name="Comma 3 6 3 2 2 2 4" xfId="3302"/>
    <cellStyle name="Comma 3 6 3 2 2 3" xfId="1316"/>
    <cellStyle name="Comma 3 6 3 2 2 3 2" xfId="2404"/>
    <cellStyle name="Comma 3 6 3 2 2 3 2 2" xfId="4636"/>
    <cellStyle name="Comma 3 6 3 2 2 3 3" xfId="3555"/>
    <cellStyle name="Comma 3 6 3 2 2 4" xfId="1903"/>
    <cellStyle name="Comma 3 6 3 2 2 4 2" xfId="4135"/>
    <cellStyle name="Comma 3 6 3 2 2 5" xfId="3054"/>
    <cellStyle name="Comma 3 6 3 2 3" xfId="936"/>
    <cellStyle name="Comma 3 6 3 2 3 2" xfId="1440"/>
    <cellStyle name="Comma 3 6 3 2 3 2 2" xfId="2528"/>
    <cellStyle name="Comma 3 6 3 2 3 2 2 2" xfId="4760"/>
    <cellStyle name="Comma 3 6 3 2 3 2 3" xfId="3679"/>
    <cellStyle name="Comma 3 6 3 2 3 3" xfId="2027"/>
    <cellStyle name="Comma 3 6 3 2 3 3 2" xfId="4259"/>
    <cellStyle name="Comma 3 6 3 2 3 4" xfId="3178"/>
    <cellStyle name="Comma 3 6 3 2 4" xfId="1192"/>
    <cellStyle name="Comma 3 6 3 2 4 2" xfId="2280"/>
    <cellStyle name="Comma 3 6 3 2 4 2 2" xfId="4512"/>
    <cellStyle name="Comma 3 6 3 2 4 3" xfId="3431"/>
    <cellStyle name="Comma 3 6 3 2 5" xfId="688"/>
    <cellStyle name="Comma 3 6 3 2 5 2" xfId="2930"/>
    <cellStyle name="Comma 3 6 3 2 6" xfId="1779"/>
    <cellStyle name="Comma 3 6 3 2 6 2" xfId="4011"/>
    <cellStyle name="Comma 3 6 3 2 7" xfId="2811"/>
    <cellStyle name="Comma 3 6 3 3" xfId="784"/>
    <cellStyle name="Comma 3 6 3 3 2" xfId="1032"/>
    <cellStyle name="Comma 3 6 3 3 2 2" xfId="1536"/>
    <cellStyle name="Comma 3 6 3 3 2 2 2" xfId="2624"/>
    <cellStyle name="Comma 3 6 3 3 2 2 2 2" xfId="4856"/>
    <cellStyle name="Comma 3 6 3 3 2 2 3" xfId="3775"/>
    <cellStyle name="Comma 3 6 3 3 2 3" xfId="2123"/>
    <cellStyle name="Comma 3 6 3 3 2 3 2" xfId="4355"/>
    <cellStyle name="Comma 3 6 3 3 2 4" xfId="3274"/>
    <cellStyle name="Comma 3 6 3 3 3" xfId="1288"/>
    <cellStyle name="Comma 3 6 3 3 3 2" xfId="2376"/>
    <cellStyle name="Comma 3 6 3 3 3 2 2" xfId="4608"/>
    <cellStyle name="Comma 3 6 3 3 3 3" xfId="3527"/>
    <cellStyle name="Comma 3 6 3 3 4" xfId="1875"/>
    <cellStyle name="Comma 3 6 3 3 4 2" xfId="4107"/>
    <cellStyle name="Comma 3 6 3 3 5" xfId="3026"/>
    <cellStyle name="Comma 3 6 3 4" xfId="908"/>
    <cellStyle name="Comma 3 6 3 4 2" xfId="1412"/>
    <cellStyle name="Comma 3 6 3 4 2 2" xfId="2500"/>
    <cellStyle name="Comma 3 6 3 4 2 2 2" xfId="4732"/>
    <cellStyle name="Comma 3 6 3 4 2 3" xfId="3651"/>
    <cellStyle name="Comma 3 6 3 4 3" xfId="1999"/>
    <cellStyle name="Comma 3 6 3 4 3 2" xfId="4231"/>
    <cellStyle name="Comma 3 6 3 4 4" xfId="3150"/>
    <cellStyle name="Comma 3 6 3 5" xfId="1164"/>
    <cellStyle name="Comma 3 6 3 5 2" xfId="2252"/>
    <cellStyle name="Comma 3 6 3 5 2 2" xfId="4484"/>
    <cellStyle name="Comma 3 6 3 5 3" xfId="3403"/>
    <cellStyle name="Comma 3 6 3 6" xfId="660"/>
    <cellStyle name="Comma 3 6 3 6 2" xfId="2902"/>
    <cellStyle name="Comma 3 6 3 7" xfId="1660"/>
    <cellStyle name="Comma 3 6 3 7 2" xfId="3899"/>
    <cellStyle name="Comma 3 6 3 8" xfId="1751"/>
    <cellStyle name="Comma 3 6 3 8 2" xfId="3983"/>
    <cellStyle name="Comma 3 6 3 9" xfId="2740"/>
    <cellStyle name="Comma 3 6 4" xfId="549"/>
    <cellStyle name="Comma 3 6 4 2" xfId="810"/>
    <cellStyle name="Comma 3 6 4 2 2" xfId="1058"/>
    <cellStyle name="Comma 3 6 4 2 2 2" xfId="1562"/>
    <cellStyle name="Comma 3 6 4 2 2 2 2" xfId="2650"/>
    <cellStyle name="Comma 3 6 4 2 2 2 2 2" xfId="4882"/>
    <cellStyle name="Comma 3 6 4 2 2 2 3" xfId="3801"/>
    <cellStyle name="Comma 3 6 4 2 2 3" xfId="2149"/>
    <cellStyle name="Comma 3 6 4 2 2 3 2" xfId="4381"/>
    <cellStyle name="Comma 3 6 4 2 2 4" xfId="3300"/>
    <cellStyle name="Comma 3 6 4 2 3" xfId="1314"/>
    <cellStyle name="Comma 3 6 4 2 3 2" xfId="2402"/>
    <cellStyle name="Comma 3 6 4 2 3 2 2" xfId="4634"/>
    <cellStyle name="Comma 3 6 4 2 3 3" xfId="3553"/>
    <cellStyle name="Comma 3 6 4 2 4" xfId="1901"/>
    <cellStyle name="Comma 3 6 4 2 4 2" xfId="4133"/>
    <cellStyle name="Comma 3 6 4 2 5" xfId="3052"/>
    <cellStyle name="Comma 3 6 4 3" xfId="934"/>
    <cellStyle name="Comma 3 6 4 3 2" xfId="1438"/>
    <cellStyle name="Comma 3 6 4 3 2 2" xfId="2526"/>
    <cellStyle name="Comma 3 6 4 3 2 2 2" xfId="4758"/>
    <cellStyle name="Comma 3 6 4 3 2 3" xfId="3677"/>
    <cellStyle name="Comma 3 6 4 3 3" xfId="2025"/>
    <cellStyle name="Comma 3 6 4 3 3 2" xfId="4257"/>
    <cellStyle name="Comma 3 6 4 3 4" xfId="3176"/>
    <cellStyle name="Comma 3 6 4 4" xfId="1190"/>
    <cellStyle name="Comma 3 6 4 4 2" xfId="2278"/>
    <cellStyle name="Comma 3 6 4 4 2 2" xfId="4510"/>
    <cellStyle name="Comma 3 6 4 4 3" xfId="3429"/>
    <cellStyle name="Comma 3 6 4 5" xfId="686"/>
    <cellStyle name="Comma 3 6 4 5 2" xfId="2928"/>
    <cellStyle name="Comma 3 6 4 6" xfId="1777"/>
    <cellStyle name="Comma 3 6 4 6 2" xfId="4009"/>
    <cellStyle name="Comma 3 6 4 7" xfId="2791"/>
    <cellStyle name="Comma 3 6 5" xfId="742"/>
    <cellStyle name="Comma 3 6 5 2" xfId="990"/>
    <cellStyle name="Comma 3 6 5 2 2" xfId="1494"/>
    <cellStyle name="Comma 3 6 5 2 2 2" xfId="2582"/>
    <cellStyle name="Comma 3 6 5 2 2 2 2" xfId="4814"/>
    <cellStyle name="Comma 3 6 5 2 2 3" xfId="3733"/>
    <cellStyle name="Comma 3 6 5 2 3" xfId="2081"/>
    <cellStyle name="Comma 3 6 5 2 3 2" xfId="4313"/>
    <cellStyle name="Comma 3 6 5 2 4" xfId="3232"/>
    <cellStyle name="Comma 3 6 5 3" xfId="1246"/>
    <cellStyle name="Comma 3 6 5 3 2" xfId="2334"/>
    <cellStyle name="Comma 3 6 5 3 2 2" xfId="4566"/>
    <cellStyle name="Comma 3 6 5 3 3" xfId="3485"/>
    <cellStyle name="Comma 3 6 5 4" xfId="1833"/>
    <cellStyle name="Comma 3 6 5 4 2" xfId="4065"/>
    <cellStyle name="Comma 3 6 5 5" xfId="2984"/>
    <cellStyle name="Comma 3 6 6" xfId="866"/>
    <cellStyle name="Comma 3 6 6 2" xfId="1370"/>
    <cellStyle name="Comma 3 6 6 2 2" xfId="2458"/>
    <cellStyle name="Comma 3 6 6 2 2 2" xfId="4690"/>
    <cellStyle name="Comma 3 6 6 2 3" xfId="3609"/>
    <cellStyle name="Comma 3 6 6 3" xfId="1957"/>
    <cellStyle name="Comma 3 6 6 3 2" xfId="4189"/>
    <cellStyle name="Comma 3 6 6 4" xfId="3108"/>
    <cellStyle name="Comma 3 6 7" xfId="1122"/>
    <cellStyle name="Comma 3 6 7 2" xfId="2210"/>
    <cellStyle name="Comma 3 6 7 2 2" xfId="4442"/>
    <cellStyle name="Comma 3 6 7 3" xfId="3361"/>
    <cellStyle name="Comma 3 6 8" xfId="618"/>
    <cellStyle name="Comma 3 6 8 2" xfId="2860"/>
    <cellStyle name="Comma 3 6 9" xfId="1640"/>
    <cellStyle name="Comma 3 6 9 2" xfId="3879"/>
    <cellStyle name="Comma 3 7" xfId="480"/>
    <cellStyle name="Comma 3 7 10" xfId="1711"/>
    <cellStyle name="Comma 3 7 10 2" xfId="3943"/>
    <cellStyle name="Comma 3 7 11" xfId="2722"/>
    <cellStyle name="Comma 3 7 2" xfId="522"/>
    <cellStyle name="Comma 3 7 2 2" xfId="593"/>
    <cellStyle name="Comma 3 7 2 2 2" xfId="814"/>
    <cellStyle name="Comma 3 7 2 2 2 2" xfId="1062"/>
    <cellStyle name="Comma 3 7 2 2 2 2 2" xfId="1566"/>
    <cellStyle name="Comma 3 7 2 2 2 2 2 2" xfId="2654"/>
    <cellStyle name="Comma 3 7 2 2 2 2 2 2 2" xfId="4886"/>
    <cellStyle name="Comma 3 7 2 2 2 2 2 3" xfId="3805"/>
    <cellStyle name="Comma 3 7 2 2 2 2 3" xfId="2153"/>
    <cellStyle name="Comma 3 7 2 2 2 2 3 2" xfId="4385"/>
    <cellStyle name="Comma 3 7 2 2 2 2 4" xfId="3304"/>
    <cellStyle name="Comma 3 7 2 2 2 3" xfId="1318"/>
    <cellStyle name="Comma 3 7 2 2 2 3 2" xfId="2406"/>
    <cellStyle name="Comma 3 7 2 2 2 3 2 2" xfId="4638"/>
    <cellStyle name="Comma 3 7 2 2 2 3 3" xfId="3557"/>
    <cellStyle name="Comma 3 7 2 2 2 4" xfId="1905"/>
    <cellStyle name="Comma 3 7 2 2 2 4 2" xfId="4137"/>
    <cellStyle name="Comma 3 7 2 2 2 5" xfId="3056"/>
    <cellStyle name="Comma 3 7 2 2 3" xfId="938"/>
    <cellStyle name="Comma 3 7 2 2 3 2" xfId="1442"/>
    <cellStyle name="Comma 3 7 2 2 3 2 2" xfId="2530"/>
    <cellStyle name="Comma 3 7 2 2 3 2 2 2" xfId="4762"/>
    <cellStyle name="Comma 3 7 2 2 3 2 3" xfId="3681"/>
    <cellStyle name="Comma 3 7 2 2 3 3" xfId="2029"/>
    <cellStyle name="Comma 3 7 2 2 3 3 2" xfId="4261"/>
    <cellStyle name="Comma 3 7 2 2 3 4" xfId="3180"/>
    <cellStyle name="Comma 3 7 2 2 4" xfId="1194"/>
    <cellStyle name="Comma 3 7 2 2 4 2" xfId="2282"/>
    <cellStyle name="Comma 3 7 2 2 4 2 2" xfId="4514"/>
    <cellStyle name="Comma 3 7 2 2 4 3" xfId="3433"/>
    <cellStyle name="Comma 3 7 2 2 5" xfId="690"/>
    <cellStyle name="Comma 3 7 2 2 5 2" xfId="2932"/>
    <cellStyle name="Comma 3 7 2 2 6" xfId="1781"/>
    <cellStyle name="Comma 3 7 2 2 6 2" xfId="4013"/>
    <cellStyle name="Comma 3 7 2 2 7" xfId="2835"/>
    <cellStyle name="Comma 3 7 2 3" xfId="766"/>
    <cellStyle name="Comma 3 7 2 3 2" xfId="1014"/>
    <cellStyle name="Comma 3 7 2 3 2 2" xfId="1518"/>
    <cellStyle name="Comma 3 7 2 3 2 2 2" xfId="2606"/>
    <cellStyle name="Comma 3 7 2 3 2 2 2 2" xfId="4838"/>
    <cellStyle name="Comma 3 7 2 3 2 2 3" xfId="3757"/>
    <cellStyle name="Comma 3 7 2 3 2 3" xfId="2105"/>
    <cellStyle name="Comma 3 7 2 3 2 3 2" xfId="4337"/>
    <cellStyle name="Comma 3 7 2 3 2 4" xfId="3256"/>
    <cellStyle name="Comma 3 7 2 3 3" xfId="1270"/>
    <cellStyle name="Comma 3 7 2 3 3 2" xfId="2358"/>
    <cellStyle name="Comma 3 7 2 3 3 2 2" xfId="4590"/>
    <cellStyle name="Comma 3 7 2 3 3 3" xfId="3509"/>
    <cellStyle name="Comma 3 7 2 3 4" xfId="1857"/>
    <cellStyle name="Comma 3 7 2 3 4 2" xfId="4089"/>
    <cellStyle name="Comma 3 7 2 3 5" xfId="3008"/>
    <cellStyle name="Comma 3 7 2 4" xfId="890"/>
    <cellStyle name="Comma 3 7 2 4 2" xfId="1394"/>
    <cellStyle name="Comma 3 7 2 4 2 2" xfId="2482"/>
    <cellStyle name="Comma 3 7 2 4 2 2 2" xfId="4714"/>
    <cellStyle name="Comma 3 7 2 4 2 3" xfId="3633"/>
    <cellStyle name="Comma 3 7 2 4 3" xfId="1981"/>
    <cellStyle name="Comma 3 7 2 4 3 2" xfId="4213"/>
    <cellStyle name="Comma 3 7 2 4 4" xfId="3132"/>
    <cellStyle name="Comma 3 7 2 5" xfId="1146"/>
    <cellStyle name="Comma 3 7 2 5 2" xfId="2234"/>
    <cellStyle name="Comma 3 7 2 5 2 2" xfId="4466"/>
    <cellStyle name="Comma 3 7 2 5 3" xfId="3385"/>
    <cellStyle name="Comma 3 7 2 6" xfId="642"/>
    <cellStyle name="Comma 3 7 2 6 2" xfId="2884"/>
    <cellStyle name="Comma 3 7 2 7" xfId="1684"/>
    <cellStyle name="Comma 3 7 2 7 2" xfId="3923"/>
    <cellStyle name="Comma 3 7 2 8" xfId="1733"/>
    <cellStyle name="Comma 3 7 2 8 2" xfId="3965"/>
    <cellStyle name="Comma 3 7 2 9" xfId="2764"/>
    <cellStyle name="Comma 3 7 3" xfId="500"/>
    <cellStyle name="Comma 3 7 3 2" xfId="571"/>
    <cellStyle name="Comma 3 7 3 2 2" xfId="815"/>
    <cellStyle name="Comma 3 7 3 2 2 2" xfId="1063"/>
    <cellStyle name="Comma 3 7 3 2 2 2 2" xfId="1567"/>
    <cellStyle name="Comma 3 7 3 2 2 2 2 2" xfId="2655"/>
    <cellStyle name="Comma 3 7 3 2 2 2 2 2 2" xfId="4887"/>
    <cellStyle name="Comma 3 7 3 2 2 2 2 3" xfId="3806"/>
    <cellStyle name="Comma 3 7 3 2 2 2 3" xfId="2154"/>
    <cellStyle name="Comma 3 7 3 2 2 2 3 2" xfId="4386"/>
    <cellStyle name="Comma 3 7 3 2 2 2 4" xfId="3305"/>
    <cellStyle name="Comma 3 7 3 2 2 3" xfId="1319"/>
    <cellStyle name="Comma 3 7 3 2 2 3 2" xfId="2407"/>
    <cellStyle name="Comma 3 7 3 2 2 3 2 2" xfId="4639"/>
    <cellStyle name="Comma 3 7 3 2 2 3 3" xfId="3558"/>
    <cellStyle name="Comma 3 7 3 2 2 4" xfId="1906"/>
    <cellStyle name="Comma 3 7 3 2 2 4 2" xfId="4138"/>
    <cellStyle name="Comma 3 7 3 2 2 5" xfId="3057"/>
    <cellStyle name="Comma 3 7 3 2 3" xfId="939"/>
    <cellStyle name="Comma 3 7 3 2 3 2" xfId="1443"/>
    <cellStyle name="Comma 3 7 3 2 3 2 2" xfId="2531"/>
    <cellStyle name="Comma 3 7 3 2 3 2 2 2" xfId="4763"/>
    <cellStyle name="Comma 3 7 3 2 3 2 3" xfId="3682"/>
    <cellStyle name="Comma 3 7 3 2 3 3" xfId="2030"/>
    <cellStyle name="Comma 3 7 3 2 3 3 2" xfId="4262"/>
    <cellStyle name="Comma 3 7 3 2 3 4" xfId="3181"/>
    <cellStyle name="Comma 3 7 3 2 4" xfId="1195"/>
    <cellStyle name="Comma 3 7 3 2 4 2" xfId="2283"/>
    <cellStyle name="Comma 3 7 3 2 4 2 2" xfId="4515"/>
    <cellStyle name="Comma 3 7 3 2 4 3" xfId="3434"/>
    <cellStyle name="Comma 3 7 3 2 5" xfId="691"/>
    <cellStyle name="Comma 3 7 3 2 5 2" xfId="2933"/>
    <cellStyle name="Comma 3 7 3 2 6" xfId="1782"/>
    <cellStyle name="Comma 3 7 3 2 6 2" xfId="4014"/>
    <cellStyle name="Comma 3 7 3 2 7" xfId="2813"/>
    <cellStyle name="Comma 3 7 3 3" xfId="786"/>
    <cellStyle name="Comma 3 7 3 3 2" xfId="1034"/>
    <cellStyle name="Comma 3 7 3 3 2 2" xfId="1538"/>
    <cellStyle name="Comma 3 7 3 3 2 2 2" xfId="2626"/>
    <cellStyle name="Comma 3 7 3 3 2 2 2 2" xfId="4858"/>
    <cellStyle name="Comma 3 7 3 3 2 2 3" xfId="3777"/>
    <cellStyle name="Comma 3 7 3 3 2 3" xfId="2125"/>
    <cellStyle name="Comma 3 7 3 3 2 3 2" xfId="4357"/>
    <cellStyle name="Comma 3 7 3 3 2 4" xfId="3276"/>
    <cellStyle name="Comma 3 7 3 3 3" xfId="1290"/>
    <cellStyle name="Comma 3 7 3 3 3 2" xfId="2378"/>
    <cellStyle name="Comma 3 7 3 3 3 2 2" xfId="4610"/>
    <cellStyle name="Comma 3 7 3 3 3 3" xfId="3529"/>
    <cellStyle name="Comma 3 7 3 3 4" xfId="1877"/>
    <cellStyle name="Comma 3 7 3 3 4 2" xfId="4109"/>
    <cellStyle name="Comma 3 7 3 3 5" xfId="3028"/>
    <cellStyle name="Comma 3 7 3 4" xfId="910"/>
    <cellStyle name="Comma 3 7 3 4 2" xfId="1414"/>
    <cellStyle name="Comma 3 7 3 4 2 2" xfId="2502"/>
    <cellStyle name="Comma 3 7 3 4 2 2 2" xfId="4734"/>
    <cellStyle name="Comma 3 7 3 4 2 3" xfId="3653"/>
    <cellStyle name="Comma 3 7 3 4 3" xfId="2001"/>
    <cellStyle name="Comma 3 7 3 4 3 2" xfId="4233"/>
    <cellStyle name="Comma 3 7 3 4 4" xfId="3152"/>
    <cellStyle name="Comma 3 7 3 5" xfId="1166"/>
    <cellStyle name="Comma 3 7 3 5 2" xfId="2254"/>
    <cellStyle name="Comma 3 7 3 5 2 2" xfId="4486"/>
    <cellStyle name="Comma 3 7 3 5 3" xfId="3405"/>
    <cellStyle name="Comma 3 7 3 6" xfId="662"/>
    <cellStyle name="Comma 3 7 3 6 2" xfId="2904"/>
    <cellStyle name="Comma 3 7 3 7" xfId="1662"/>
    <cellStyle name="Comma 3 7 3 7 2" xfId="3901"/>
    <cellStyle name="Comma 3 7 3 8" xfId="1753"/>
    <cellStyle name="Comma 3 7 3 8 2" xfId="3985"/>
    <cellStyle name="Comma 3 7 3 9" xfId="2742"/>
    <cellStyle name="Comma 3 7 4" xfId="551"/>
    <cellStyle name="Comma 3 7 4 2" xfId="813"/>
    <cellStyle name="Comma 3 7 4 2 2" xfId="1061"/>
    <cellStyle name="Comma 3 7 4 2 2 2" xfId="1565"/>
    <cellStyle name="Comma 3 7 4 2 2 2 2" xfId="2653"/>
    <cellStyle name="Comma 3 7 4 2 2 2 2 2" xfId="4885"/>
    <cellStyle name="Comma 3 7 4 2 2 2 3" xfId="3804"/>
    <cellStyle name="Comma 3 7 4 2 2 3" xfId="2152"/>
    <cellStyle name="Comma 3 7 4 2 2 3 2" xfId="4384"/>
    <cellStyle name="Comma 3 7 4 2 2 4" xfId="3303"/>
    <cellStyle name="Comma 3 7 4 2 3" xfId="1317"/>
    <cellStyle name="Comma 3 7 4 2 3 2" xfId="2405"/>
    <cellStyle name="Comma 3 7 4 2 3 2 2" xfId="4637"/>
    <cellStyle name="Comma 3 7 4 2 3 3" xfId="3556"/>
    <cellStyle name="Comma 3 7 4 2 4" xfId="1904"/>
    <cellStyle name="Comma 3 7 4 2 4 2" xfId="4136"/>
    <cellStyle name="Comma 3 7 4 2 5" xfId="3055"/>
    <cellStyle name="Comma 3 7 4 3" xfId="937"/>
    <cellStyle name="Comma 3 7 4 3 2" xfId="1441"/>
    <cellStyle name="Comma 3 7 4 3 2 2" xfId="2529"/>
    <cellStyle name="Comma 3 7 4 3 2 2 2" xfId="4761"/>
    <cellStyle name="Comma 3 7 4 3 2 3" xfId="3680"/>
    <cellStyle name="Comma 3 7 4 3 3" xfId="2028"/>
    <cellStyle name="Comma 3 7 4 3 3 2" xfId="4260"/>
    <cellStyle name="Comma 3 7 4 3 4" xfId="3179"/>
    <cellStyle name="Comma 3 7 4 4" xfId="1193"/>
    <cellStyle name="Comma 3 7 4 4 2" xfId="2281"/>
    <cellStyle name="Comma 3 7 4 4 2 2" xfId="4513"/>
    <cellStyle name="Comma 3 7 4 4 3" xfId="3432"/>
    <cellStyle name="Comma 3 7 4 5" xfId="689"/>
    <cellStyle name="Comma 3 7 4 5 2" xfId="2931"/>
    <cellStyle name="Comma 3 7 4 6" xfId="1780"/>
    <cellStyle name="Comma 3 7 4 6 2" xfId="4012"/>
    <cellStyle name="Comma 3 7 4 7" xfId="2793"/>
    <cellStyle name="Comma 3 7 5" xfId="744"/>
    <cellStyle name="Comma 3 7 5 2" xfId="992"/>
    <cellStyle name="Comma 3 7 5 2 2" xfId="1496"/>
    <cellStyle name="Comma 3 7 5 2 2 2" xfId="2584"/>
    <cellStyle name="Comma 3 7 5 2 2 2 2" xfId="4816"/>
    <cellStyle name="Comma 3 7 5 2 2 3" xfId="3735"/>
    <cellStyle name="Comma 3 7 5 2 3" xfId="2083"/>
    <cellStyle name="Comma 3 7 5 2 3 2" xfId="4315"/>
    <cellStyle name="Comma 3 7 5 2 4" xfId="3234"/>
    <cellStyle name="Comma 3 7 5 3" xfId="1248"/>
    <cellStyle name="Comma 3 7 5 3 2" xfId="2336"/>
    <cellStyle name="Comma 3 7 5 3 2 2" xfId="4568"/>
    <cellStyle name="Comma 3 7 5 3 3" xfId="3487"/>
    <cellStyle name="Comma 3 7 5 4" xfId="1835"/>
    <cellStyle name="Comma 3 7 5 4 2" xfId="4067"/>
    <cellStyle name="Comma 3 7 5 5" xfId="2986"/>
    <cellStyle name="Comma 3 7 6" xfId="868"/>
    <cellStyle name="Comma 3 7 6 2" xfId="1372"/>
    <cellStyle name="Comma 3 7 6 2 2" xfId="2460"/>
    <cellStyle name="Comma 3 7 6 2 2 2" xfId="4692"/>
    <cellStyle name="Comma 3 7 6 2 3" xfId="3611"/>
    <cellStyle name="Comma 3 7 6 3" xfId="1959"/>
    <cellStyle name="Comma 3 7 6 3 2" xfId="4191"/>
    <cellStyle name="Comma 3 7 6 4" xfId="3110"/>
    <cellStyle name="Comma 3 7 7" xfId="1124"/>
    <cellStyle name="Comma 3 7 7 2" xfId="2212"/>
    <cellStyle name="Comma 3 7 7 2 2" xfId="4444"/>
    <cellStyle name="Comma 3 7 7 3" xfId="3363"/>
    <cellStyle name="Comma 3 7 8" xfId="620"/>
    <cellStyle name="Comma 3 7 8 2" xfId="2862"/>
    <cellStyle name="Comma 3 7 9" xfId="1642"/>
    <cellStyle name="Comma 3 7 9 2" xfId="3881"/>
    <cellStyle name="Comma 3 8" xfId="482"/>
    <cellStyle name="Comma 3 8 10" xfId="1713"/>
    <cellStyle name="Comma 3 8 10 2" xfId="3945"/>
    <cellStyle name="Comma 3 8 11" xfId="2724"/>
    <cellStyle name="Comma 3 8 2" xfId="524"/>
    <cellStyle name="Comma 3 8 2 2" xfId="595"/>
    <cellStyle name="Comma 3 8 2 2 2" xfId="817"/>
    <cellStyle name="Comma 3 8 2 2 2 2" xfId="1065"/>
    <cellStyle name="Comma 3 8 2 2 2 2 2" xfId="1569"/>
    <cellStyle name="Comma 3 8 2 2 2 2 2 2" xfId="2657"/>
    <cellStyle name="Comma 3 8 2 2 2 2 2 2 2" xfId="4889"/>
    <cellStyle name="Comma 3 8 2 2 2 2 2 3" xfId="3808"/>
    <cellStyle name="Comma 3 8 2 2 2 2 3" xfId="2156"/>
    <cellStyle name="Comma 3 8 2 2 2 2 3 2" xfId="4388"/>
    <cellStyle name="Comma 3 8 2 2 2 2 4" xfId="3307"/>
    <cellStyle name="Comma 3 8 2 2 2 3" xfId="1321"/>
    <cellStyle name="Comma 3 8 2 2 2 3 2" xfId="2409"/>
    <cellStyle name="Comma 3 8 2 2 2 3 2 2" xfId="4641"/>
    <cellStyle name="Comma 3 8 2 2 2 3 3" xfId="3560"/>
    <cellStyle name="Comma 3 8 2 2 2 4" xfId="1908"/>
    <cellStyle name="Comma 3 8 2 2 2 4 2" xfId="4140"/>
    <cellStyle name="Comma 3 8 2 2 2 5" xfId="3059"/>
    <cellStyle name="Comma 3 8 2 2 3" xfId="941"/>
    <cellStyle name="Comma 3 8 2 2 3 2" xfId="1445"/>
    <cellStyle name="Comma 3 8 2 2 3 2 2" xfId="2533"/>
    <cellStyle name="Comma 3 8 2 2 3 2 2 2" xfId="4765"/>
    <cellStyle name="Comma 3 8 2 2 3 2 3" xfId="3684"/>
    <cellStyle name="Comma 3 8 2 2 3 3" xfId="2032"/>
    <cellStyle name="Comma 3 8 2 2 3 3 2" xfId="4264"/>
    <cellStyle name="Comma 3 8 2 2 3 4" xfId="3183"/>
    <cellStyle name="Comma 3 8 2 2 4" xfId="1197"/>
    <cellStyle name="Comma 3 8 2 2 4 2" xfId="2285"/>
    <cellStyle name="Comma 3 8 2 2 4 2 2" xfId="4517"/>
    <cellStyle name="Comma 3 8 2 2 4 3" xfId="3436"/>
    <cellStyle name="Comma 3 8 2 2 5" xfId="693"/>
    <cellStyle name="Comma 3 8 2 2 5 2" xfId="2935"/>
    <cellStyle name="Comma 3 8 2 2 6" xfId="1784"/>
    <cellStyle name="Comma 3 8 2 2 6 2" xfId="4016"/>
    <cellStyle name="Comma 3 8 2 2 7" xfId="2837"/>
    <cellStyle name="Comma 3 8 2 3" xfId="768"/>
    <cellStyle name="Comma 3 8 2 3 2" xfId="1016"/>
    <cellStyle name="Comma 3 8 2 3 2 2" xfId="1520"/>
    <cellStyle name="Comma 3 8 2 3 2 2 2" xfId="2608"/>
    <cellStyle name="Comma 3 8 2 3 2 2 2 2" xfId="4840"/>
    <cellStyle name="Comma 3 8 2 3 2 2 3" xfId="3759"/>
    <cellStyle name="Comma 3 8 2 3 2 3" xfId="2107"/>
    <cellStyle name="Comma 3 8 2 3 2 3 2" xfId="4339"/>
    <cellStyle name="Comma 3 8 2 3 2 4" xfId="3258"/>
    <cellStyle name="Comma 3 8 2 3 3" xfId="1272"/>
    <cellStyle name="Comma 3 8 2 3 3 2" xfId="2360"/>
    <cellStyle name="Comma 3 8 2 3 3 2 2" xfId="4592"/>
    <cellStyle name="Comma 3 8 2 3 3 3" xfId="3511"/>
    <cellStyle name="Comma 3 8 2 3 4" xfId="1859"/>
    <cellStyle name="Comma 3 8 2 3 4 2" xfId="4091"/>
    <cellStyle name="Comma 3 8 2 3 5" xfId="3010"/>
    <cellStyle name="Comma 3 8 2 4" xfId="892"/>
    <cellStyle name="Comma 3 8 2 4 2" xfId="1396"/>
    <cellStyle name="Comma 3 8 2 4 2 2" xfId="2484"/>
    <cellStyle name="Comma 3 8 2 4 2 2 2" xfId="4716"/>
    <cellStyle name="Comma 3 8 2 4 2 3" xfId="3635"/>
    <cellStyle name="Comma 3 8 2 4 3" xfId="1983"/>
    <cellStyle name="Comma 3 8 2 4 3 2" xfId="4215"/>
    <cellStyle name="Comma 3 8 2 4 4" xfId="3134"/>
    <cellStyle name="Comma 3 8 2 5" xfId="1148"/>
    <cellStyle name="Comma 3 8 2 5 2" xfId="2236"/>
    <cellStyle name="Comma 3 8 2 5 2 2" xfId="4468"/>
    <cellStyle name="Comma 3 8 2 5 3" xfId="3387"/>
    <cellStyle name="Comma 3 8 2 6" xfId="644"/>
    <cellStyle name="Comma 3 8 2 6 2" xfId="2886"/>
    <cellStyle name="Comma 3 8 2 7" xfId="1686"/>
    <cellStyle name="Comma 3 8 2 7 2" xfId="3925"/>
    <cellStyle name="Comma 3 8 2 8" xfId="1735"/>
    <cellStyle name="Comma 3 8 2 8 2" xfId="3967"/>
    <cellStyle name="Comma 3 8 2 9" xfId="2766"/>
    <cellStyle name="Comma 3 8 3" xfId="502"/>
    <cellStyle name="Comma 3 8 3 2" xfId="573"/>
    <cellStyle name="Comma 3 8 3 2 2" xfId="818"/>
    <cellStyle name="Comma 3 8 3 2 2 2" xfId="1066"/>
    <cellStyle name="Comma 3 8 3 2 2 2 2" xfId="1570"/>
    <cellStyle name="Comma 3 8 3 2 2 2 2 2" xfId="2658"/>
    <cellStyle name="Comma 3 8 3 2 2 2 2 2 2" xfId="4890"/>
    <cellStyle name="Comma 3 8 3 2 2 2 2 3" xfId="3809"/>
    <cellStyle name="Comma 3 8 3 2 2 2 3" xfId="2157"/>
    <cellStyle name="Comma 3 8 3 2 2 2 3 2" xfId="4389"/>
    <cellStyle name="Comma 3 8 3 2 2 2 4" xfId="3308"/>
    <cellStyle name="Comma 3 8 3 2 2 3" xfId="1322"/>
    <cellStyle name="Comma 3 8 3 2 2 3 2" xfId="2410"/>
    <cellStyle name="Comma 3 8 3 2 2 3 2 2" xfId="4642"/>
    <cellStyle name="Comma 3 8 3 2 2 3 3" xfId="3561"/>
    <cellStyle name="Comma 3 8 3 2 2 4" xfId="1909"/>
    <cellStyle name="Comma 3 8 3 2 2 4 2" xfId="4141"/>
    <cellStyle name="Comma 3 8 3 2 2 5" xfId="3060"/>
    <cellStyle name="Comma 3 8 3 2 3" xfId="942"/>
    <cellStyle name="Comma 3 8 3 2 3 2" xfId="1446"/>
    <cellStyle name="Comma 3 8 3 2 3 2 2" xfId="2534"/>
    <cellStyle name="Comma 3 8 3 2 3 2 2 2" xfId="4766"/>
    <cellStyle name="Comma 3 8 3 2 3 2 3" xfId="3685"/>
    <cellStyle name="Comma 3 8 3 2 3 3" xfId="2033"/>
    <cellStyle name="Comma 3 8 3 2 3 3 2" xfId="4265"/>
    <cellStyle name="Comma 3 8 3 2 3 4" xfId="3184"/>
    <cellStyle name="Comma 3 8 3 2 4" xfId="1198"/>
    <cellStyle name="Comma 3 8 3 2 4 2" xfId="2286"/>
    <cellStyle name="Comma 3 8 3 2 4 2 2" xfId="4518"/>
    <cellStyle name="Comma 3 8 3 2 4 3" xfId="3437"/>
    <cellStyle name="Comma 3 8 3 2 5" xfId="694"/>
    <cellStyle name="Comma 3 8 3 2 5 2" xfId="2936"/>
    <cellStyle name="Comma 3 8 3 2 6" xfId="1785"/>
    <cellStyle name="Comma 3 8 3 2 6 2" xfId="4017"/>
    <cellStyle name="Comma 3 8 3 2 7" xfId="2815"/>
    <cellStyle name="Comma 3 8 3 3" xfId="788"/>
    <cellStyle name="Comma 3 8 3 3 2" xfId="1036"/>
    <cellStyle name="Comma 3 8 3 3 2 2" xfId="1540"/>
    <cellStyle name="Comma 3 8 3 3 2 2 2" xfId="2628"/>
    <cellStyle name="Comma 3 8 3 3 2 2 2 2" xfId="4860"/>
    <cellStyle name="Comma 3 8 3 3 2 2 3" xfId="3779"/>
    <cellStyle name="Comma 3 8 3 3 2 3" xfId="2127"/>
    <cellStyle name="Comma 3 8 3 3 2 3 2" xfId="4359"/>
    <cellStyle name="Comma 3 8 3 3 2 4" xfId="3278"/>
    <cellStyle name="Comma 3 8 3 3 3" xfId="1292"/>
    <cellStyle name="Comma 3 8 3 3 3 2" xfId="2380"/>
    <cellStyle name="Comma 3 8 3 3 3 2 2" xfId="4612"/>
    <cellStyle name="Comma 3 8 3 3 3 3" xfId="3531"/>
    <cellStyle name="Comma 3 8 3 3 4" xfId="1879"/>
    <cellStyle name="Comma 3 8 3 3 4 2" xfId="4111"/>
    <cellStyle name="Comma 3 8 3 3 5" xfId="3030"/>
    <cellStyle name="Comma 3 8 3 4" xfId="912"/>
    <cellStyle name="Comma 3 8 3 4 2" xfId="1416"/>
    <cellStyle name="Comma 3 8 3 4 2 2" xfId="2504"/>
    <cellStyle name="Comma 3 8 3 4 2 2 2" xfId="4736"/>
    <cellStyle name="Comma 3 8 3 4 2 3" xfId="3655"/>
    <cellStyle name="Comma 3 8 3 4 3" xfId="2003"/>
    <cellStyle name="Comma 3 8 3 4 3 2" xfId="4235"/>
    <cellStyle name="Comma 3 8 3 4 4" xfId="3154"/>
    <cellStyle name="Comma 3 8 3 5" xfId="1168"/>
    <cellStyle name="Comma 3 8 3 5 2" xfId="2256"/>
    <cellStyle name="Comma 3 8 3 5 2 2" xfId="4488"/>
    <cellStyle name="Comma 3 8 3 5 3" xfId="3407"/>
    <cellStyle name="Comma 3 8 3 6" xfId="664"/>
    <cellStyle name="Comma 3 8 3 6 2" xfId="2906"/>
    <cellStyle name="Comma 3 8 3 7" xfId="1664"/>
    <cellStyle name="Comma 3 8 3 7 2" xfId="3903"/>
    <cellStyle name="Comma 3 8 3 8" xfId="1755"/>
    <cellStyle name="Comma 3 8 3 8 2" xfId="3987"/>
    <cellStyle name="Comma 3 8 3 9" xfId="2744"/>
    <cellStyle name="Comma 3 8 4" xfId="553"/>
    <cellStyle name="Comma 3 8 4 2" xfId="816"/>
    <cellStyle name="Comma 3 8 4 2 2" xfId="1064"/>
    <cellStyle name="Comma 3 8 4 2 2 2" xfId="1568"/>
    <cellStyle name="Comma 3 8 4 2 2 2 2" xfId="2656"/>
    <cellStyle name="Comma 3 8 4 2 2 2 2 2" xfId="4888"/>
    <cellStyle name="Comma 3 8 4 2 2 2 3" xfId="3807"/>
    <cellStyle name="Comma 3 8 4 2 2 3" xfId="2155"/>
    <cellStyle name="Comma 3 8 4 2 2 3 2" xfId="4387"/>
    <cellStyle name="Comma 3 8 4 2 2 4" xfId="3306"/>
    <cellStyle name="Comma 3 8 4 2 3" xfId="1320"/>
    <cellStyle name="Comma 3 8 4 2 3 2" xfId="2408"/>
    <cellStyle name="Comma 3 8 4 2 3 2 2" xfId="4640"/>
    <cellStyle name="Comma 3 8 4 2 3 3" xfId="3559"/>
    <cellStyle name="Comma 3 8 4 2 4" xfId="1907"/>
    <cellStyle name="Comma 3 8 4 2 4 2" xfId="4139"/>
    <cellStyle name="Comma 3 8 4 2 5" xfId="3058"/>
    <cellStyle name="Comma 3 8 4 3" xfId="940"/>
    <cellStyle name="Comma 3 8 4 3 2" xfId="1444"/>
    <cellStyle name="Comma 3 8 4 3 2 2" xfId="2532"/>
    <cellStyle name="Comma 3 8 4 3 2 2 2" xfId="4764"/>
    <cellStyle name="Comma 3 8 4 3 2 3" xfId="3683"/>
    <cellStyle name="Comma 3 8 4 3 3" xfId="2031"/>
    <cellStyle name="Comma 3 8 4 3 3 2" xfId="4263"/>
    <cellStyle name="Comma 3 8 4 3 4" xfId="3182"/>
    <cellStyle name="Comma 3 8 4 4" xfId="1196"/>
    <cellStyle name="Comma 3 8 4 4 2" xfId="2284"/>
    <cellStyle name="Comma 3 8 4 4 2 2" xfId="4516"/>
    <cellStyle name="Comma 3 8 4 4 3" xfId="3435"/>
    <cellStyle name="Comma 3 8 4 5" xfId="692"/>
    <cellStyle name="Comma 3 8 4 5 2" xfId="2934"/>
    <cellStyle name="Comma 3 8 4 6" xfId="1783"/>
    <cellStyle name="Comma 3 8 4 6 2" xfId="4015"/>
    <cellStyle name="Comma 3 8 4 7" xfId="2795"/>
    <cellStyle name="Comma 3 8 5" xfId="746"/>
    <cellStyle name="Comma 3 8 5 2" xfId="994"/>
    <cellStyle name="Comma 3 8 5 2 2" xfId="1498"/>
    <cellStyle name="Comma 3 8 5 2 2 2" xfId="2586"/>
    <cellStyle name="Comma 3 8 5 2 2 2 2" xfId="4818"/>
    <cellStyle name="Comma 3 8 5 2 2 3" xfId="3737"/>
    <cellStyle name="Comma 3 8 5 2 3" xfId="2085"/>
    <cellStyle name="Comma 3 8 5 2 3 2" xfId="4317"/>
    <cellStyle name="Comma 3 8 5 2 4" xfId="3236"/>
    <cellStyle name="Comma 3 8 5 3" xfId="1250"/>
    <cellStyle name="Comma 3 8 5 3 2" xfId="2338"/>
    <cellStyle name="Comma 3 8 5 3 2 2" xfId="4570"/>
    <cellStyle name="Comma 3 8 5 3 3" xfId="3489"/>
    <cellStyle name="Comma 3 8 5 4" xfId="1837"/>
    <cellStyle name="Comma 3 8 5 4 2" xfId="4069"/>
    <cellStyle name="Comma 3 8 5 5" xfId="2988"/>
    <cellStyle name="Comma 3 8 6" xfId="870"/>
    <cellStyle name="Comma 3 8 6 2" xfId="1374"/>
    <cellStyle name="Comma 3 8 6 2 2" xfId="2462"/>
    <cellStyle name="Comma 3 8 6 2 2 2" xfId="4694"/>
    <cellStyle name="Comma 3 8 6 2 3" xfId="3613"/>
    <cellStyle name="Comma 3 8 6 3" xfId="1961"/>
    <cellStyle name="Comma 3 8 6 3 2" xfId="4193"/>
    <cellStyle name="Comma 3 8 6 4" xfId="3112"/>
    <cellStyle name="Comma 3 8 7" xfId="1126"/>
    <cellStyle name="Comma 3 8 7 2" xfId="2214"/>
    <cellStyle name="Comma 3 8 7 2 2" xfId="4446"/>
    <cellStyle name="Comma 3 8 7 3" xfId="3365"/>
    <cellStyle name="Comma 3 8 8" xfId="622"/>
    <cellStyle name="Comma 3 8 8 2" xfId="2864"/>
    <cellStyle name="Comma 3 8 9" xfId="1644"/>
    <cellStyle name="Comma 3 8 9 2" xfId="3883"/>
    <cellStyle name="Comma 3 9" xfId="484"/>
    <cellStyle name="Comma 3 9 10" xfId="1715"/>
    <cellStyle name="Comma 3 9 10 2" xfId="3947"/>
    <cellStyle name="Comma 3 9 11" xfId="2726"/>
    <cellStyle name="Comma 3 9 2" xfId="526"/>
    <cellStyle name="Comma 3 9 2 2" xfId="597"/>
    <cellStyle name="Comma 3 9 2 2 2" xfId="820"/>
    <cellStyle name="Comma 3 9 2 2 2 2" xfId="1068"/>
    <cellStyle name="Comma 3 9 2 2 2 2 2" xfId="1572"/>
    <cellStyle name="Comma 3 9 2 2 2 2 2 2" xfId="2660"/>
    <cellStyle name="Comma 3 9 2 2 2 2 2 2 2" xfId="4892"/>
    <cellStyle name="Comma 3 9 2 2 2 2 2 3" xfId="3811"/>
    <cellStyle name="Comma 3 9 2 2 2 2 3" xfId="2159"/>
    <cellStyle name="Comma 3 9 2 2 2 2 3 2" xfId="4391"/>
    <cellStyle name="Comma 3 9 2 2 2 2 4" xfId="3310"/>
    <cellStyle name="Comma 3 9 2 2 2 3" xfId="1324"/>
    <cellStyle name="Comma 3 9 2 2 2 3 2" xfId="2412"/>
    <cellStyle name="Comma 3 9 2 2 2 3 2 2" xfId="4644"/>
    <cellStyle name="Comma 3 9 2 2 2 3 3" xfId="3563"/>
    <cellStyle name="Comma 3 9 2 2 2 4" xfId="1911"/>
    <cellStyle name="Comma 3 9 2 2 2 4 2" xfId="4143"/>
    <cellStyle name="Comma 3 9 2 2 2 5" xfId="3062"/>
    <cellStyle name="Comma 3 9 2 2 3" xfId="944"/>
    <cellStyle name="Comma 3 9 2 2 3 2" xfId="1448"/>
    <cellStyle name="Comma 3 9 2 2 3 2 2" xfId="2536"/>
    <cellStyle name="Comma 3 9 2 2 3 2 2 2" xfId="4768"/>
    <cellStyle name="Comma 3 9 2 2 3 2 3" xfId="3687"/>
    <cellStyle name="Comma 3 9 2 2 3 3" xfId="2035"/>
    <cellStyle name="Comma 3 9 2 2 3 3 2" xfId="4267"/>
    <cellStyle name="Comma 3 9 2 2 3 4" xfId="3186"/>
    <cellStyle name="Comma 3 9 2 2 4" xfId="1200"/>
    <cellStyle name="Comma 3 9 2 2 4 2" xfId="2288"/>
    <cellStyle name="Comma 3 9 2 2 4 2 2" xfId="4520"/>
    <cellStyle name="Comma 3 9 2 2 4 3" xfId="3439"/>
    <cellStyle name="Comma 3 9 2 2 5" xfId="696"/>
    <cellStyle name="Comma 3 9 2 2 5 2" xfId="2938"/>
    <cellStyle name="Comma 3 9 2 2 6" xfId="1787"/>
    <cellStyle name="Comma 3 9 2 2 6 2" xfId="4019"/>
    <cellStyle name="Comma 3 9 2 2 7" xfId="2839"/>
    <cellStyle name="Comma 3 9 2 3" xfId="770"/>
    <cellStyle name="Comma 3 9 2 3 2" xfId="1018"/>
    <cellStyle name="Comma 3 9 2 3 2 2" xfId="1522"/>
    <cellStyle name="Comma 3 9 2 3 2 2 2" xfId="2610"/>
    <cellStyle name="Comma 3 9 2 3 2 2 2 2" xfId="4842"/>
    <cellStyle name="Comma 3 9 2 3 2 2 3" xfId="3761"/>
    <cellStyle name="Comma 3 9 2 3 2 3" xfId="2109"/>
    <cellStyle name="Comma 3 9 2 3 2 3 2" xfId="4341"/>
    <cellStyle name="Comma 3 9 2 3 2 4" xfId="3260"/>
    <cellStyle name="Comma 3 9 2 3 3" xfId="1274"/>
    <cellStyle name="Comma 3 9 2 3 3 2" xfId="2362"/>
    <cellStyle name="Comma 3 9 2 3 3 2 2" xfId="4594"/>
    <cellStyle name="Comma 3 9 2 3 3 3" xfId="3513"/>
    <cellStyle name="Comma 3 9 2 3 4" xfId="1861"/>
    <cellStyle name="Comma 3 9 2 3 4 2" xfId="4093"/>
    <cellStyle name="Comma 3 9 2 3 5" xfId="3012"/>
    <cellStyle name="Comma 3 9 2 4" xfId="894"/>
    <cellStyle name="Comma 3 9 2 4 2" xfId="1398"/>
    <cellStyle name="Comma 3 9 2 4 2 2" xfId="2486"/>
    <cellStyle name="Comma 3 9 2 4 2 2 2" xfId="4718"/>
    <cellStyle name="Comma 3 9 2 4 2 3" xfId="3637"/>
    <cellStyle name="Comma 3 9 2 4 3" xfId="1985"/>
    <cellStyle name="Comma 3 9 2 4 3 2" xfId="4217"/>
    <cellStyle name="Comma 3 9 2 4 4" xfId="3136"/>
    <cellStyle name="Comma 3 9 2 5" xfId="1150"/>
    <cellStyle name="Comma 3 9 2 5 2" xfId="2238"/>
    <cellStyle name="Comma 3 9 2 5 2 2" xfId="4470"/>
    <cellStyle name="Comma 3 9 2 5 3" xfId="3389"/>
    <cellStyle name="Comma 3 9 2 6" xfId="646"/>
    <cellStyle name="Comma 3 9 2 6 2" xfId="2888"/>
    <cellStyle name="Comma 3 9 2 7" xfId="1688"/>
    <cellStyle name="Comma 3 9 2 7 2" xfId="3927"/>
    <cellStyle name="Comma 3 9 2 8" xfId="1737"/>
    <cellStyle name="Comma 3 9 2 8 2" xfId="3969"/>
    <cellStyle name="Comma 3 9 2 9" xfId="2768"/>
    <cellStyle name="Comma 3 9 3" xfId="504"/>
    <cellStyle name="Comma 3 9 3 2" xfId="575"/>
    <cellStyle name="Comma 3 9 3 2 2" xfId="821"/>
    <cellStyle name="Comma 3 9 3 2 2 2" xfId="1069"/>
    <cellStyle name="Comma 3 9 3 2 2 2 2" xfId="1573"/>
    <cellStyle name="Comma 3 9 3 2 2 2 2 2" xfId="2661"/>
    <cellStyle name="Comma 3 9 3 2 2 2 2 2 2" xfId="4893"/>
    <cellStyle name="Comma 3 9 3 2 2 2 2 3" xfId="3812"/>
    <cellStyle name="Comma 3 9 3 2 2 2 3" xfId="2160"/>
    <cellStyle name="Comma 3 9 3 2 2 2 3 2" xfId="4392"/>
    <cellStyle name="Comma 3 9 3 2 2 2 4" xfId="3311"/>
    <cellStyle name="Comma 3 9 3 2 2 3" xfId="1325"/>
    <cellStyle name="Comma 3 9 3 2 2 3 2" xfId="2413"/>
    <cellStyle name="Comma 3 9 3 2 2 3 2 2" xfId="4645"/>
    <cellStyle name="Comma 3 9 3 2 2 3 3" xfId="3564"/>
    <cellStyle name="Comma 3 9 3 2 2 4" xfId="1912"/>
    <cellStyle name="Comma 3 9 3 2 2 4 2" xfId="4144"/>
    <cellStyle name="Comma 3 9 3 2 2 5" xfId="3063"/>
    <cellStyle name="Comma 3 9 3 2 3" xfId="945"/>
    <cellStyle name="Comma 3 9 3 2 3 2" xfId="1449"/>
    <cellStyle name="Comma 3 9 3 2 3 2 2" xfId="2537"/>
    <cellStyle name="Comma 3 9 3 2 3 2 2 2" xfId="4769"/>
    <cellStyle name="Comma 3 9 3 2 3 2 3" xfId="3688"/>
    <cellStyle name="Comma 3 9 3 2 3 3" xfId="2036"/>
    <cellStyle name="Comma 3 9 3 2 3 3 2" xfId="4268"/>
    <cellStyle name="Comma 3 9 3 2 3 4" xfId="3187"/>
    <cellStyle name="Comma 3 9 3 2 4" xfId="1201"/>
    <cellStyle name="Comma 3 9 3 2 4 2" xfId="2289"/>
    <cellStyle name="Comma 3 9 3 2 4 2 2" xfId="4521"/>
    <cellStyle name="Comma 3 9 3 2 4 3" xfId="3440"/>
    <cellStyle name="Comma 3 9 3 2 5" xfId="697"/>
    <cellStyle name="Comma 3 9 3 2 5 2" xfId="2939"/>
    <cellStyle name="Comma 3 9 3 2 6" xfId="1788"/>
    <cellStyle name="Comma 3 9 3 2 6 2" xfId="4020"/>
    <cellStyle name="Comma 3 9 3 2 7" xfId="2817"/>
    <cellStyle name="Comma 3 9 3 3" xfId="790"/>
    <cellStyle name="Comma 3 9 3 3 2" xfId="1038"/>
    <cellStyle name="Comma 3 9 3 3 2 2" xfId="1542"/>
    <cellStyle name="Comma 3 9 3 3 2 2 2" xfId="2630"/>
    <cellStyle name="Comma 3 9 3 3 2 2 2 2" xfId="4862"/>
    <cellStyle name="Comma 3 9 3 3 2 2 3" xfId="3781"/>
    <cellStyle name="Comma 3 9 3 3 2 3" xfId="2129"/>
    <cellStyle name="Comma 3 9 3 3 2 3 2" xfId="4361"/>
    <cellStyle name="Comma 3 9 3 3 2 4" xfId="3280"/>
    <cellStyle name="Comma 3 9 3 3 3" xfId="1294"/>
    <cellStyle name="Comma 3 9 3 3 3 2" xfId="2382"/>
    <cellStyle name="Comma 3 9 3 3 3 2 2" xfId="4614"/>
    <cellStyle name="Comma 3 9 3 3 3 3" xfId="3533"/>
    <cellStyle name="Comma 3 9 3 3 4" xfId="1881"/>
    <cellStyle name="Comma 3 9 3 3 4 2" xfId="4113"/>
    <cellStyle name="Comma 3 9 3 3 5" xfId="3032"/>
    <cellStyle name="Comma 3 9 3 4" xfId="914"/>
    <cellStyle name="Comma 3 9 3 4 2" xfId="1418"/>
    <cellStyle name="Comma 3 9 3 4 2 2" xfId="2506"/>
    <cellStyle name="Comma 3 9 3 4 2 2 2" xfId="4738"/>
    <cellStyle name="Comma 3 9 3 4 2 3" xfId="3657"/>
    <cellStyle name="Comma 3 9 3 4 3" xfId="2005"/>
    <cellStyle name="Comma 3 9 3 4 3 2" xfId="4237"/>
    <cellStyle name="Comma 3 9 3 4 4" xfId="3156"/>
    <cellStyle name="Comma 3 9 3 5" xfId="1170"/>
    <cellStyle name="Comma 3 9 3 5 2" xfId="2258"/>
    <cellStyle name="Comma 3 9 3 5 2 2" xfId="4490"/>
    <cellStyle name="Comma 3 9 3 5 3" xfId="3409"/>
    <cellStyle name="Comma 3 9 3 6" xfId="666"/>
    <cellStyle name="Comma 3 9 3 6 2" xfId="2908"/>
    <cellStyle name="Comma 3 9 3 7" xfId="1666"/>
    <cellStyle name="Comma 3 9 3 7 2" xfId="3905"/>
    <cellStyle name="Comma 3 9 3 8" xfId="1757"/>
    <cellStyle name="Comma 3 9 3 8 2" xfId="3989"/>
    <cellStyle name="Comma 3 9 3 9" xfId="2746"/>
    <cellStyle name="Comma 3 9 4" xfId="555"/>
    <cellStyle name="Comma 3 9 4 2" xfId="819"/>
    <cellStyle name="Comma 3 9 4 2 2" xfId="1067"/>
    <cellStyle name="Comma 3 9 4 2 2 2" xfId="1571"/>
    <cellStyle name="Comma 3 9 4 2 2 2 2" xfId="2659"/>
    <cellStyle name="Comma 3 9 4 2 2 2 2 2" xfId="4891"/>
    <cellStyle name="Comma 3 9 4 2 2 2 3" xfId="3810"/>
    <cellStyle name="Comma 3 9 4 2 2 3" xfId="2158"/>
    <cellStyle name="Comma 3 9 4 2 2 3 2" xfId="4390"/>
    <cellStyle name="Comma 3 9 4 2 2 4" xfId="3309"/>
    <cellStyle name="Comma 3 9 4 2 3" xfId="1323"/>
    <cellStyle name="Comma 3 9 4 2 3 2" xfId="2411"/>
    <cellStyle name="Comma 3 9 4 2 3 2 2" xfId="4643"/>
    <cellStyle name="Comma 3 9 4 2 3 3" xfId="3562"/>
    <cellStyle name="Comma 3 9 4 2 4" xfId="1910"/>
    <cellStyle name="Comma 3 9 4 2 4 2" xfId="4142"/>
    <cellStyle name="Comma 3 9 4 2 5" xfId="3061"/>
    <cellStyle name="Comma 3 9 4 3" xfId="943"/>
    <cellStyle name="Comma 3 9 4 3 2" xfId="1447"/>
    <cellStyle name="Comma 3 9 4 3 2 2" xfId="2535"/>
    <cellStyle name="Comma 3 9 4 3 2 2 2" xfId="4767"/>
    <cellStyle name="Comma 3 9 4 3 2 3" xfId="3686"/>
    <cellStyle name="Comma 3 9 4 3 3" xfId="2034"/>
    <cellStyle name="Comma 3 9 4 3 3 2" xfId="4266"/>
    <cellStyle name="Comma 3 9 4 3 4" xfId="3185"/>
    <cellStyle name="Comma 3 9 4 4" xfId="1199"/>
    <cellStyle name="Comma 3 9 4 4 2" xfId="2287"/>
    <cellStyle name="Comma 3 9 4 4 2 2" xfId="4519"/>
    <cellStyle name="Comma 3 9 4 4 3" xfId="3438"/>
    <cellStyle name="Comma 3 9 4 5" xfId="695"/>
    <cellStyle name="Comma 3 9 4 5 2" xfId="2937"/>
    <cellStyle name="Comma 3 9 4 6" xfId="1786"/>
    <cellStyle name="Comma 3 9 4 6 2" xfId="4018"/>
    <cellStyle name="Comma 3 9 4 7" xfId="2797"/>
    <cellStyle name="Comma 3 9 5" xfId="748"/>
    <cellStyle name="Comma 3 9 5 2" xfId="996"/>
    <cellStyle name="Comma 3 9 5 2 2" xfId="1500"/>
    <cellStyle name="Comma 3 9 5 2 2 2" xfId="2588"/>
    <cellStyle name="Comma 3 9 5 2 2 2 2" xfId="4820"/>
    <cellStyle name="Comma 3 9 5 2 2 3" xfId="3739"/>
    <cellStyle name="Comma 3 9 5 2 3" xfId="2087"/>
    <cellStyle name="Comma 3 9 5 2 3 2" xfId="4319"/>
    <cellStyle name="Comma 3 9 5 2 4" xfId="3238"/>
    <cellStyle name="Comma 3 9 5 3" xfId="1252"/>
    <cellStyle name="Comma 3 9 5 3 2" xfId="2340"/>
    <cellStyle name="Comma 3 9 5 3 2 2" xfId="4572"/>
    <cellStyle name="Comma 3 9 5 3 3" xfId="3491"/>
    <cellStyle name="Comma 3 9 5 4" xfId="1839"/>
    <cellStyle name="Comma 3 9 5 4 2" xfId="4071"/>
    <cellStyle name="Comma 3 9 5 5" xfId="2990"/>
    <cellStyle name="Comma 3 9 6" xfId="872"/>
    <cellStyle name="Comma 3 9 6 2" xfId="1376"/>
    <cellStyle name="Comma 3 9 6 2 2" xfId="2464"/>
    <cellStyle name="Comma 3 9 6 2 2 2" xfId="4696"/>
    <cellStyle name="Comma 3 9 6 2 3" xfId="3615"/>
    <cellStyle name="Comma 3 9 6 3" xfId="1963"/>
    <cellStyle name="Comma 3 9 6 3 2" xfId="4195"/>
    <cellStyle name="Comma 3 9 6 4" xfId="3114"/>
    <cellStyle name="Comma 3 9 7" xfId="1128"/>
    <cellStyle name="Comma 3 9 7 2" xfId="2216"/>
    <cellStyle name="Comma 3 9 7 2 2" xfId="4448"/>
    <cellStyle name="Comma 3 9 7 3" xfId="3367"/>
    <cellStyle name="Comma 3 9 8" xfId="624"/>
    <cellStyle name="Comma 3 9 8 2" xfId="2866"/>
    <cellStyle name="Comma 3 9 9" xfId="1646"/>
    <cellStyle name="Comma 3 9 9 2" xfId="3885"/>
    <cellStyle name="Comma 4" xfId="22"/>
    <cellStyle name="Comma 4 2" xfId="42"/>
    <cellStyle name="Comma 4 3" xfId="235"/>
    <cellStyle name="Comma 5" xfId="236"/>
    <cellStyle name="Comma 6" xfId="237"/>
    <cellStyle name="Comma 6 2" xfId="238"/>
    <cellStyle name="Comma 7" xfId="239"/>
    <cellStyle name="Comma 7 2" xfId="240"/>
    <cellStyle name="Comma 8" xfId="241"/>
    <cellStyle name="Comma 8 2" xfId="242"/>
    <cellStyle name="Comma 9" xfId="243"/>
    <cellStyle name="CommaBlank" xfId="244"/>
    <cellStyle name="CommaBlank 2" xfId="245"/>
    <cellStyle name="Currency" xfId="2" builtinId="4"/>
    <cellStyle name="Currency 10" xfId="246"/>
    <cellStyle name="Currency 10 10" xfId="1701"/>
    <cellStyle name="Currency 10 10 2" xfId="3933"/>
    <cellStyle name="Currency 10 11" xfId="2712"/>
    <cellStyle name="Currency 10 2" xfId="512"/>
    <cellStyle name="Currency 10 2 2" xfId="583"/>
    <cellStyle name="Currency 10 2 2 2" xfId="823"/>
    <cellStyle name="Currency 10 2 2 2 2" xfId="1071"/>
    <cellStyle name="Currency 10 2 2 2 2 2" xfId="1575"/>
    <cellStyle name="Currency 10 2 2 2 2 2 2" xfId="2663"/>
    <cellStyle name="Currency 10 2 2 2 2 2 2 2" xfId="4895"/>
    <cellStyle name="Currency 10 2 2 2 2 2 3" xfId="3814"/>
    <cellStyle name="Currency 10 2 2 2 2 3" xfId="2162"/>
    <cellStyle name="Currency 10 2 2 2 2 3 2" xfId="4394"/>
    <cellStyle name="Currency 10 2 2 2 2 4" xfId="3313"/>
    <cellStyle name="Currency 10 2 2 2 3" xfId="1327"/>
    <cellStyle name="Currency 10 2 2 2 3 2" xfId="2415"/>
    <cellStyle name="Currency 10 2 2 2 3 2 2" xfId="4647"/>
    <cellStyle name="Currency 10 2 2 2 3 3" xfId="3566"/>
    <cellStyle name="Currency 10 2 2 2 4" xfId="1914"/>
    <cellStyle name="Currency 10 2 2 2 4 2" xfId="4146"/>
    <cellStyle name="Currency 10 2 2 2 5" xfId="3065"/>
    <cellStyle name="Currency 10 2 2 3" xfId="947"/>
    <cellStyle name="Currency 10 2 2 3 2" xfId="1451"/>
    <cellStyle name="Currency 10 2 2 3 2 2" xfId="2539"/>
    <cellStyle name="Currency 10 2 2 3 2 2 2" xfId="4771"/>
    <cellStyle name="Currency 10 2 2 3 2 3" xfId="3690"/>
    <cellStyle name="Currency 10 2 2 3 3" xfId="2038"/>
    <cellStyle name="Currency 10 2 2 3 3 2" xfId="4270"/>
    <cellStyle name="Currency 10 2 2 3 4" xfId="3189"/>
    <cellStyle name="Currency 10 2 2 4" xfId="1203"/>
    <cellStyle name="Currency 10 2 2 4 2" xfId="2291"/>
    <cellStyle name="Currency 10 2 2 4 2 2" xfId="4523"/>
    <cellStyle name="Currency 10 2 2 4 3" xfId="3442"/>
    <cellStyle name="Currency 10 2 2 5" xfId="699"/>
    <cellStyle name="Currency 10 2 2 5 2" xfId="2941"/>
    <cellStyle name="Currency 10 2 2 6" xfId="1790"/>
    <cellStyle name="Currency 10 2 2 6 2" xfId="4022"/>
    <cellStyle name="Currency 10 2 2 7" xfId="2825"/>
    <cellStyle name="Currency 10 2 3" xfId="756"/>
    <cellStyle name="Currency 10 2 3 2" xfId="1004"/>
    <cellStyle name="Currency 10 2 3 2 2" xfId="1508"/>
    <cellStyle name="Currency 10 2 3 2 2 2" xfId="2596"/>
    <cellStyle name="Currency 10 2 3 2 2 2 2" xfId="4828"/>
    <cellStyle name="Currency 10 2 3 2 2 3" xfId="3747"/>
    <cellStyle name="Currency 10 2 3 2 3" xfId="2095"/>
    <cellStyle name="Currency 10 2 3 2 3 2" xfId="4327"/>
    <cellStyle name="Currency 10 2 3 2 4" xfId="3246"/>
    <cellStyle name="Currency 10 2 3 3" xfId="1260"/>
    <cellStyle name="Currency 10 2 3 3 2" xfId="2348"/>
    <cellStyle name="Currency 10 2 3 3 2 2" xfId="4580"/>
    <cellStyle name="Currency 10 2 3 3 3" xfId="3499"/>
    <cellStyle name="Currency 10 2 3 4" xfId="1847"/>
    <cellStyle name="Currency 10 2 3 4 2" xfId="4079"/>
    <cellStyle name="Currency 10 2 3 5" xfId="2998"/>
    <cellStyle name="Currency 10 2 4" xfId="880"/>
    <cellStyle name="Currency 10 2 4 2" xfId="1384"/>
    <cellStyle name="Currency 10 2 4 2 2" xfId="2472"/>
    <cellStyle name="Currency 10 2 4 2 2 2" xfId="4704"/>
    <cellStyle name="Currency 10 2 4 2 3" xfId="3623"/>
    <cellStyle name="Currency 10 2 4 3" xfId="1971"/>
    <cellStyle name="Currency 10 2 4 3 2" xfId="4203"/>
    <cellStyle name="Currency 10 2 4 4" xfId="3122"/>
    <cellStyle name="Currency 10 2 5" xfId="1136"/>
    <cellStyle name="Currency 10 2 5 2" xfId="2224"/>
    <cellStyle name="Currency 10 2 5 2 2" xfId="4456"/>
    <cellStyle name="Currency 10 2 5 3" xfId="3375"/>
    <cellStyle name="Currency 10 2 6" xfId="632"/>
    <cellStyle name="Currency 10 2 6 2" xfId="2874"/>
    <cellStyle name="Currency 10 2 7" xfId="1674"/>
    <cellStyle name="Currency 10 2 7 2" xfId="3913"/>
    <cellStyle name="Currency 10 2 8" xfId="1723"/>
    <cellStyle name="Currency 10 2 8 2" xfId="3955"/>
    <cellStyle name="Currency 10 2 9" xfId="2754"/>
    <cellStyle name="Currency 10 3" xfId="490"/>
    <cellStyle name="Currency 10 3 2" xfId="561"/>
    <cellStyle name="Currency 10 3 2 2" xfId="824"/>
    <cellStyle name="Currency 10 3 2 2 2" xfId="1072"/>
    <cellStyle name="Currency 10 3 2 2 2 2" xfId="1576"/>
    <cellStyle name="Currency 10 3 2 2 2 2 2" xfId="2664"/>
    <cellStyle name="Currency 10 3 2 2 2 2 2 2" xfId="4896"/>
    <cellStyle name="Currency 10 3 2 2 2 2 3" xfId="3815"/>
    <cellStyle name="Currency 10 3 2 2 2 3" xfId="2163"/>
    <cellStyle name="Currency 10 3 2 2 2 3 2" xfId="4395"/>
    <cellStyle name="Currency 10 3 2 2 2 4" xfId="3314"/>
    <cellStyle name="Currency 10 3 2 2 3" xfId="1328"/>
    <cellStyle name="Currency 10 3 2 2 3 2" xfId="2416"/>
    <cellStyle name="Currency 10 3 2 2 3 2 2" xfId="4648"/>
    <cellStyle name="Currency 10 3 2 2 3 3" xfId="3567"/>
    <cellStyle name="Currency 10 3 2 2 4" xfId="1915"/>
    <cellStyle name="Currency 10 3 2 2 4 2" xfId="4147"/>
    <cellStyle name="Currency 10 3 2 2 5" xfId="3066"/>
    <cellStyle name="Currency 10 3 2 3" xfId="948"/>
    <cellStyle name="Currency 10 3 2 3 2" xfId="1452"/>
    <cellStyle name="Currency 10 3 2 3 2 2" xfId="2540"/>
    <cellStyle name="Currency 10 3 2 3 2 2 2" xfId="4772"/>
    <cellStyle name="Currency 10 3 2 3 2 3" xfId="3691"/>
    <cellStyle name="Currency 10 3 2 3 3" xfId="2039"/>
    <cellStyle name="Currency 10 3 2 3 3 2" xfId="4271"/>
    <cellStyle name="Currency 10 3 2 3 4" xfId="3190"/>
    <cellStyle name="Currency 10 3 2 4" xfId="1204"/>
    <cellStyle name="Currency 10 3 2 4 2" xfId="2292"/>
    <cellStyle name="Currency 10 3 2 4 2 2" xfId="4524"/>
    <cellStyle name="Currency 10 3 2 4 3" xfId="3443"/>
    <cellStyle name="Currency 10 3 2 5" xfId="700"/>
    <cellStyle name="Currency 10 3 2 5 2" xfId="2942"/>
    <cellStyle name="Currency 10 3 2 6" xfId="1791"/>
    <cellStyle name="Currency 10 3 2 6 2" xfId="4023"/>
    <cellStyle name="Currency 10 3 2 7" xfId="2803"/>
    <cellStyle name="Currency 10 3 3" xfId="776"/>
    <cellStyle name="Currency 10 3 3 2" xfId="1024"/>
    <cellStyle name="Currency 10 3 3 2 2" xfId="1528"/>
    <cellStyle name="Currency 10 3 3 2 2 2" xfId="2616"/>
    <cellStyle name="Currency 10 3 3 2 2 2 2" xfId="4848"/>
    <cellStyle name="Currency 10 3 3 2 2 3" xfId="3767"/>
    <cellStyle name="Currency 10 3 3 2 3" xfId="2115"/>
    <cellStyle name="Currency 10 3 3 2 3 2" xfId="4347"/>
    <cellStyle name="Currency 10 3 3 2 4" xfId="3266"/>
    <cellStyle name="Currency 10 3 3 3" xfId="1280"/>
    <cellStyle name="Currency 10 3 3 3 2" xfId="2368"/>
    <cellStyle name="Currency 10 3 3 3 2 2" xfId="4600"/>
    <cellStyle name="Currency 10 3 3 3 3" xfId="3519"/>
    <cellStyle name="Currency 10 3 3 4" xfId="1867"/>
    <cellStyle name="Currency 10 3 3 4 2" xfId="4099"/>
    <cellStyle name="Currency 10 3 3 5" xfId="3018"/>
    <cellStyle name="Currency 10 3 4" xfId="900"/>
    <cellStyle name="Currency 10 3 4 2" xfId="1404"/>
    <cellStyle name="Currency 10 3 4 2 2" xfId="2492"/>
    <cellStyle name="Currency 10 3 4 2 2 2" xfId="4724"/>
    <cellStyle name="Currency 10 3 4 2 3" xfId="3643"/>
    <cellStyle name="Currency 10 3 4 3" xfId="1991"/>
    <cellStyle name="Currency 10 3 4 3 2" xfId="4223"/>
    <cellStyle name="Currency 10 3 4 4" xfId="3142"/>
    <cellStyle name="Currency 10 3 5" xfId="1156"/>
    <cellStyle name="Currency 10 3 5 2" xfId="2244"/>
    <cellStyle name="Currency 10 3 5 2 2" xfId="4476"/>
    <cellStyle name="Currency 10 3 5 3" xfId="3395"/>
    <cellStyle name="Currency 10 3 6" xfId="652"/>
    <cellStyle name="Currency 10 3 6 2" xfId="2894"/>
    <cellStyle name="Currency 10 3 7" xfId="1652"/>
    <cellStyle name="Currency 10 3 7 2" xfId="3891"/>
    <cellStyle name="Currency 10 3 8" xfId="1743"/>
    <cellStyle name="Currency 10 3 8 2" xfId="3975"/>
    <cellStyle name="Currency 10 3 9" xfId="2732"/>
    <cellStyle name="Currency 10 4" xfId="541"/>
    <cellStyle name="Currency 10 4 2" xfId="822"/>
    <cellStyle name="Currency 10 4 2 2" xfId="1070"/>
    <cellStyle name="Currency 10 4 2 2 2" xfId="1574"/>
    <cellStyle name="Currency 10 4 2 2 2 2" xfId="2662"/>
    <cellStyle name="Currency 10 4 2 2 2 2 2" xfId="4894"/>
    <cellStyle name="Currency 10 4 2 2 2 3" xfId="3813"/>
    <cellStyle name="Currency 10 4 2 2 3" xfId="2161"/>
    <cellStyle name="Currency 10 4 2 2 3 2" xfId="4393"/>
    <cellStyle name="Currency 10 4 2 2 4" xfId="3312"/>
    <cellStyle name="Currency 10 4 2 3" xfId="1326"/>
    <cellStyle name="Currency 10 4 2 3 2" xfId="2414"/>
    <cellStyle name="Currency 10 4 2 3 2 2" xfId="4646"/>
    <cellStyle name="Currency 10 4 2 3 3" xfId="3565"/>
    <cellStyle name="Currency 10 4 2 4" xfId="1913"/>
    <cellStyle name="Currency 10 4 2 4 2" xfId="4145"/>
    <cellStyle name="Currency 10 4 2 5" xfId="3064"/>
    <cellStyle name="Currency 10 4 3" xfId="946"/>
    <cellStyle name="Currency 10 4 3 2" xfId="1450"/>
    <cellStyle name="Currency 10 4 3 2 2" xfId="2538"/>
    <cellStyle name="Currency 10 4 3 2 2 2" xfId="4770"/>
    <cellStyle name="Currency 10 4 3 2 3" xfId="3689"/>
    <cellStyle name="Currency 10 4 3 3" xfId="2037"/>
    <cellStyle name="Currency 10 4 3 3 2" xfId="4269"/>
    <cellStyle name="Currency 10 4 3 4" xfId="3188"/>
    <cellStyle name="Currency 10 4 4" xfId="1202"/>
    <cellStyle name="Currency 10 4 4 2" xfId="2290"/>
    <cellStyle name="Currency 10 4 4 2 2" xfId="4522"/>
    <cellStyle name="Currency 10 4 4 3" xfId="3441"/>
    <cellStyle name="Currency 10 4 5" xfId="698"/>
    <cellStyle name="Currency 10 4 5 2" xfId="2940"/>
    <cellStyle name="Currency 10 4 6" xfId="1789"/>
    <cellStyle name="Currency 10 4 6 2" xfId="4021"/>
    <cellStyle name="Currency 10 4 7" xfId="2783"/>
    <cellStyle name="Currency 10 5" xfId="734"/>
    <cellStyle name="Currency 10 5 2" xfId="982"/>
    <cellStyle name="Currency 10 5 2 2" xfId="1486"/>
    <cellStyle name="Currency 10 5 2 2 2" xfId="2574"/>
    <cellStyle name="Currency 10 5 2 2 2 2" xfId="4806"/>
    <cellStyle name="Currency 10 5 2 2 3" xfId="3725"/>
    <cellStyle name="Currency 10 5 2 3" xfId="2073"/>
    <cellStyle name="Currency 10 5 2 3 2" xfId="4305"/>
    <cellStyle name="Currency 10 5 2 4" xfId="3224"/>
    <cellStyle name="Currency 10 5 3" xfId="1238"/>
    <cellStyle name="Currency 10 5 3 2" xfId="2326"/>
    <cellStyle name="Currency 10 5 3 2 2" xfId="4558"/>
    <cellStyle name="Currency 10 5 3 3" xfId="3477"/>
    <cellStyle name="Currency 10 5 4" xfId="1825"/>
    <cellStyle name="Currency 10 5 4 2" xfId="4057"/>
    <cellStyle name="Currency 10 5 5" xfId="2976"/>
    <cellStyle name="Currency 10 6" xfId="858"/>
    <cellStyle name="Currency 10 6 2" xfId="1362"/>
    <cellStyle name="Currency 10 6 2 2" xfId="2450"/>
    <cellStyle name="Currency 10 6 2 2 2" xfId="4682"/>
    <cellStyle name="Currency 10 6 2 3" xfId="3601"/>
    <cellStyle name="Currency 10 6 3" xfId="1949"/>
    <cellStyle name="Currency 10 6 3 2" xfId="4181"/>
    <cellStyle name="Currency 10 6 4" xfId="3100"/>
    <cellStyle name="Currency 10 7" xfId="1114"/>
    <cellStyle name="Currency 10 7 2" xfId="2202"/>
    <cellStyle name="Currency 10 7 2 2" xfId="4434"/>
    <cellStyle name="Currency 10 7 3" xfId="3353"/>
    <cellStyle name="Currency 10 8" xfId="610"/>
    <cellStyle name="Currency 10 8 2" xfId="2852"/>
    <cellStyle name="Currency 10 9" xfId="1632"/>
    <cellStyle name="Currency 10 9 2" xfId="3871"/>
    <cellStyle name="Currency 11" xfId="4938"/>
    <cellStyle name="Currency 12" xfId="4935"/>
    <cellStyle name="Currency 2" xfId="15"/>
    <cellStyle name="Currency 2 2" xfId="24"/>
    <cellStyle name="Currency 2 3" xfId="469"/>
    <cellStyle name="Currency 2 4" xfId="23"/>
    <cellStyle name="Currency 3" xfId="25"/>
    <cellStyle name="Currency 3 2" xfId="248"/>
    <cellStyle name="Currency 3 3" xfId="249"/>
    <cellStyle name="Currency 3 4" xfId="250"/>
    <cellStyle name="Currency 3 5" xfId="247"/>
    <cellStyle name="Currency 4" xfId="251"/>
    <cellStyle name="Currency 4 2" xfId="252"/>
    <cellStyle name="Currency 4 3" xfId="253"/>
    <cellStyle name="Currency 4 4" xfId="254"/>
    <cellStyle name="Currency 5" xfId="255"/>
    <cellStyle name="Currency 6" xfId="256"/>
    <cellStyle name="Currency 7" xfId="257"/>
    <cellStyle name="Currency 8" xfId="258"/>
    <cellStyle name="Currency 9" xfId="259"/>
    <cellStyle name="Explanatory Text 2" xfId="260"/>
    <cellStyle name="Explanatory Text 3" xfId="261"/>
    <cellStyle name="Explanatory Text 4" xfId="262"/>
    <cellStyle name="Explanatory Text 5" xfId="263"/>
    <cellStyle name="Explanatory Text 6" xfId="264"/>
    <cellStyle name="Good 2" xfId="265"/>
    <cellStyle name="Good 3" xfId="266"/>
    <cellStyle name="Good 4" xfId="267"/>
    <cellStyle name="Good 5" xfId="268"/>
    <cellStyle name="Good 6" xfId="269"/>
    <cellStyle name="Heading 1 2" xfId="270"/>
    <cellStyle name="Heading 1 3" xfId="271"/>
    <cellStyle name="Heading 1 4" xfId="272"/>
    <cellStyle name="Heading 1 5" xfId="273"/>
    <cellStyle name="Heading 1 6" xfId="274"/>
    <cellStyle name="Heading 1 7" xfId="275"/>
    <cellStyle name="Heading 1 8" xfId="276"/>
    <cellStyle name="Heading 2 2" xfId="277"/>
    <cellStyle name="Heading 2 3" xfId="278"/>
    <cellStyle name="Heading 2 4" xfId="279"/>
    <cellStyle name="Heading 2 5" xfId="280"/>
    <cellStyle name="Heading 2 6" xfId="281"/>
    <cellStyle name="Heading 2 7" xfId="282"/>
    <cellStyle name="Heading 2 8" xfId="283"/>
    <cellStyle name="Heading 3 2" xfId="284"/>
    <cellStyle name="Heading 3 3" xfId="285"/>
    <cellStyle name="Heading 3 4" xfId="286"/>
    <cellStyle name="Heading 3 5" xfId="287"/>
    <cellStyle name="Heading 3 6" xfId="288"/>
    <cellStyle name="Heading 3 7" xfId="289"/>
    <cellStyle name="Heading 3 8" xfId="290"/>
    <cellStyle name="Heading 4 2" xfId="291"/>
    <cellStyle name="Heading 4 3" xfId="292"/>
    <cellStyle name="Heading 4 4" xfId="293"/>
    <cellStyle name="Heading 4 5" xfId="294"/>
    <cellStyle name="Heading 4 6" xfId="295"/>
    <cellStyle name="Heading 4 7" xfId="296"/>
    <cellStyle name="Heading 4 8" xfId="297"/>
    <cellStyle name="Input 2" xfId="298"/>
    <cellStyle name="Input 3" xfId="299"/>
    <cellStyle name="Input 4" xfId="300"/>
    <cellStyle name="Input 5" xfId="301"/>
    <cellStyle name="Input 6" xfId="302"/>
    <cellStyle name="kirkdollars" xfId="303"/>
    <cellStyle name="Lines" xfId="1109"/>
    <cellStyle name="Linked Cell 2" xfId="304"/>
    <cellStyle name="Linked Cell 3" xfId="305"/>
    <cellStyle name="Linked Cell 4" xfId="306"/>
    <cellStyle name="Linked Cell 5" xfId="307"/>
    <cellStyle name="Linked Cell 6" xfId="308"/>
    <cellStyle name="Neutral 2" xfId="309"/>
    <cellStyle name="Neutral 3" xfId="310"/>
    <cellStyle name="Neutral 4" xfId="311"/>
    <cellStyle name="Neutral 5" xfId="312"/>
    <cellStyle name="Neutral 6" xfId="313"/>
    <cellStyle name="Normal" xfId="0" builtinId="0"/>
    <cellStyle name="Normal 10" xfId="314"/>
    <cellStyle name="Normal 11" xfId="315"/>
    <cellStyle name="Normal 12" xfId="316"/>
    <cellStyle name="Normal 13" xfId="317"/>
    <cellStyle name="Normal 132" xfId="1111"/>
    <cellStyle name="Normal 14" xfId="318"/>
    <cellStyle name="Normal 15" xfId="319"/>
    <cellStyle name="Normal 15 10" xfId="1702"/>
    <cellStyle name="Normal 15 10 2" xfId="3934"/>
    <cellStyle name="Normal 15 11" xfId="2713"/>
    <cellStyle name="Normal 15 2" xfId="513"/>
    <cellStyle name="Normal 15 2 2" xfId="584"/>
    <cellStyle name="Normal 15 2 2 2" xfId="826"/>
    <cellStyle name="Normal 15 2 2 2 2" xfId="1074"/>
    <cellStyle name="Normal 15 2 2 2 2 2" xfId="1578"/>
    <cellStyle name="Normal 15 2 2 2 2 2 2" xfId="2666"/>
    <cellStyle name="Normal 15 2 2 2 2 2 2 2" xfId="4898"/>
    <cellStyle name="Normal 15 2 2 2 2 2 3" xfId="3817"/>
    <cellStyle name="Normal 15 2 2 2 2 3" xfId="2165"/>
    <cellStyle name="Normal 15 2 2 2 2 3 2" xfId="4397"/>
    <cellStyle name="Normal 15 2 2 2 2 4" xfId="3316"/>
    <cellStyle name="Normal 15 2 2 2 3" xfId="1330"/>
    <cellStyle name="Normal 15 2 2 2 3 2" xfId="2418"/>
    <cellStyle name="Normal 15 2 2 2 3 2 2" xfId="4650"/>
    <cellStyle name="Normal 15 2 2 2 3 3" xfId="3569"/>
    <cellStyle name="Normal 15 2 2 2 4" xfId="1917"/>
    <cellStyle name="Normal 15 2 2 2 4 2" xfId="4149"/>
    <cellStyle name="Normal 15 2 2 2 5" xfId="3068"/>
    <cellStyle name="Normal 15 2 2 3" xfId="950"/>
    <cellStyle name="Normal 15 2 2 3 2" xfId="1454"/>
    <cellStyle name="Normal 15 2 2 3 2 2" xfId="2542"/>
    <cellStyle name="Normal 15 2 2 3 2 2 2" xfId="4774"/>
    <cellStyle name="Normal 15 2 2 3 2 3" xfId="3693"/>
    <cellStyle name="Normal 15 2 2 3 3" xfId="2041"/>
    <cellStyle name="Normal 15 2 2 3 3 2" xfId="4273"/>
    <cellStyle name="Normal 15 2 2 3 4" xfId="3192"/>
    <cellStyle name="Normal 15 2 2 4" xfId="1206"/>
    <cellStyle name="Normal 15 2 2 4 2" xfId="2294"/>
    <cellStyle name="Normal 15 2 2 4 2 2" xfId="4526"/>
    <cellStyle name="Normal 15 2 2 4 3" xfId="3445"/>
    <cellStyle name="Normal 15 2 2 5" xfId="702"/>
    <cellStyle name="Normal 15 2 2 5 2" xfId="2944"/>
    <cellStyle name="Normal 15 2 2 6" xfId="1793"/>
    <cellStyle name="Normal 15 2 2 6 2" xfId="4025"/>
    <cellStyle name="Normal 15 2 2 7" xfId="2826"/>
    <cellStyle name="Normal 15 2 3" xfId="757"/>
    <cellStyle name="Normal 15 2 3 2" xfId="1005"/>
    <cellStyle name="Normal 15 2 3 2 2" xfId="1509"/>
    <cellStyle name="Normal 15 2 3 2 2 2" xfId="2597"/>
    <cellStyle name="Normal 15 2 3 2 2 2 2" xfId="4829"/>
    <cellStyle name="Normal 15 2 3 2 2 3" xfId="3748"/>
    <cellStyle name="Normal 15 2 3 2 3" xfId="2096"/>
    <cellStyle name="Normal 15 2 3 2 3 2" xfId="4328"/>
    <cellStyle name="Normal 15 2 3 2 4" xfId="3247"/>
    <cellStyle name="Normal 15 2 3 3" xfId="1261"/>
    <cellStyle name="Normal 15 2 3 3 2" xfId="2349"/>
    <cellStyle name="Normal 15 2 3 3 2 2" xfId="4581"/>
    <cellStyle name="Normal 15 2 3 3 3" xfId="3500"/>
    <cellStyle name="Normal 15 2 3 4" xfId="1848"/>
    <cellStyle name="Normal 15 2 3 4 2" xfId="4080"/>
    <cellStyle name="Normal 15 2 3 5" xfId="2999"/>
    <cellStyle name="Normal 15 2 4" xfId="881"/>
    <cellStyle name="Normal 15 2 4 2" xfId="1385"/>
    <cellStyle name="Normal 15 2 4 2 2" xfId="2473"/>
    <cellStyle name="Normal 15 2 4 2 2 2" xfId="4705"/>
    <cellStyle name="Normal 15 2 4 2 3" xfId="3624"/>
    <cellStyle name="Normal 15 2 4 3" xfId="1972"/>
    <cellStyle name="Normal 15 2 4 3 2" xfId="4204"/>
    <cellStyle name="Normal 15 2 4 4" xfId="3123"/>
    <cellStyle name="Normal 15 2 5" xfId="1137"/>
    <cellStyle name="Normal 15 2 5 2" xfId="2225"/>
    <cellStyle name="Normal 15 2 5 2 2" xfId="4457"/>
    <cellStyle name="Normal 15 2 5 3" xfId="3376"/>
    <cellStyle name="Normal 15 2 6" xfId="633"/>
    <cellStyle name="Normal 15 2 6 2" xfId="2875"/>
    <cellStyle name="Normal 15 2 7" xfId="1675"/>
    <cellStyle name="Normal 15 2 7 2" xfId="3914"/>
    <cellStyle name="Normal 15 2 8" xfId="1724"/>
    <cellStyle name="Normal 15 2 8 2" xfId="3956"/>
    <cellStyle name="Normal 15 2 9" xfId="2755"/>
    <cellStyle name="Normal 15 3" xfId="491"/>
    <cellStyle name="Normal 15 3 2" xfId="562"/>
    <cellStyle name="Normal 15 3 2 2" xfId="827"/>
    <cellStyle name="Normal 15 3 2 2 2" xfId="1075"/>
    <cellStyle name="Normal 15 3 2 2 2 2" xfId="1579"/>
    <cellStyle name="Normal 15 3 2 2 2 2 2" xfId="2667"/>
    <cellStyle name="Normal 15 3 2 2 2 2 2 2" xfId="4899"/>
    <cellStyle name="Normal 15 3 2 2 2 2 3" xfId="3818"/>
    <cellStyle name="Normal 15 3 2 2 2 3" xfId="2166"/>
    <cellStyle name="Normal 15 3 2 2 2 3 2" xfId="4398"/>
    <cellStyle name="Normal 15 3 2 2 2 4" xfId="3317"/>
    <cellStyle name="Normal 15 3 2 2 3" xfId="1331"/>
    <cellStyle name="Normal 15 3 2 2 3 2" xfId="2419"/>
    <cellStyle name="Normal 15 3 2 2 3 2 2" xfId="4651"/>
    <cellStyle name="Normal 15 3 2 2 3 3" xfId="3570"/>
    <cellStyle name="Normal 15 3 2 2 4" xfId="1918"/>
    <cellStyle name="Normal 15 3 2 2 4 2" xfId="4150"/>
    <cellStyle name="Normal 15 3 2 2 5" xfId="3069"/>
    <cellStyle name="Normal 15 3 2 3" xfId="951"/>
    <cellStyle name="Normal 15 3 2 3 2" xfId="1455"/>
    <cellStyle name="Normal 15 3 2 3 2 2" xfId="2543"/>
    <cellStyle name="Normal 15 3 2 3 2 2 2" xfId="4775"/>
    <cellStyle name="Normal 15 3 2 3 2 3" xfId="3694"/>
    <cellStyle name="Normal 15 3 2 3 3" xfId="2042"/>
    <cellStyle name="Normal 15 3 2 3 3 2" xfId="4274"/>
    <cellStyle name="Normal 15 3 2 3 4" xfId="3193"/>
    <cellStyle name="Normal 15 3 2 4" xfId="1207"/>
    <cellStyle name="Normal 15 3 2 4 2" xfId="2295"/>
    <cellStyle name="Normal 15 3 2 4 2 2" xfId="4527"/>
    <cellStyle name="Normal 15 3 2 4 3" xfId="3446"/>
    <cellStyle name="Normal 15 3 2 5" xfId="703"/>
    <cellStyle name="Normal 15 3 2 5 2" xfId="2945"/>
    <cellStyle name="Normal 15 3 2 6" xfId="1794"/>
    <cellStyle name="Normal 15 3 2 6 2" xfId="4026"/>
    <cellStyle name="Normal 15 3 2 7" xfId="2804"/>
    <cellStyle name="Normal 15 3 3" xfId="777"/>
    <cellStyle name="Normal 15 3 3 2" xfId="1025"/>
    <cellStyle name="Normal 15 3 3 2 2" xfId="1529"/>
    <cellStyle name="Normal 15 3 3 2 2 2" xfId="2617"/>
    <cellStyle name="Normal 15 3 3 2 2 2 2" xfId="4849"/>
    <cellStyle name="Normal 15 3 3 2 2 3" xfId="3768"/>
    <cellStyle name="Normal 15 3 3 2 3" xfId="2116"/>
    <cellStyle name="Normal 15 3 3 2 3 2" xfId="4348"/>
    <cellStyle name="Normal 15 3 3 2 4" xfId="3267"/>
    <cellStyle name="Normal 15 3 3 3" xfId="1281"/>
    <cellStyle name="Normal 15 3 3 3 2" xfId="2369"/>
    <cellStyle name="Normal 15 3 3 3 2 2" xfId="4601"/>
    <cellStyle name="Normal 15 3 3 3 3" xfId="3520"/>
    <cellStyle name="Normal 15 3 3 4" xfId="1868"/>
    <cellStyle name="Normal 15 3 3 4 2" xfId="4100"/>
    <cellStyle name="Normal 15 3 3 5" xfId="3019"/>
    <cellStyle name="Normal 15 3 4" xfId="901"/>
    <cellStyle name="Normal 15 3 4 2" xfId="1405"/>
    <cellStyle name="Normal 15 3 4 2 2" xfId="2493"/>
    <cellStyle name="Normal 15 3 4 2 2 2" xfId="4725"/>
    <cellStyle name="Normal 15 3 4 2 3" xfId="3644"/>
    <cellStyle name="Normal 15 3 4 3" xfId="1992"/>
    <cellStyle name="Normal 15 3 4 3 2" xfId="4224"/>
    <cellStyle name="Normal 15 3 4 4" xfId="3143"/>
    <cellStyle name="Normal 15 3 5" xfId="1157"/>
    <cellStyle name="Normal 15 3 5 2" xfId="2245"/>
    <cellStyle name="Normal 15 3 5 2 2" xfId="4477"/>
    <cellStyle name="Normal 15 3 5 3" xfId="3396"/>
    <cellStyle name="Normal 15 3 6" xfId="653"/>
    <cellStyle name="Normal 15 3 6 2" xfId="2895"/>
    <cellStyle name="Normal 15 3 7" xfId="1653"/>
    <cellStyle name="Normal 15 3 7 2" xfId="3892"/>
    <cellStyle name="Normal 15 3 8" xfId="1744"/>
    <cellStyle name="Normal 15 3 8 2" xfId="3976"/>
    <cellStyle name="Normal 15 3 9" xfId="2733"/>
    <cellStyle name="Normal 15 4" xfId="542"/>
    <cellStyle name="Normal 15 4 2" xfId="825"/>
    <cellStyle name="Normal 15 4 2 2" xfId="1073"/>
    <cellStyle name="Normal 15 4 2 2 2" xfId="1577"/>
    <cellStyle name="Normal 15 4 2 2 2 2" xfId="2665"/>
    <cellStyle name="Normal 15 4 2 2 2 2 2" xfId="4897"/>
    <cellStyle name="Normal 15 4 2 2 2 3" xfId="3816"/>
    <cellStyle name="Normal 15 4 2 2 3" xfId="2164"/>
    <cellStyle name="Normal 15 4 2 2 3 2" xfId="4396"/>
    <cellStyle name="Normal 15 4 2 2 4" xfId="3315"/>
    <cellStyle name="Normal 15 4 2 3" xfId="1329"/>
    <cellStyle name="Normal 15 4 2 3 2" xfId="2417"/>
    <cellStyle name="Normal 15 4 2 3 2 2" xfId="4649"/>
    <cellStyle name="Normal 15 4 2 3 3" xfId="3568"/>
    <cellStyle name="Normal 15 4 2 4" xfId="1916"/>
    <cellStyle name="Normal 15 4 2 4 2" xfId="4148"/>
    <cellStyle name="Normal 15 4 2 5" xfId="3067"/>
    <cellStyle name="Normal 15 4 3" xfId="949"/>
    <cellStyle name="Normal 15 4 3 2" xfId="1453"/>
    <cellStyle name="Normal 15 4 3 2 2" xfId="2541"/>
    <cellStyle name="Normal 15 4 3 2 2 2" xfId="4773"/>
    <cellStyle name="Normal 15 4 3 2 3" xfId="3692"/>
    <cellStyle name="Normal 15 4 3 3" xfId="2040"/>
    <cellStyle name="Normal 15 4 3 3 2" xfId="4272"/>
    <cellStyle name="Normal 15 4 3 4" xfId="3191"/>
    <cellStyle name="Normal 15 4 4" xfId="1205"/>
    <cellStyle name="Normal 15 4 4 2" xfId="2293"/>
    <cellStyle name="Normal 15 4 4 2 2" xfId="4525"/>
    <cellStyle name="Normal 15 4 4 3" xfId="3444"/>
    <cellStyle name="Normal 15 4 5" xfId="701"/>
    <cellStyle name="Normal 15 4 5 2" xfId="2943"/>
    <cellStyle name="Normal 15 4 6" xfId="1792"/>
    <cellStyle name="Normal 15 4 6 2" xfId="4024"/>
    <cellStyle name="Normal 15 4 7" xfId="2784"/>
    <cellStyle name="Normal 15 5" xfId="735"/>
    <cellStyle name="Normal 15 5 2" xfId="983"/>
    <cellStyle name="Normal 15 5 2 2" xfId="1487"/>
    <cellStyle name="Normal 15 5 2 2 2" xfId="2575"/>
    <cellStyle name="Normal 15 5 2 2 2 2" xfId="4807"/>
    <cellStyle name="Normal 15 5 2 2 3" xfId="3726"/>
    <cellStyle name="Normal 15 5 2 3" xfId="2074"/>
    <cellStyle name="Normal 15 5 2 3 2" xfId="4306"/>
    <cellStyle name="Normal 15 5 2 4" xfId="3225"/>
    <cellStyle name="Normal 15 5 3" xfId="1239"/>
    <cellStyle name="Normal 15 5 3 2" xfId="2327"/>
    <cellStyle name="Normal 15 5 3 2 2" xfId="4559"/>
    <cellStyle name="Normal 15 5 3 3" xfId="3478"/>
    <cellStyle name="Normal 15 5 4" xfId="1826"/>
    <cellStyle name="Normal 15 5 4 2" xfId="4058"/>
    <cellStyle name="Normal 15 5 5" xfId="2977"/>
    <cellStyle name="Normal 15 6" xfId="859"/>
    <cellStyle name="Normal 15 6 2" xfId="1363"/>
    <cellStyle name="Normal 15 6 2 2" xfId="2451"/>
    <cellStyle name="Normal 15 6 2 2 2" xfId="4683"/>
    <cellStyle name="Normal 15 6 2 3" xfId="3602"/>
    <cellStyle name="Normal 15 6 3" xfId="1950"/>
    <cellStyle name="Normal 15 6 3 2" xfId="4182"/>
    <cellStyle name="Normal 15 6 4" xfId="3101"/>
    <cellStyle name="Normal 15 7" xfId="1115"/>
    <cellStyle name="Normal 15 7 2" xfId="2203"/>
    <cellStyle name="Normal 15 7 2 2" xfId="4435"/>
    <cellStyle name="Normal 15 7 3" xfId="3354"/>
    <cellStyle name="Normal 15 8" xfId="611"/>
    <cellStyle name="Normal 15 8 2" xfId="2853"/>
    <cellStyle name="Normal 15 9" xfId="1633"/>
    <cellStyle name="Normal 15 9 2" xfId="3872"/>
    <cellStyle name="Normal 16" xfId="320"/>
    <cellStyle name="Normal 17" xfId="321"/>
    <cellStyle name="Normal 18" xfId="322"/>
    <cellStyle name="Normal 19" xfId="323"/>
    <cellStyle name="Normal 2" xfId="5"/>
    <cellStyle name="Normal 2 2" xfId="6"/>
    <cellStyle name="Normal 2 2 2" xfId="13"/>
    <cellStyle name="Normal 2 2 2 2" xfId="535"/>
    <cellStyle name="Normal 2 2 2 2 2" xfId="2777"/>
    <cellStyle name="Normal 2 2 2 3" xfId="1618"/>
    <cellStyle name="Normal 2 2 2 3 2" xfId="3857"/>
    <cellStyle name="Normal 2 2 2 4" xfId="1626"/>
    <cellStyle name="Normal 2 2 2 4 2" xfId="3865"/>
    <cellStyle name="Normal 2 2 2 5" xfId="2706"/>
    <cellStyle name="Normal 2 2 3" xfId="26"/>
    <cellStyle name="Normal 2 2 4" xfId="530"/>
    <cellStyle name="Normal 2 2 4 2" xfId="2772"/>
    <cellStyle name="Normal 2 2 5" xfId="1613"/>
    <cellStyle name="Normal 2 2 5 2" xfId="3852"/>
    <cellStyle name="Normal 2 2 6" xfId="1621"/>
    <cellStyle name="Normal 2 2 6 2" xfId="3860"/>
    <cellStyle name="Normal 2 2 7" xfId="2701"/>
    <cellStyle name="Normal 2 2 8" xfId="4940"/>
    <cellStyle name="Normal 2 3" xfId="39"/>
    <cellStyle name="Normal 2 3 2" xfId="1106"/>
    <cellStyle name="Normal 2 3 2 2" xfId="1610"/>
    <cellStyle name="Normal 2 3 2 2 2" xfId="2698"/>
    <cellStyle name="Normal 2 3 2 2 2 2" xfId="4930"/>
    <cellStyle name="Normal 2 3 2 2 3" xfId="3849"/>
    <cellStyle name="Normal 2 3 2 3" xfId="2197"/>
    <cellStyle name="Normal 2 3 2 3 2" xfId="4429"/>
    <cellStyle name="Normal 2 3 2 4" xfId="3348"/>
    <cellStyle name="Normal 2 4" xfId="324"/>
    <cellStyle name="Normal 2_Adjustment WP" xfId="325"/>
    <cellStyle name="Normal 20" xfId="326"/>
    <cellStyle name="Normal 21" xfId="327"/>
    <cellStyle name="Normal 22" xfId="328"/>
    <cellStyle name="Normal 23" xfId="329"/>
    <cellStyle name="Normal 24" xfId="330"/>
    <cellStyle name="Normal 25" xfId="331"/>
    <cellStyle name="Normal 26" xfId="332"/>
    <cellStyle name="Normal 27" xfId="333"/>
    <cellStyle name="Normal 28" xfId="334"/>
    <cellStyle name="Normal 29" xfId="335"/>
    <cellStyle name="Normal 3" xfId="9"/>
    <cellStyle name="Normal 3 2" xfId="337"/>
    <cellStyle name="Normal 3 2 2" xfId="1107"/>
    <cellStyle name="Normal 3 2 2 2" xfId="1611"/>
    <cellStyle name="Normal 3 2 2 2 2" xfId="2699"/>
    <cellStyle name="Normal 3 2 2 2 2 2" xfId="4931"/>
    <cellStyle name="Normal 3 2 2 2 3" xfId="3850"/>
    <cellStyle name="Normal 3 2 2 3" xfId="2198"/>
    <cellStyle name="Normal 3 2 2 3 2" xfId="4430"/>
    <cellStyle name="Normal 3 2 2 4" xfId="3349"/>
    <cellStyle name="Normal 3 3" xfId="338"/>
    <cellStyle name="Normal 3 4" xfId="339"/>
    <cellStyle name="Normal 3 5" xfId="468"/>
    <cellStyle name="Normal 3 6" xfId="336"/>
    <cellStyle name="Normal 3 7" xfId="27"/>
    <cellStyle name="Normal 3 7 2" xfId="1612"/>
    <cellStyle name="Normal 3 7 2 2" xfId="2700"/>
    <cellStyle name="Normal 3 7 2 2 2" xfId="4932"/>
    <cellStyle name="Normal 3 7 2 3" xfId="3851"/>
    <cellStyle name="Normal 3 7 3" xfId="1108"/>
    <cellStyle name="Normal 3 7 3 2" xfId="3350"/>
    <cellStyle name="Normal 3 7 4" xfId="2199"/>
    <cellStyle name="Normal 3 7 4 2" xfId="4431"/>
    <cellStyle name="Normal 3 8" xfId="4937"/>
    <cellStyle name="Normal 3_108 Summary" xfId="340"/>
    <cellStyle name="Normal 30" xfId="341"/>
    <cellStyle name="Normal 31" xfId="342"/>
    <cellStyle name="Normal 32" xfId="343"/>
    <cellStyle name="Normal 33" xfId="344"/>
    <cellStyle name="Normal 34" xfId="345"/>
    <cellStyle name="Normal 35" xfId="346"/>
    <cellStyle name="Normal 35 10" xfId="1703"/>
    <cellStyle name="Normal 35 10 2" xfId="3935"/>
    <cellStyle name="Normal 35 11" xfId="2714"/>
    <cellStyle name="Normal 35 2" xfId="514"/>
    <cellStyle name="Normal 35 2 2" xfId="585"/>
    <cellStyle name="Normal 35 2 2 2" xfId="829"/>
    <cellStyle name="Normal 35 2 2 2 2" xfId="1077"/>
    <cellStyle name="Normal 35 2 2 2 2 2" xfId="1581"/>
    <cellStyle name="Normal 35 2 2 2 2 2 2" xfId="2669"/>
    <cellStyle name="Normal 35 2 2 2 2 2 2 2" xfId="4901"/>
    <cellStyle name="Normal 35 2 2 2 2 2 3" xfId="3820"/>
    <cellStyle name="Normal 35 2 2 2 2 3" xfId="2168"/>
    <cellStyle name="Normal 35 2 2 2 2 3 2" xfId="4400"/>
    <cellStyle name="Normal 35 2 2 2 2 4" xfId="3319"/>
    <cellStyle name="Normal 35 2 2 2 3" xfId="1333"/>
    <cellStyle name="Normal 35 2 2 2 3 2" xfId="2421"/>
    <cellStyle name="Normal 35 2 2 2 3 2 2" xfId="4653"/>
    <cellStyle name="Normal 35 2 2 2 3 3" xfId="3572"/>
    <cellStyle name="Normal 35 2 2 2 4" xfId="1920"/>
    <cellStyle name="Normal 35 2 2 2 4 2" xfId="4152"/>
    <cellStyle name="Normal 35 2 2 2 5" xfId="3071"/>
    <cellStyle name="Normal 35 2 2 3" xfId="953"/>
    <cellStyle name="Normal 35 2 2 3 2" xfId="1457"/>
    <cellStyle name="Normal 35 2 2 3 2 2" xfId="2545"/>
    <cellStyle name="Normal 35 2 2 3 2 2 2" xfId="4777"/>
    <cellStyle name="Normal 35 2 2 3 2 3" xfId="3696"/>
    <cellStyle name="Normal 35 2 2 3 3" xfId="2044"/>
    <cellStyle name="Normal 35 2 2 3 3 2" xfId="4276"/>
    <cellStyle name="Normal 35 2 2 3 4" xfId="3195"/>
    <cellStyle name="Normal 35 2 2 4" xfId="1209"/>
    <cellStyle name="Normal 35 2 2 4 2" xfId="2297"/>
    <cellStyle name="Normal 35 2 2 4 2 2" xfId="4529"/>
    <cellStyle name="Normal 35 2 2 4 3" xfId="3448"/>
    <cellStyle name="Normal 35 2 2 5" xfId="705"/>
    <cellStyle name="Normal 35 2 2 5 2" xfId="2947"/>
    <cellStyle name="Normal 35 2 2 6" xfId="1796"/>
    <cellStyle name="Normal 35 2 2 6 2" xfId="4028"/>
    <cellStyle name="Normal 35 2 2 7" xfId="2827"/>
    <cellStyle name="Normal 35 2 3" xfId="758"/>
    <cellStyle name="Normal 35 2 3 2" xfId="1006"/>
    <cellStyle name="Normal 35 2 3 2 2" xfId="1510"/>
    <cellStyle name="Normal 35 2 3 2 2 2" xfId="2598"/>
    <cellStyle name="Normal 35 2 3 2 2 2 2" xfId="4830"/>
    <cellStyle name="Normal 35 2 3 2 2 3" xfId="3749"/>
    <cellStyle name="Normal 35 2 3 2 3" xfId="2097"/>
    <cellStyle name="Normal 35 2 3 2 3 2" xfId="4329"/>
    <cellStyle name="Normal 35 2 3 2 4" xfId="3248"/>
    <cellStyle name="Normal 35 2 3 3" xfId="1262"/>
    <cellStyle name="Normal 35 2 3 3 2" xfId="2350"/>
    <cellStyle name="Normal 35 2 3 3 2 2" xfId="4582"/>
    <cellStyle name="Normal 35 2 3 3 3" xfId="3501"/>
    <cellStyle name="Normal 35 2 3 4" xfId="1849"/>
    <cellStyle name="Normal 35 2 3 4 2" xfId="4081"/>
    <cellStyle name="Normal 35 2 3 5" xfId="3000"/>
    <cellStyle name="Normal 35 2 4" xfId="882"/>
    <cellStyle name="Normal 35 2 4 2" xfId="1386"/>
    <cellStyle name="Normal 35 2 4 2 2" xfId="2474"/>
    <cellStyle name="Normal 35 2 4 2 2 2" xfId="4706"/>
    <cellStyle name="Normal 35 2 4 2 3" xfId="3625"/>
    <cellStyle name="Normal 35 2 4 3" xfId="1973"/>
    <cellStyle name="Normal 35 2 4 3 2" xfId="4205"/>
    <cellStyle name="Normal 35 2 4 4" xfId="3124"/>
    <cellStyle name="Normal 35 2 5" xfId="1138"/>
    <cellStyle name="Normal 35 2 5 2" xfId="2226"/>
    <cellStyle name="Normal 35 2 5 2 2" xfId="4458"/>
    <cellStyle name="Normal 35 2 5 3" xfId="3377"/>
    <cellStyle name="Normal 35 2 6" xfId="634"/>
    <cellStyle name="Normal 35 2 6 2" xfId="2876"/>
    <cellStyle name="Normal 35 2 7" xfId="1676"/>
    <cellStyle name="Normal 35 2 7 2" xfId="3915"/>
    <cellStyle name="Normal 35 2 8" xfId="1725"/>
    <cellStyle name="Normal 35 2 8 2" xfId="3957"/>
    <cellStyle name="Normal 35 2 9" xfId="2756"/>
    <cellStyle name="Normal 35 3" xfId="492"/>
    <cellStyle name="Normal 35 3 2" xfId="563"/>
    <cellStyle name="Normal 35 3 2 2" xfId="830"/>
    <cellStyle name="Normal 35 3 2 2 2" xfId="1078"/>
    <cellStyle name="Normal 35 3 2 2 2 2" xfId="1582"/>
    <cellStyle name="Normal 35 3 2 2 2 2 2" xfId="2670"/>
    <cellStyle name="Normal 35 3 2 2 2 2 2 2" xfId="4902"/>
    <cellStyle name="Normal 35 3 2 2 2 2 3" xfId="3821"/>
    <cellStyle name="Normal 35 3 2 2 2 3" xfId="2169"/>
    <cellStyle name="Normal 35 3 2 2 2 3 2" xfId="4401"/>
    <cellStyle name="Normal 35 3 2 2 2 4" xfId="3320"/>
    <cellStyle name="Normal 35 3 2 2 3" xfId="1334"/>
    <cellStyle name="Normal 35 3 2 2 3 2" xfId="2422"/>
    <cellStyle name="Normal 35 3 2 2 3 2 2" xfId="4654"/>
    <cellStyle name="Normal 35 3 2 2 3 3" xfId="3573"/>
    <cellStyle name="Normal 35 3 2 2 4" xfId="1921"/>
    <cellStyle name="Normal 35 3 2 2 4 2" xfId="4153"/>
    <cellStyle name="Normal 35 3 2 2 5" xfId="3072"/>
    <cellStyle name="Normal 35 3 2 3" xfId="954"/>
    <cellStyle name="Normal 35 3 2 3 2" xfId="1458"/>
    <cellStyle name="Normal 35 3 2 3 2 2" xfId="2546"/>
    <cellStyle name="Normal 35 3 2 3 2 2 2" xfId="4778"/>
    <cellStyle name="Normal 35 3 2 3 2 3" xfId="3697"/>
    <cellStyle name="Normal 35 3 2 3 3" xfId="2045"/>
    <cellStyle name="Normal 35 3 2 3 3 2" xfId="4277"/>
    <cellStyle name="Normal 35 3 2 3 4" xfId="3196"/>
    <cellStyle name="Normal 35 3 2 4" xfId="1210"/>
    <cellStyle name="Normal 35 3 2 4 2" xfId="2298"/>
    <cellStyle name="Normal 35 3 2 4 2 2" xfId="4530"/>
    <cellStyle name="Normal 35 3 2 4 3" xfId="3449"/>
    <cellStyle name="Normal 35 3 2 5" xfId="706"/>
    <cellStyle name="Normal 35 3 2 5 2" xfId="2948"/>
    <cellStyle name="Normal 35 3 2 6" xfId="1797"/>
    <cellStyle name="Normal 35 3 2 6 2" xfId="4029"/>
    <cellStyle name="Normal 35 3 2 7" xfId="2805"/>
    <cellStyle name="Normal 35 3 3" xfId="778"/>
    <cellStyle name="Normal 35 3 3 2" xfId="1026"/>
    <cellStyle name="Normal 35 3 3 2 2" xfId="1530"/>
    <cellStyle name="Normal 35 3 3 2 2 2" xfId="2618"/>
    <cellStyle name="Normal 35 3 3 2 2 2 2" xfId="4850"/>
    <cellStyle name="Normal 35 3 3 2 2 3" xfId="3769"/>
    <cellStyle name="Normal 35 3 3 2 3" xfId="2117"/>
    <cellStyle name="Normal 35 3 3 2 3 2" xfId="4349"/>
    <cellStyle name="Normal 35 3 3 2 4" xfId="3268"/>
    <cellStyle name="Normal 35 3 3 3" xfId="1282"/>
    <cellStyle name="Normal 35 3 3 3 2" xfId="2370"/>
    <cellStyle name="Normal 35 3 3 3 2 2" xfId="4602"/>
    <cellStyle name="Normal 35 3 3 3 3" xfId="3521"/>
    <cellStyle name="Normal 35 3 3 4" xfId="1869"/>
    <cellStyle name="Normal 35 3 3 4 2" xfId="4101"/>
    <cellStyle name="Normal 35 3 3 5" xfId="3020"/>
    <cellStyle name="Normal 35 3 4" xfId="902"/>
    <cellStyle name="Normal 35 3 4 2" xfId="1406"/>
    <cellStyle name="Normal 35 3 4 2 2" xfId="2494"/>
    <cellStyle name="Normal 35 3 4 2 2 2" xfId="4726"/>
    <cellStyle name="Normal 35 3 4 2 3" xfId="3645"/>
    <cellStyle name="Normal 35 3 4 3" xfId="1993"/>
    <cellStyle name="Normal 35 3 4 3 2" xfId="4225"/>
    <cellStyle name="Normal 35 3 4 4" xfId="3144"/>
    <cellStyle name="Normal 35 3 5" xfId="1158"/>
    <cellStyle name="Normal 35 3 5 2" xfId="2246"/>
    <cellStyle name="Normal 35 3 5 2 2" xfId="4478"/>
    <cellStyle name="Normal 35 3 5 3" xfId="3397"/>
    <cellStyle name="Normal 35 3 6" xfId="654"/>
    <cellStyle name="Normal 35 3 6 2" xfId="2896"/>
    <cellStyle name="Normal 35 3 7" xfId="1654"/>
    <cellStyle name="Normal 35 3 7 2" xfId="3893"/>
    <cellStyle name="Normal 35 3 8" xfId="1745"/>
    <cellStyle name="Normal 35 3 8 2" xfId="3977"/>
    <cellStyle name="Normal 35 3 9" xfId="2734"/>
    <cellStyle name="Normal 35 4" xfId="543"/>
    <cellStyle name="Normal 35 4 2" xfId="828"/>
    <cellStyle name="Normal 35 4 2 2" xfId="1076"/>
    <cellStyle name="Normal 35 4 2 2 2" xfId="1580"/>
    <cellStyle name="Normal 35 4 2 2 2 2" xfId="2668"/>
    <cellStyle name="Normal 35 4 2 2 2 2 2" xfId="4900"/>
    <cellStyle name="Normal 35 4 2 2 2 3" xfId="3819"/>
    <cellStyle name="Normal 35 4 2 2 3" xfId="2167"/>
    <cellStyle name="Normal 35 4 2 2 3 2" xfId="4399"/>
    <cellStyle name="Normal 35 4 2 2 4" xfId="3318"/>
    <cellStyle name="Normal 35 4 2 3" xfId="1332"/>
    <cellStyle name="Normal 35 4 2 3 2" xfId="2420"/>
    <cellStyle name="Normal 35 4 2 3 2 2" xfId="4652"/>
    <cellStyle name="Normal 35 4 2 3 3" xfId="3571"/>
    <cellStyle name="Normal 35 4 2 4" xfId="1919"/>
    <cellStyle name="Normal 35 4 2 4 2" xfId="4151"/>
    <cellStyle name="Normal 35 4 2 5" xfId="3070"/>
    <cellStyle name="Normal 35 4 3" xfId="952"/>
    <cellStyle name="Normal 35 4 3 2" xfId="1456"/>
    <cellStyle name="Normal 35 4 3 2 2" xfId="2544"/>
    <cellStyle name="Normal 35 4 3 2 2 2" xfId="4776"/>
    <cellStyle name="Normal 35 4 3 2 3" xfId="3695"/>
    <cellStyle name="Normal 35 4 3 3" xfId="2043"/>
    <cellStyle name="Normal 35 4 3 3 2" xfId="4275"/>
    <cellStyle name="Normal 35 4 3 4" xfId="3194"/>
    <cellStyle name="Normal 35 4 4" xfId="1208"/>
    <cellStyle name="Normal 35 4 4 2" xfId="2296"/>
    <cellStyle name="Normal 35 4 4 2 2" xfId="4528"/>
    <cellStyle name="Normal 35 4 4 3" xfId="3447"/>
    <cellStyle name="Normal 35 4 5" xfId="704"/>
    <cellStyle name="Normal 35 4 5 2" xfId="2946"/>
    <cellStyle name="Normal 35 4 6" xfId="1795"/>
    <cellStyle name="Normal 35 4 6 2" xfId="4027"/>
    <cellStyle name="Normal 35 4 7" xfId="2785"/>
    <cellStyle name="Normal 35 5" xfId="736"/>
    <cellStyle name="Normal 35 5 2" xfId="984"/>
    <cellStyle name="Normal 35 5 2 2" xfId="1488"/>
    <cellStyle name="Normal 35 5 2 2 2" xfId="2576"/>
    <cellStyle name="Normal 35 5 2 2 2 2" xfId="4808"/>
    <cellStyle name="Normal 35 5 2 2 3" xfId="3727"/>
    <cellStyle name="Normal 35 5 2 3" xfId="2075"/>
    <cellStyle name="Normal 35 5 2 3 2" xfId="4307"/>
    <cellStyle name="Normal 35 5 2 4" xfId="3226"/>
    <cellStyle name="Normal 35 5 3" xfId="1240"/>
    <cellStyle name="Normal 35 5 3 2" xfId="2328"/>
    <cellStyle name="Normal 35 5 3 2 2" xfId="4560"/>
    <cellStyle name="Normal 35 5 3 3" xfId="3479"/>
    <cellStyle name="Normal 35 5 4" xfId="1827"/>
    <cellStyle name="Normal 35 5 4 2" xfId="4059"/>
    <cellStyle name="Normal 35 5 5" xfId="2978"/>
    <cellStyle name="Normal 35 6" xfId="860"/>
    <cellStyle name="Normal 35 6 2" xfId="1364"/>
    <cellStyle name="Normal 35 6 2 2" xfId="2452"/>
    <cellStyle name="Normal 35 6 2 2 2" xfId="4684"/>
    <cellStyle name="Normal 35 6 2 3" xfId="3603"/>
    <cellStyle name="Normal 35 6 3" xfId="1951"/>
    <cellStyle name="Normal 35 6 3 2" xfId="4183"/>
    <cellStyle name="Normal 35 6 4" xfId="3102"/>
    <cellStyle name="Normal 35 7" xfId="1116"/>
    <cellStyle name="Normal 35 7 2" xfId="2204"/>
    <cellStyle name="Normal 35 7 2 2" xfId="4436"/>
    <cellStyle name="Normal 35 7 3" xfId="3355"/>
    <cellStyle name="Normal 35 8" xfId="612"/>
    <cellStyle name="Normal 35 8 2" xfId="2854"/>
    <cellStyle name="Normal 35 9" xfId="1634"/>
    <cellStyle name="Normal 35 9 2" xfId="3873"/>
    <cellStyle name="Normal 36" xfId="4933"/>
    <cellStyle name="Normal 36 3" xfId="4936"/>
    <cellStyle name="Normal 4" xfId="11"/>
    <cellStyle name="Normal 4 2" xfId="472"/>
    <cellStyle name="Normal 4 3" xfId="347"/>
    <cellStyle name="Normal 4 4" xfId="28"/>
    <cellStyle name="Normal 4 4 2" xfId="1110"/>
    <cellStyle name="Normal 4 5" xfId="533"/>
    <cellStyle name="Normal 4 5 2" xfId="2775"/>
    <cellStyle name="Normal 4 6" xfId="1616"/>
    <cellStyle name="Normal 4 6 2" xfId="3855"/>
    <cellStyle name="Normal 4 7" xfId="1624"/>
    <cellStyle name="Normal 4 7 2" xfId="3863"/>
    <cellStyle name="Normal 4 8" xfId="2704"/>
    <cellStyle name="Normal 5" xfId="29"/>
    <cellStyle name="Normal 5 2" xfId="473"/>
    <cellStyle name="Normal 5 3" xfId="348"/>
    <cellStyle name="Normal 6" xfId="30"/>
    <cellStyle name="Normal 6 10" xfId="509"/>
    <cellStyle name="Normal 6 10 2" xfId="580"/>
    <cellStyle name="Normal 6 10 2 2" xfId="831"/>
    <cellStyle name="Normal 6 10 2 2 2" xfId="1079"/>
    <cellStyle name="Normal 6 10 2 2 2 2" xfId="1583"/>
    <cellStyle name="Normal 6 10 2 2 2 2 2" xfId="2671"/>
    <cellStyle name="Normal 6 10 2 2 2 2 2 2" xfId="4903"/>
    <cellStyle name="Normal 6 10 2 2 2 2 3" xfId="3822"/>
    <cellStyle name="Normal 6 10 2 2 2 3" xfId="2170"/>
    <cellStyle name="Normal 6 10 2 2 2 3 2" xfId="4402"/>
    <cellStyle name="Normal 6 10 2 2 2 4" xfId="3321"/>
    <cellStyle name="Normal 6 10 2 2 3" xfId="1335"/>
    <cellStyle name="Normal 6 10 2 2 3 2" xfId="2423"/>
    <cellStyle name="Normal 6 10 2 2 3 2 2" xfId="4655"/>
    <cellStyle name="Normal 6 10 2 2 3 3" xfId="3574"/>
    <cellStyle name="Normal 6 10 2 2 4" xfId="1922"/>
    <cellStyle name="Normal 6 10 2 2 4 2" xfId="4154"/>
    <cellStyle name="Normal 6 10 2 2 5" xfId="3073"/>
    <cellStyle name="Normal 6 10 2 3" xfId="955"/>
    <cellStyle name="Normal 6 10 2 3 2" xfId="1459"/>
    <cellStyle name="Normal 6 10 2 3 2 2" xfId="2547"/>
    <cellStyle name="Normal 6 10 2 3 2 2 2" xfId="4779"/>
    <cellStyle name="Normal 6 10 2 3 2 3" xfId="3698"/>
    <cellStyle name="Normal 6 10 2 3 3" xfId="2046"/>
    <cellStyle name="Normal 6 10 2 3 3 2" xfId="4278"/>
    <cellStyle name="Normal 6 10 2 3 4" xfId="3197"/>
    <cellStyle name="Normal 6 10 2 4" xfId="1211"/>
    <cellStyle name="Normal 6 10 2 4 2" xfId="2299"/>
    <cellStyle name="Normal 6 10 2 4 2 2" xfId="4531"/>
    <cellStyle name="Normal 6 10 2 4 3" xfId="3450"/>
    <cellStyle name="Normal 6 10 2 5" xfId="707"/>
    <cellStyle name="Normal 6 10 2 5 2" xfId="2949"/>
    <cellStyle name="Normal 6 10 2 6" xfId="1798"/>
    <cellStyle name="Normal 6 10 2 6 2" xfId="4030"/>
    <cellStyle name="Normal 6 10 2 7" xfId="2822"/>
    <cellStyle name="Normal 6 10 3" xfId="753"/>
    <cellStyle name="Normal 6 10 3 2" xfId="1001"/>
    <cellStyle name="Normal 6 10 3 2 2" xfId="1505"/>
    <cellStyle name="Normal 6 10 3 2 2 2" xfId="2593"/>
    <cellStyle name="Normal 6 10 3 2 2 2 2" xfId="4825"/>
    <cellStyle name="Normal 6 10 3 2 2 3" xfId="3744"/>
    <cellStyle name="Normal 6 10 3 2 3" xfId="2092"/>
    <cellStyle name="Normal 6 10 3 2 3 2" xfId="4324"/>
    <cellStyle name="Normal 6 10 3 2 4" xfId="3243"/>
    <cellStyle name="Normal 6 10 3 3" xfId="1257"/>
    <cellStyle name="Normal 6 10 3 3 2" xfId="2345"/>
    <cellStyle name="Normal 6 10 3 3 2 2" xfId="4577"/>
    <cellStyle name="Normal 6 10 3 3 3" xfId="3496"/>
    <cellStyle name="Normal 6 10 3 4" xfId="1844"/>
    <cellStyle name="Normal 6 10 3 4 2" xfId="4076"/>
    <cellStyle name="Normal 6 10 3 5" xfId="2995"/>
    <cellStyle name="Normal 6 10 4" xfId="877"/>
    <cellStyle name="Normal 6 10 4 2" xfId="1381"/>
    <cellStyle name="Normal 6 10 4 2 2" xfId="2469"/>
    <cellStyle name="Normal 6 10 4 2 2 2" xfId="4701"/>
    <cellStyle name="Normal 6 10 4 2 3" xfId="3620"/>
    <cellStyle name="Normal 6 10 4 3" xfId="1968"/>
    <cellStyle name="Normal 6 10 4 3 2" xfId="4200"/>
    <cellStyle name="Normal 6 10 4 4" xfId="3119"/>
    <cellStyle name="Normal 6 10 5" xfId="1133"/>
    <cellStyle name="Normal 6 10 5 2" xfId="2221"/>
    <cellStyle name="Normal 6 10 5 2 2" xfId="4453"/>
    <cellStyle name="Normal 6 10 5 3" xfId="3372"/>
    <cellStyle name="Normal 6 10 6" xfId="629"/>
    <cellStyle name="Normal 6 10 6 2" xfId="2871"/>
    <cellStyle name="Normal 6 10 7" xfId="1671"/>
    <cellStyle name="Normal 6 10 7 2" xfId="3910"/>
    <cellStyle name="Normal 6 10 8" xfId="1720"/>
    <cellStyle name="Normal 6 10 8 2" xfId="3952"/>
    <cellStyle name="Normal 6 10 9" xfId="2751"/>
    <cellStyle name="Normal 6 11" xfId="538"/>
    <cellStyle name="Normal 6 11 2" xfId="1609"/>
    <cellStyle name="Normal 6 11 2 2" xfId="2697"/>
    <cellStyle name="Normal 6 11 2 2 2" xfId="4929"/>
    <cellStyle name="Normal 6 11 2 3" xfId="3848"/>
    <cellStyle name="Normal 6 11 3" xfId="1105"/>
    <cellStyle name="Normal 6 11 3 2" xfId="3347"/>
    <cellStyle name="Normal 6 11 4" xfId="2196"/>
    <cellStyle name="Normal 6 11 4 2" xfId="4428"/>
    <cellStyle name="Normal 6 11 5" xfId="2780"/>
    <cellStyle name="Normal 6 12" xfId="1629"/>
    <cellStyle name="Normal 6 12 2" xfId="3868"/>
    <cellStyle name="Normal 6 13" xfId="2709"/>
    <cellStyle name="Normal 6 2" xfId="475"/>
    <cellStyle name="Normal 6 2 10" xfId="1706"/>
    <cellStyle name="Normal 6 2 10 2" xfId="3938"/>
    <cellStyle name="Normal 6 2 11" xfId="2717"/>
    <cellStyle name="Normal 6 2 2" xfId="517"/>
    <cellStyle name="Normal 6 2 2 2" xfId="588"/>
    <cellStyle name="Normal 6 2 2 2 2" xfId="833"/>
    <cellStyle name="Normal 6 2 2 2 2 2" xfId="1081"/>
    <cellStyle name="Normal 6 2 2 2 2 2 2" xfId="1585"/>
    <cellStyle name="Normal 6 2 2 2 2 2 2 2" xfId="2673"/>
    <cellStyle name="Normal 6 2 2 2 2 2 2 2 2" xfId="4905"/>
    <cellStyle name="Normal 6 2 2 2 2 2 2 3" xfId="3824"/>
    <cellStyle name="Normal 6 2 2 2 2 2 3" xfId="2172"/>
    <cellStyle name="Normal 6 2 2 2 2 2 3 2" xfId="4404"/>
    <cellStyle name="Normal 6 2 2 2 2 2 4" xfId="3323"/>
    <cellStyle name="Normal 6 2 2 2 2 3" xfId="1337"/>
    <cellStyle name="Normal 6 2 2 2 2 3 2" xfId="2425"/>
    <cellStyle name="Normal 6 2 2 2 2 3 2 2" xfId="4657"/>
    <cellStyle name="Normal 6 2 2 2 2 3 3" xfId="3576"/>
    <cellStyle name="Normal 6 2 2 2 2 4" xfId="1924"/>
    <cellStyle name="Normal 6 2 2 2 2 4 2" xfId="4156"/>
    <cellStyle name="Normal 6 2 2 2 2 5" xfId="3075"/>
    <cellStyle name="Normal 6 2 2 2 3" xfId="957"/>
    <cellStyle name="Normal 6 2 2 2 3 2" xfId="1461"/>
    <cellStyle name="Normal 6 2 2 2 3 2 2" xfId="2549"/>
    <cellStyle name="Normal 6 2 2 2 3 2 2 2" xfId="4781"/>
    <cellStyle name="Normal 6 2 2 2 3 2 3" xfId="3700"/>
    <cellStyle name="Normal 6 2 2 2 3 3" xfId="2048"/>
    <cellStyle name="Normal 6 2 2 2 3 3 2" xfId="4280"/>
    <cellStyle name="Normal 6 2 2 2 3 4" xfId="3199"/>
    <cellStyle name="Normal 6 2 2 2 4" xfId="1213"/>
    <cellStyle name="Normal 6 2 2 2 4 2" xfId="2301"/>
    <cellStyle name="Normal 6 2 2 2 4 2 2" xfId="4533"/>
    <cellStyle name="Normal 6 2 2 2 4 3" xfId="3452"/>
    <cellStyle name="Normal 6 2 2 2 5" xfId="709"/>
    <cellStyle name="Normal 6 2 2 2 5 2" xfId="2951"/>
    <cellStyle name="Normal 6 2 2 2 6" xfId="1800"/>
    <cellStyle name="Normal 6 2 2 2 6 2" xfId="4032"/>
    <cellStyle name="Normal 6 2 2 2 7" xfId="2830"/>
    <cellStyle name="Normal 6 2 2 3" xfId="761"/>
    <cellStyle name="Normal 6 2 2 3 2" xfId="1009"/>
    <cellStyle name="Normal 6 2 2 3 2 2" xfId="1513"/>
    <cellStyle name="Normal 6 2 2 3 2 2 2" xfId="2601"/>
    <cellStyle name="Normal 6 2 2 3 2 2 2 2" xfId="4833"/>
    <cellStyle name="Normal 6 2 2 3 2 2 3" xfId="3752"/>
    <cellStyle name="Normal 6 2 2 3 2 3" xfId="2100"/>
    <cellStyle name="Normal 6 2 2 3 2 3 2" xfId="4332"/>
    <cellStyle name="Normal 6 2 2 3 2 4" xfId="3251"/>
    <cellStyle name="Normal 6 2 2 3 3" xfId="1265"/>
    <cellStyle name="Normal 6 2 2 3 3 2" xfId="2353"/>
    <cellStyle name="Normal 6 2 2 3 3 2 2" xfId="4585"/>
    <cellStyle name="Normal 6 2 2 3 3 3" xfId="3504"/>
    <cellStyle name="Normal 6 2 2 3 4" xfId="1852"/>
    <cellStyle name="Normal 6 2 2 3 4 2" xfId="4084"/>
    <cellStyle name="Normal 6 2 2 3 5" xfId="3003"/>
    <cellStyle name="Normal 6 2 2 4" xfId="885"/>
    <cellStyle name="Normal 6 2 2 4 2" xfId="1389"/>
    <cellStyle name="Normal 6 2 2 4 2 2" xfId="2477"/>
    <cellStyle name="Normal 6 2 2 4 2 2 2" xfId="4709"/>
    <cellStyle name="Normal 6 2 2 4 2 3" xfId="3628"/>
    <cellStyle name="Normal 6 2 2 4 3" xfId="1976"/>
    <cellStyle name="Normal 6 2 2 4 3 2" xfId="4208"/>
    <cellStyle name="Normal 6 2 2 4 4" xfId="3127"/>
    <cellStyle name="Normal 6 2 2 5" xfId="1141"/>
    <cellStyle name="Normal 6 2 2 5 2" xfId="2229"/>
    <cellStyle name="Normal 6 2 2 5 2 2" xfId="4461"/>
    <cellStyle name="Normal 6 2 2 5 3" xfId="3380"/>
    <cellStyle name="Normal 6 2 2 6" xfId="637"/>
    <cellStyle name="Normal 6 2 2 6 2" xfId="2879"/>
    <cellStyle name="Normal 6 2 2 7" xfId="1679"/>
    <cellStyle name="Normal 6 2 2 7 2" xfId="3918"/>
    <cellStyle name="Normal 6 2 2 8" xfId="1728"/>
    <cellStyle name="Normal 6 2 2 8 2" xfId="3960"/>
    <cellStyle name="Normal 6 2 2 9" xfId="2759"/>
    <cellStyle name="Normal 6 2 3" xfId="495"/>
    <cellStyle name="Normal 6 2 3 2" xfId="566"/>
    <cellStyle name="Normal 6 2 3 2 2" xfId="834"/>
    <cellStyle name="Normal 6 2 3 2 2 2" xfId="1082"/>
    <cellStyle name="Normal 6 2 3 2 2 2 2" xfId="1586"/>
    <cellStyle name="Normal 6 2 3 2 2 2 2 2" xfId="2674"/>
    <cellStyle name="Normal 6 2 3 2 2 2 2 2 2" xfId="4906"/>
    <cellStyle name="Normal 6 2 3 2 2 2 2 3" xfId="3825"/>
    <cellStyle name="Normal 6 2 3 2 2 2 3" xfId="2173"/>
    <cellStyle name="Normal 6 2 3 2 2 2 3 2" xfId="4405"/>
    <cellStyle name="Normal 6 2 3 2 2 2 4" xfId="3324"/>
    <cellStyle name="Normal 6 2 3 2 2 3" xfId="1338"/>
    <cellStyle name="Normal 6 2 3 2 2 3 2" xfId="2426"/>
    <cellStyle name="Normal 6 2 3 2 2 3 2 2" xfId="4658"/>
    <cellStyle name="Normal 6 2 3 2 2 3 3" xfId="3577"/>
    <cellStyle name="Normal 6 2 3 2 2 4" xfId="1925"/>
    <cellStyle name="Normal 6 2 3 2 2 4 2" xfId="4157"/>
    <cellStyle name="Normal 6 2 3 2 2 5" xfId="3076"/>
    <cellStyle name="Normal 6 2 3 2 3" xfId="958"/>
    <cellStyle name="Normal 6 2 3 2 3 2" xfId="1462"/>
    <cellStyle name="Normal 6 2 3 2 3 2 2" xfId="2550"/>
    <cellStyle name="Normal 6 2 3 2 3 2 2 2" xfId="4782"/>
    <cellStyle name="Normal 6 2 3 2 3 2 3" xfId="3701"/>
    <cellStyle name="Normal 6 2 3 2 3 3" xfId="2049"/>
    <cellStyle name="Normal 6 2 3 2 3 3 2" xfId="4281"/>
    <cellStyle name="Normal 6 2 3 2 3 4" xfId="3200"/>
    <cellStyle name="Normal 6 2 3 2 4" xfId="1214"/>
    <cellStyle name="Normal 6 2 3 2 4 2" xfId="2302"/>
    <cellStyle name="Normal 6 2 3 2 4 2 2" xfId="4534"/>
    <cellStyle name="Normal 6 2 3 2 4 3" xfId="3453"/>
    <cellStyle name="Normal 6 2 3 2 5" xfId="710"/>
    <cellStyle name="Normal 6 2 3 2 5 2" xfId="2952"/>
    <cellStyle name="Normal 6 2 3 2 6" xfId="1801"/>
    <cellStyle name="Normal 6 2 3 2 6 2" xfId="4033"/>
    <cellStyle name="Normal 6 2 3 2 7" xfId="2808"/>
    <cellStyle name="Normal 6 2 3 3" xfId="781"/>
    <cellStyle name="Normal 6 2 3 3 2" xfId="1029"/>
    <cellStyle name="Normal 6 2 3 3 2 2" xfId="1533"/>
    <cellStyle name="Normal 6 2 3 3 2 2 2" xfId="2621"/>
    <cellStyle name="Normal 6 2 3 3 2 2 2 2" xfId="4853"/>
    <cellStyle name="Normal 6 2 3 3 2 2 3" xfId="3772"/>
    <cellStyle name="Normal 6 2 3 3 2 3" xfId="2120"/>
    <cellStyle name="Normal 6 2 3 3 2 3 2" xfId="4352"/>
    <cellStyle name="Normal 6 2 3 3 2 4" xfId="3271"/>
    <cellStyle name="Normal 6 2 3 3 3" xfId="1285"/>
    <cellStyle name="Normal 6 2 3 3 3 2" xfId="2373"/>
    <cellStyle name="Normal 6 2 3 3 3 2 2" xfId="4605"/>
    <cellStyle name="Normal 6 2 3 3 3 3" xfId="3524"/>
    <cellStyle name="Normal 6 2 3 3 4" xfId="1872"/>
    <cellStyle name="Normal 6 2 3 3 4 2" xfId="4104"/>
    <cellStyle name="Normal 6 2 3 3 5" xfId="3023"/>
    <cellStyle name="Normal 6 2 3 4" xfId="905"/>
    <cellStyle name="Normal 6 2 3 4 2" xfId="1409"/>
    <cellStyle name="Normal 6 2 3 4 2 2" xfId="2497"/>
    <cellStyle name="Normal 6 2 3 4 2 2 2" xfId="4729"/>
    <cellStyle name="Normal 6 2 3 4 2 3" xfId="3648"/>
    <cellStyle name="Normal 6 2 3 4 3" xfId="1996"/>
    <cellStyle name="Normal 6 2 3 4 3 2" xfId="4228"/>
    <cellStyle name="Normal 6 2 3 4 4" xfId="3147"/>
    <cellStyle name="Normal 6 2 3 5" xfId="1161"/>
    <cellStyle name="Normal 6 2 3 5 2" xfId="2249"/>
    <cellStyle name="Normal 6 2 3 5 2 2" xfId="4481"/>
    <cellStyle name="Normal 6 2 3 5 3" xfId="3400"/>
    <cellStyle name="Normal 6 2 3 6" xfId="657"/>
    <cellStyle name="Normal 6 2 3 6 2" xfId="2899"/>
    <cellStyle name="Normal 6 2 3 7" xfId="1657"/>
    <cellStyle name="Normal 6 2 3 7 2" xfId="3896"/>
    <cellStyle name="Normal 6 2 3 8" xfId="1748"/>
    <cellStyle name="Normal 6 2 3 8 2" xfId="3980"/>
    <cellStyle name="Normal 6 2 3 9" xfId="2737"/>
    <cellStyle name="Normal 6 2 4" xfId="546"/>
    <cellStyle name="Normal 6 2 4 2" xfId="832"/>
    <cellStyle name="Normal 6 2 4 2 2" xfId="1080"/>
    <cellStyle name="Normal 6 2 4 2 2 2" xfId="1584"/>
    <cellStyle name="Normal 6 2 4 2 2 2 2" xfId="2672"/>
    <cellStyle name="Normal 6 2 4 2 2 2 2 2" xfId="4904"/>
    <cellStyle name="Normal 6 2 4 2 2 2 3" xfId="3823"/>
    <cellStyle name="Normal 6 2 4 2 2 3" xfId="2171"/>
    <cellStyle name="Normal 6 2 4 2 2 3 2" xfId="4403"/>
    <cellStyle name="Normal 6 2 4 2 2 4" xfId="3322"/>
    <cellStyle name="Normal 6 2 4 2 3" xfId="1336"/>
    <cellStyle name="Normal 6 2 4 2 3 2" xfId="2424"/>
    <cellStyle name="Normal 6 2 4 2 3 2 2" xfId="4656"/>
    <cellStyle name="Normal 6 2 4 2 3 3" xfId="3575"/>
    <cellStyle name="Normal 6 2 4 2 4" xfId="1923"/>
    <cellStyle name="Normal 6 2 4 2 4 2" xfId="4155"/>
    <cellStyle name="Normal 6 2 4 2 5" xfId="3074"/>
    <cellStyle name="Normal 6 2 4 3" xfId="956"/>
    <cellStyle name="Normal 6 2 4 3 2" xfId="1460"/>
    <cellStyle name="Normal 6 2 4 3 2 2" xfId="2548"/>
    <cellStyle name="Normal 6 2 4 3 2 2 2" xfId="4780"/>
    <cellStyle name="Normal 6 2 4 3 2 3" xfId="3699"/>
    <cellStyle name="Normal 6 2 4 3 3" xfId="2047"/>
    <cellStyle name="Normal 6 2 4 3 3 2" xfId="4279"/>
    <cellStyle name="Normal 6 2 4 3 4" xfId="3198"/>
    <cellStyle name="Normal 6 2 4 4" xfId="1212"/>
    <cellStyle name="Normal 6 2 4 4 2" xfId="2300"/>
    <cellStyle name="Normal 6 2 4 4 2 2" xfId="4532"/>
    <cellStyle name="Normal 6 2 4 4 3" xfId="3451"/>
    <cellStyle name="Normal 6 2 4 5" xfId="708"/>
    <cellStyle name="Normal 6 2 4 5 2" xfId="2950"/>
    <cellStyle name="Normal 6 2 4 6" xfId="1799"/>
    <cellStyle name="Normal 6 2 4 6 2" xfId="4031"/>
    <cellStyle name="Normal 6 2 4 7" xfId="2788"/>
    <cellStyle name="Normal 6 2 5" xfId="739"/>
    <cellStyle name="Normal 6 2 5 2" xfId="987"/>
    <cellStyle name="Normal 6 2 5 2 2" xfId="1491"/>
    <cellStyle name="Normal 6 2 5 2 2 2" xfId="2579"/>
    <cellStyle name="Normal 6 2 5 2 2 2 2" xfId="4811"/>
    <cellStyle name="Normal 6 2 5 2 2 3" xfId="3730"/>
    <cellStyle name="Normal 6 2 5 2 3" xfId="2078"/>
    <cellStyle name="Normal 6 2 5 2 3 2" xfId="4310"/>
    <cellStyle name="Normal 6 2 5 2 4" xfId="3229"/>
    <cellStyle name="Normal 6 2 5 3" xfId="1243"/>
    <cellStyle name="Normal 6 2 5 3 2" xfId="2331"/>
    <cellStyle name="Normal 6 2 5 3 2 2" xfId="4563"/>
    <cellStyle name="Normal 6 2 5 3 3" xfId="3482"/>
    <cellStyle name="Normal 6 2 5 4" xfId="1830"/>
    <cellStyle name="Normal 6 2 5 4 2" xfId="4062"/>
    <cellStyle name="Normal 6 2 5 5" xfId="2981"/>
    <cellStyle name="Normal 6 2 6" xfId="863"/>
    <cellStyle name="Normal 6 2 6 2" xfId="1367"/>
    <cellStyle name="Normal 6 2 6 2 2" xfId="2455"/>
    <cellStyle name="Normal 6 2 6 2 2 2" xfId="4687"/>
    <cellStyle name="Normal 6 2 6 2 3" xfId="3606"/>
    <cellStyle name="Normal 6 2 6 3" xfId="1954"/>
    <cellStyle name="Normal 6 2 6 3 2" xfId="4186"/>
    <cellStyle name="Normal 6 2 6 4" xfId="3105"/>
    <cellStyle name="Normal 6 2 7" xfId="1119"/>
    <cellStyle name="Normal 6 2 7 2" xfId="2207"/>
    <cellStyle name="Normal 6 2 7 2 2" xfId="4439"/>
    <cellStyle name="Normal 6 2 7 3" xfId="3358"/>
    <cellStyle name="Normal 6 2 8" xfId="615"/>
    <cellStyle name="Normal 6 2 8 2" xfId="2857"/>
    <cellStyle name="Normal 6 2 9" xfId="1637"/>
    <cellStyle name="Normal 6 2 9 2" xfId="3876"/>
    <cellStyle name="Normal 6 3" xfId="477"/>
    <cellStyle name="Normal 6 3 10" xfId="1708"/>
    <cellStyle name="Normal 6 3 10 2" xfId="3940"/>
    <cellStyle name="Normal 6 3 11" xfId="2719"/>
    <cellStyle name="Normal 6 3 2" xfId="519"/>
    <cellStyle name="Normal 6 3 2 2" xfId="590"/>
    <cellStyle name="Normal 6 3 2 2 2" xfId="836"/>
    <cellStyle name="Normal 6 3 2 2 2 2" xfId="1084"/>
    <cellStyle name="Normal 6 3 2 2 2 2 2" xfId="1588"/>
    <cellStyle name="Normal 6 3 2 2 2 2 2 2" xfId="2676"/>
    <cellStyle name="Normal 6 3 2 2 2 2 2 2 2" xfId="4908"/>
    <cellStyle name="Normal 6 3 2 2 2 2 2 3" xfId="3827"/>
    <cellStyle name="Normal 6 3 2 2 2 2 3" xfId="2175"/>
    <cellStyle name="Normal 6 3 2 2 2 2 3 2" xfId="4407"/>
    <cellStyle name="Normal 6 3 2 2 2 2 4" xfId="3326"/>
    <cellStyle name="Normal 6 3 2 2 2 3" xfId="1340"/>
    <cellStyle name="Normal 6 3 2 2 2 3 2" xfId="2428"/>
    <cellStyle name="Normal 6 3 2 2 2 3 2 2" xfId="4660"/>
    <cellStyle name="Normal 6 3 2 2 2 3 3" xfId="3579"/>
    <cellStyle name="Normal 6 3 2 2 2 4" xfId="1927"/>
    <cellStyle name="Normal 6 3 2 2 2 4 2" xfId="4159"/>
    <cellStyle name="Normal 6 3 2 2 2 5" xfId="3078"/>
    <cellStyle name="Normal 6 3 2 2 3" xfId="960"/>
    <cellStyle name="Normal 6 3 2 2 3 2" xfId="1464"/>
    <cellStyle name="Normal 6 3 2 2 3 2 2" xfId="2552"/>
    <cellStyle name="Normal 6 3 2 2 3 2 2 2" xfId="4784"/>
    <cellStyle name="Normal 6 3 2 2 3 2 3" xfId="3703"/>
    <cellStyle name="Normal 6 3 2 2 3 3" xfId="2051"/>
    <cellStyle name="Normal 6 3 2 2 3 3 2" xfId="4283"/>
    <cellStyle name="Normal 6 3 2 2 3 4" xfId="3202"/>
    <cellStyle name="Normal 6 3 2 2 4" xfId="1216"/>
    <cellStyle name="Normal 6 3 2 2 4 2" xfId="2304"/>
    <cellStyle name="Normal 6 3 2 2 4 2 2" xfId="4536"/>
    <cellStyle name="Normal 6 3 2 2 4 3" xfId="3455"/>
    <cellStyle name="Normal 6 3 2 2 5" xfId="712"/>
    <cellStyle name="Normal 6 3 2 2 5 2" xfId="2954"/>
    <cellStyle name="Normal 6 3 2 2 6" xfId="1803"/>
    <cellStyle name="Normal 6 3 2 2 6 2" xfId="4035"/>
    <cellStyle name="Normal 6 3 2 2 7" xfId="2832"/>
    <cellStyle name="Normal 6 3 2 3" xfId="763"/>
    <cellStyle name="Normal 6 3 2 3 2" xfId="1011"/>
    <cellStyle name="Normal 6 3 2 3 2 2" xfId="1515"/>
    <cellStyle name="Normal 6 3 2 3 2 2 2" xfId="2603"/>
    <cellStyle name="Normal 6 3 2 3 2 2 2 2" xfId="4835"/>
    <cellStyle name="Normal 6 3 2 3 2 2 3" xfId="3754"/>
    <cellStyle name="Normal 6 3 2 3 2 3" xfId="2102"/>
    <cellStyle name="Normal 6 3 2 3 2 3 2" xfId="4334"/>
    <cellStyle name="Normal 6 3 2 3 2 4" xfId="3253"/>
    <cellStyle name="Normal 6 3 2 3 3" xfId="1267"/>
    <cellStyle name="Normal 6 3 2 3 3 2" xfId="2355"/>
    <cellStyle name="Normal 6 3 2 3 3 2 2" xfId="4587"/>
    <cellStyle name="Normal 6 3 2 3 3 3" xfId="3506"/>
    <cellStyle name="Normal 6 3 2 3 4" xfId="1854"/>
    <cellStyle name="Normal 6 3 2 3 4 2" xfId="4086"/>
    <cellStyle name="Normal 6 3 2 3 5" xfId="3005"/>
    <cellStyle name="Normal 6 3 2 4" xfId="887"/>
    <cellStyle name="Normal 6 3 2 4 2" xfId="1391"/>
    <cellStyle name="Normal 6 3 2 4 2 2" xfId="2479"/>
    <cellStyle name="Normal 6 3 2 4 2 2 2" xfId="4711"/>
    <cellStyle name="Normal 6 3 2 4 2 3" xfId="3630"/>
    <cellStyle name="Normal 6 3 2 4 3" xfId="1978"/>
    <cellStyle name="Normal 6 3 2 4 3 2" xfId="4210"/>
    <cellStyle name="Normal 6 3 2 4 4" xfId="3129"/>
    <cellStyle name="Normal 6 3 2 5" xfId="1143"/>
    <cellStyle name="Normal 6 3 2 5 2" xfId="2231"/>
    <cellStyle name="Normal 6 3 2 5 2 2" xfId="4463"/>
    <cellStyle name="Normal 6 3 2 5 3" xfId="3382"/>
    <cellStyle name="Normal 6 3 2 6" xfId="639"/>
    <cellStyle name="Normal 6 3 2 6 2" xfId="2881"/>
    <cellStyle name="Normal 6 3 2 7" xfId="1681"/>
    <cellStyle name="Normal 6 3 2 7 2" xfId="3920"/>
    <cellStyle name="Normal 6 3 2 8" xfId="1730"/>
    <cellStyle name="Normal 6 3 2 8 2" xfId="3962"/>
    <cellStyle name="Normal 6 3 2 9" xfId="2761"/>
    <cellStyle name="Normal 6 3 3" xfId="497"/>
    <cellStyle name="Normal 6 3 3 2" xfId="568"/>
    <cellStyle name="Normal 6 3 3 2 2" xfId="837"/>
    <cellStyle name="Normal 6 3 3 2 2 2" xfId="1085"/>
    <cellStyle name="Normal 6 3 3 2 2 2 2" xfId="1589"/>
    <cellStyle name="Normal 6 3 3 2 2 2 2 2" xfId="2677"/>
    <cellStyle name="Normal 6 3 3 2 2 2 2 2 2" xfId="4909"/>
    <cellStyle name="Normal 6 3 3 2 2 2 2 3" xfId="3828"/>
    <cellStyle name="Normal 6 3 3 2 2 2 3" xfId="2176"/>
    <cellStyle name="Normal 6 3 3 2 2 2 3 2" xfId="4408"/>
    <cellStyle name="Normal 6 3 3 2 2 2 4" xfId="3327"/>
    <cellStyle name="Normal 6 3 3 2 2 3" xfId="1341"/>
    <cellStyle name="Normal 6 3 3 2 2 3 2" xfId="2429"/>
    <cellStyle name="Normal 6 3 3 2 2 3 2 2" xfId="4661"/>
    <cellStyle name="Normal 6 3 3 2 2 3 3" xfId="3580"/>
    <cellStyle name="Normal 6 3 3 2 2 4" xfId="1928"/>
    <cellStyle name="Normal 6 3 3 2 2 4 2" xfId="4160"/>
    <cellStyle name="Normal 6 3 3 2 2 5" xfId="3079"/>
    <cellStyle name="Normal 6 3 3 2 3" xfId="961"/>
    <cellStyle name="Normal 6 3 3 2 3 2" xfId="1465"/>
    <cellStyle name="Normal 6 3 3 2 3 2 2" xfId="2553"/>
    <cellStyle name="Normal 6 3 3 2 3 2 2 2" xfId="4785"/>
    <cellStyle name="Normal 6 3 3 2 3 2 3" xfId="3704"/>
    <cellStyle name="Normal 6 3 3 2 3 3" xfId="2052"/>
    <cellStyle name="Normal 6 3 3 2 3 3 2" xfId="4284"/>
    <cellStyle name="Normal 6 3 3 2 3 4" xfId="3203"/>
    <cellStyle name="Normal 6 3 3 2 4" xfId="1217"/>
    <cellStyle name="Normal 6 3 3 2 4 2" xfId="2305"/>
    <cellStyle name="Normal 6 3 3 2 4 2 2" xfId="4537"/>
    <cellStyle name="Normal 6 3 3 2 4 3" xfId="3456"/>
    <cellStyle name="Normal 6 3 3 2 5" xfId="713"/>
    <cellStyle name="Normal 6 3 3 2 5 2" xfId="2955"/>
    <cellStyle name="Normal 6 3 3 2 6" xfId="1804"/>
    <cellStyle name="Normal 6 3 3 2 6 2" xfId="4036"/>
    <cellStyle name="Normal 6 3 3 2 7" xfId="2810"/>
    <cellStyle name="Normal 6 3 3 3" xfId="783"/>
    <cellStyle name="Normal 6 3 3 3 2" xfId="1031"/>
    <cellStyle name="Normal 6 3 3 3 2 2" xfId="1535"/>
    <cellStyle name="Normal 6 3 3 3 2 2 2" xfId="2623"/>
    <cellStyle name="Normal 6 3 3 3 2 2 2 2" xfId="4855"/>
    <cellStyle name="Normal 6 3 3 3 2 2 3" xfId="3774"/>
    <cellStyle name="Normal 6 3 3 3 2 3" xfId="2122"/>
    <cellStyle name="Normal 6 3 3 3 2 3 2" xfId="4354"/>
    <cellStyle name="Normal 6 3 3 3 2 4" xfId="3273"/>
    <cellStyle name="Normal 6 3 3 3 3" xfId="1287"/>
    <cellStyle name="Normal 6 3 3 3 3 2" xfId="2375"/>
    <cellStyle name="Normal 6 3 3 3 3 2 2" xfId="4607"/>
    <cellStyle name="Normal 6 3 3 3 3 3" xfId="3526"/>
    <cellStyle name="Normal 6 3 3 3 4" xfId="1874"/>
    <cellStyle name="Normal 6 3 3 3 4 2" xfId="4106"/>
    <cellStyle name="Normal 6 3 3 3 5" xfId="3025"/>
    <cellStyle name="Normal 6 3 3 4" xfId="907"/>
    <cellStyle name="Normal 6 3 3 4 2" xfId="1411"/>
    <cellStyle name="Normal 6 3 3 4 2 2" xfId="2499"/>
    <cellStyle name="Normal 6 3 3 4 2 2 2" xfId="4731"/>
    <cellStyle name="Normal 6 3 3 4 2 3" xfId="3650"/>
    <cellStyle name="Normal 6 3 3 4 3" xfId="1998"/>
    <cellStyle name="Normal 6 3 3 4 3 2" xfId="4230"/>
    <cellStyle name="Normal 6 3 3 4 4" xfId="3149"/>
    <cellStyle name="Normal 6 3 3 5" xfId="1163"/>
    <cellStyle name="Normal 6 3 3 5 2" xfId="2251"/>
    <cellStyle name="Normal 6 3 3 5 2 2" xfId="4483"/>
    <cellStyle name="Normal 6 3 3 5 3" xfId="3402"/>
    <cellStyle name="Normal 6 3 3 6" xfId="659"/>
    <cellStyle name="Normal 6 3 3 6 2" xfId="2901"/>
    <cellStyle name="Normal 6 3 3 7" xfId="1659"/>
    <cellStyle name="Normal 6 3 3 7 2" xfId="3898"/>
    <cellStyle name="Normal 6 3 3 8" xfId="1750"/>
    <cellStyle name="Normal 6 3 3 8 2" xfId="3982"/>
    <cellStyle name="Normal 6 3 3 9" xfId="2739"/>
    <cellStyle name="Normal 6 3 4" xfId="548"/>
    <cellStyle name="Normal 6 3 4 2" xfId="835"/>
    <cellStyle name="Normal 6 3 4 2 2" xfId="1083"/>
    <cellStyle name="Normal 6 3 4 2 2 2" xfId="1587"/>
    <cellStyle name="Normal 6 3 4 2 2 2 2" xfId="2675"/>
    <cellStyle name="Normal 6 3 4 2 2 2 2 2" xfId="4907"/>
    <cellStyle name="Normal 6 3 4 2 2 2 3" xfId="3826"/>
    <cellStyle name="Normal 6 3 4 2 2 3" xfId="2174"/>
    <cellStyle name="Normal 6 3 4 2 2 3 2" xfId="4406"/>
    <cellStyle name="Normal 6 3 4 2 2 4" xfId="3325"/>
    <cellStyle name="Normal 6 3 4 2 3" xfId="1339"/>
    <cellStyle name="Normal 6 3 4 2 3 2" xfId="2427"/>
    <cellStyle name="Normal 6 3 4 2 3 2 2" xfId="4659"/>
    <cellStyle name="Normal 6 3 4 2 3 3" xfId="3578"/>
    <cellStyle name="Normal 6 3 4 2 4" xfId="1926"/>
    <cellStyle name="Normal 6 3 4 2 4 2" xfId="4158"/>
    <cellStyle name="Normal 6 3 4 2 5" xfId="3077"/>
    <cellStyle name="Normal 6 3 4 3" xfId="959"/>
    <cellStyle name="Normal 6 3 4 3 2" xfId="1463"/>
    <cellStyle name="Normal 6 3 4 3 2 2" xfId="2551"/>
    <cellStyle name="Normal 6 3 4 3 2 2 2" xfId="4783"/>
    <cellStyle name="Normal 6 3 4 3 2 3" xfId="3702"/>
    <cellStyle name="Normal 6 3 4 3 3" xfId="2050"/>
    <cellStyle name="Normal 6 3 4 3 3 2" xfId="4282"/>
    <cellStyle name="Normal 6 3 4 3 4" xfId="3201"/>
    <cellStyle name="Normal 6 3 4 4" xfId="1215"/>
    <cellStyle name="Normal 6 3 4 4 2" xfId="2303"/>
    <cellStyle name="Normal 6 3 4 4 2 2" xfId="4535"/>
    <cellStyle name="Normal 6 3 4 4 3" xfId="3454"/>
    <cellStyle name="Normal 6 3 4 5" xfId="711"/>
    <cellStyle name="Normal 6 3 4 5 2" xfId="2953"/>
    <cellStyle name="Normal 6 3 4 6" xfId="1802"/>
    <cellStyle name="Normal 6 3 4 6 2" xfId="4034"/>
    <cellStyle name="Normal 6 3 4 7" xfId="2790"/>
    <cellStyle name="Normal 6 3 5" xfId="741"/>
    <cellStyle name="Normal 6 3 5 2" xfId="989"/>
    <cellStyle name="Normal 6 3 5 2 2" xfId="1493"/>
    <cellStyle name="Normal 6 3 5 2 2 2" xfId="2581"/>
    <cellStyle name="Normal 6 3 5 2 2 2 2" xfId="4813"/>
    <cellStyle name="Normal 6 3 5 2 2 3" xfId="3732"/>
    <cellStyle name="Normal 6 3 5 2 3" xfId="2080"/>
    <cellStyle name="Normal 6 3 5 2 3 2" xfId="4312"/>
    <cellStyle name="Normal 6 3 5 2 4" xfId="3231"/>
    <cellStyle name="Normal 6 3 5 3" xfId="1245"/>
    <cellStyle name="Normal 6 3 5 3 2" xfId="2333"/>
    <cellStyle name="Normal 6 3 5 3 2 2" xfId="4565"/>
    <cellStyle name="Normal 6 3 5 3 3" xfId="3484"/>
    <cellStyle name="Normal 6 3 5 4" xfId="1832"/>
    <cellStyle name="Normal 6 3 5 4 2" xfId="4064"/>
    <cellStyle name="Normal 6 3 5 5" xfId="2983"/>
    <cellStyle name="Normal 6 3 6" xfId="865"/>
    <cellStyle name="Normal 6 3 6 2" xfId="1369"/>
    <cellStyle name="Normal 6 3 6 2 2" xfId="2457"/>
    <cellStyle name="Normal 6 3 6 2 2 2" xfId="4689"/>
    <cellStyle name="Normal 6 3 6 2 3" xfId="3608"/>
    <cellStyle name="Normal 6 3 6 3" xfId="1956"/>
    <cellStyle name="Normal 6 3 6 3 2" xfId="4188"/>
    <cellStyle name="Normal 6 3 6 4" xfId="3107"/>
    <cellStyle name="Normal 6 3 7" xfId="1121"/>
    <cellStyle name="Normal 6 3 7 2" xfId="2209"/>
    <cellStyle name="Normal 6 3 7 2 2" xfId="4441"/>
    <cellStyle name="Normal 6 3 7 3" xfId="3360"/>
    <cellStyle name="Normal 6 3 8" xfId="617"/>
    <cellStyle name="Normal 6 3 8 2" xfId="2859"/>
    <cellStyle name="Normal 6 3 9" xfId="1639"/>
    <cellStyle name="Normal 6 3 9 2" xfId="3878"/>
    <cellStyle name="Normal 6 4" xfId="479"/>
    <cellStyle name="Normal 6 4 10" xfId="1710"/>
    <cellStyle name="Normal 6 4 10 2" xfId="3942"/>
    <cellStyle name="Normal 6 4 11" xfId="2721"/>
    <cellStyle name="Normal 6 4 2" xfId="521"/>
    <cellStyle name="Normal 6 4 2 2" xfId="592"/>
    <cellStyle name="Normal 6 4 2 2 2" xfId="839"/>
    <cellStyle name="Normal 6 4 2 2 2 2" xfId="1087"/>
    <cellStyle name="Normal 6 4 2 2 2 2 2" xfId="1591"/>
    <cellStyle name="Normal 6 4 2 2 2 2 2 2" xfId="2679"/>
    <cellStyle name="Normal 6 4 2 2 2 2 2 2 2" xfId="4911"/>
    <cellStyle name="Normal 6 4 2 2 2 2 2 3" xfId="3830"/>
    <cellStyle name="Normal 6 4 2 2 2 2 3" xfId="2178"/>
    <cellStyle name="Normal 6 4 2 2 2 2 3 2" xfId="4410"/>
    <cellStyle name="Normal 6 4 2 2 2 2 4" xfId="3329"/>
    <cellStyle name="Normal 6 4 2 2 2 3" xfId="1343"/>
    <cellStyle name="Normal 6 4 2 2 2 3 2" xfId="2431"/>
    <cellStyle name="Normal 6 4 2 2 2 3 2 2" xfId="4663"/>
    <cellStyle name="Normal 6 4 2 2 2 3 3" xfId="3582"/>
    <cellStyle name="Normal 6 4 2 2 2 4" xfId="1930"/>
    <cellStyle name="Normal 6 4 2 2 2 4 2" xfId="4162"/>
    <cellStyle name="Normal 6 4 2 2 2 5" xfId="3081"/>
    <cellStyle name="Normal 6 4 2 2 3" xfId="963"/>
    <cellStyle name="Normal 6 4 2 2 3 2" xfId="1467"/>
    <cellStyle name="Normal 6 4 2 2 3 2 2" xfId="2555"/>
    <cellStyle name="Normal 6 4 2 2 3 2 2 2" xfId="4787"/>
    <cellStyle name="Normal 6 4 2 2 3 2 3" xfId="3706"/>
    <cellStyle name="Normal 6 4 2 2 3 3" xfId="2054"/>
    <cellStyle name="Normal 6 4 2 2 3 3 2" xfId="4286"/>
    <cellStyle name="Normal 6 4 2 2 3 4" xfId="3205"/>
    <cellStyle name="Normal 6 4 2 2 4" xfId="1219"/>
    <cellStyle name="Normal 6 4 2 2 4 2" xfId="2307"/>
    <cellStyle name="Normal 6 4 2 2 4 2 2" xfId="4539"/>
    <cellStyle name="Normal 6 4 2 2 4 3" xfId="3458"/>
    <cellStyle name="Normal 6 4 2 2 5" xfId="715"/>
    <cellStyle name="Normal 6 4 2 2 5 2" xfId="2957"/>
    <cellStyle name="Normal 6 4 2 2 6" xfId="1806"/>
    <cellStyle name="Normal 6 4 2 2 6 2" xfId="4038"/>
    <cellStyle name="Normal 6 4 2 2 7" xfId="2834"/>
    <cellStyle name="Normal 6 4 2 3" xfId="765"/>
    <cellStyle name="Normal 6 4 2 3 2" xfId="1013"/>
    <cellStyle name="Normal 6 4 2 3 2 2" xfId="1517"/>
    <cellStyle name="Normal 6 4 2 3 2 2 2" xfId="2605"/>
    <cellStyle name="Normal 6 4 2 3 2 2 2 2" xfId="4837"/>
    <cellStyle name="Normal 6 4 2 3 2 2 3" xfId="3756"/>
    <cellStyle name="Normal 6 4 2 3 2 3" xfId="2104"/>
    <cellStyle name="Normal 6 4 2 3 2 3 2" xfId="4336"/>
    <cellStyle name="Normal 6 4 2 3 2 4" xfId="3255"/>
    <cellStyle name="Normal 6 4 2 3 3" xfId="1269"/>
    <cellStyle name="Normal 6 4 2 3 3 2" xfId="2357"/>
    <cellStyle name="Normal 6 4 2 3 3 2 2" xfId="4589"/>
    <cellStyle name="Normal 6 4 2 3 3 3" xfId="3508"/>
    <cellStyle name="Normal 6 4 2 3 4" xfId="1856"/>
    <cellStyle name="Normal 6 4 2 3 4 2" xfId="4088"/>
    <cellStyle name="Normal 6 4 2 3 5" xfId="3007"/>
    <cellStyle name="Normal 6 4 2 4" xfId="889"/>
    <cellStyle name="Normal 6 4 2 4 2" xfId="1393"/>
    <cellStyle name="Normal 6 4 2 4 2 2" xfId="2481"/>
    <cellStyle name="Normal 6 4 2 4 2 2 2" xfId="4713"/>
    <cellStyle name="Normal 6 4 2 4 2 3" xfId="3632"/>
    <cellStyle name="Normal 6 4 2 4 3" xfId="1980"/>
    <cellStyle name="Normal 6 4 2 4 3 2" xfId="4212"/>
    <cellStyle name="Normal 6 4 2 4 4" xfId="3131"/>
    <cellStyle name="Normal 6 4 2 5" xfId="1145"/>
    <cellStyle name="Normal 6 4 2 5 2" xfId="2233"/>
    <cellStyle name="Normal 6 4 2 5 2 2" xfId="4465"/>
    <cellStyle name="Normal 6 4 2 5 3" xfId="3384"/>
    <cellStyle name="Normal 6 4 2 6" xfId="641"/>
    <cellStyle name="Normal 6 4 2 6 2" xfId="2883"/>
    <cellStyle name="Normal 6 4 2 7" xfId="1683"/>
    <cellStyle name="Normal 6 4 2 7 2" xfId="3922"/>
    <cellStyle name="Normal 6 4 2 8" xfId="1732"/>
    <cellStyle name="Normal 6 4 2 8 2" xfId="3964"/>
    <cellStyle name="Normal 6 4 2 9" xfId="2763"/>
    <cellStyle name="Normal 6 4 3" xfId="499"/>
    <cellStyle name="Normal 6 4 3 2" xfId="570"/>
    <cellStyle name="Normal 6 4 3 2 2" xfId="840"/>
    <cellStyle name="Normal 6 4 3 2 2 2" xfId="1088"/>
    <cellStyle name="Normal 6 4 3 2 2 2 2" xfId="1592"/>
    <cellStyle name="Normal 6 4 3 2 2 2 2 2" xfId="2680"/>
    <cellStyle name="Normal 6 4 3 2 2 2 2 2 2" xfId="4912"/>
    <cellStyle name="Normal 6 4 3 2 2 2 2 3" xfId="3831"/>
    <cellStyle name="Normal 6 4 3 2 2 2 3" xfId="2179"/>
    <cellStyle name="Normal 6 4 3 2 2 2 3 2" xfId="4411"/>
    <cellStyle name="Normal 6 4 3 2 2 2 4" xfId="3330"/>
    <cellStyle name="Normal 6 4 3 2 2 3" xfId="1344"/>
    <cellStyle name="Normal 6 4 3 2 2 3 2" xfId="2432"/>
    <cellStyle name="Normal 6 4 3 2 2 3 2 2" xfId="4664"/>
    <cellStyle name="Normal 6 4 3 2 2 3 3" xfId="3583"/>
    <cellStyle name="Normal 6 4 3 2 2 4" xfId="1931"/>
    <cellStyle name="Normal 6 4 3 2 2 4 2" xfId="4163"/>
    <cellStyle name="Normal 6 4 3 2 2 5" xfId="3082"/>
    <cellStyle name="Normal 6 4 3 2 3" xfId="964"/>
    <cellStyle name="Normal 6 4 3 2 3 2" xfId="1468"/>
    <cellStyle name="Normal 6 4 3 2 3 2 2" xfId="2556"/>
    <cellStyle name="Normal 6 4 3 2 3 2 2 2" xfId="4788"/>
    <cellStyle name="Normal 6 4 3 2 3 2 3" xfId="3707"/>
    <cellStyle name="Normal 6 4 3 2 3 3" xfId="2055"/>
    <cellStyle name="Normal 6 4 3 2 3 3 2" xfId="4287"/>
    <cellStyle name="Normal 6 4 3 2 3 4" xfId="3206"/>
    <cellStyle name="Normal 6 4 3 2 4" xfId="1220"/>
    <cellStyle name="Normal 6 4 3 2 4 2" xfId="2308"/>
    <cellStyle name="Normal 6 4 3 2 4 2 2" xfId="4540"/>
    <cellStyle name="Normal 6 4 3 2 4 3" xfId="3459"/>
    <cellStyle name="Normal 6 4 3 2 5" xfId="716"/>
    <cellStyle name="Normal 6 4 3 2 5 2" xfId="2958"/>
    <cellStyle name="Normal 6 4 3 2 6" xfId="1807"/>
    <cellStyle name="Normal 6 4 3 2 6 2" xfId="4039"/>
    <cellStyle name="Normal 6 4 3 2 7" xfId="2812"/>
    <cellStyle name="Normal 6 4 3 3" xfId="785"/>
    <cellStyle name="Normal 6 4 3 3 2" xfId="1033"/>
    <cellStyle name="Normal 6 4 3 3 2 2" xfId="1537"/>
    <cellStyle name="Normal 6 4 3 3 2 2 2" xfId="2625"/>
    <cellStyle name="Normal 6 4 3 3 2 2 2 2" xfId="4857"/>
    <cellStyle name="Normal 6 4 3 3 2 2 3" xfId="3776"/>
    <cellStyle name="Normal 6 4 3 3 2 3" xfId="2124"/>
    <cellStyle name="Normal 6 4 3 3 2 3 2" xfId="4356"/>
    <cellStyle name="Normal 6 4 3 3 2 4" xfId="3275"/>
    <cellStyle name="Normal 6 4 3 3 3" xfId="1289"/>
    <cellStyle name="Normal 6 4 3 3 3 2" xfId="2377"/>
    <cellStyle name="Normal 6 4 3 3 3 2 2" xfId="4609"/>
    <cellStyle name="Normal 6 4 3 3 3 3" xfId="3528"/>
    <cellStyle name="Normal 6 4 3 3 4" xfId="1876"/>
    <cellStyle name="Normal 6 4 3 3 4 2" xfId="4108"/>
    <cellStyle name="Normal 6 4 3 3 5" xfId="3027"/>
    <cellStyle name="Normal 6 4 3 4" xfId="909"/>
    <cellStyle name="Normal 6 4 3 4 2" xfId="1413"/>
    <cellStyle name="Normal 6 4 3 4 2 2" xfId="2501"/>
    <cellStyle name="Normal 6 4 3 4 2 2 2" xfId="4733"/>
    <cellStyle name="Normal 6 4 3 4 2 3" xfId="3652"/>
    <cellStyle name="Normal 6 4 3 4 3" xfId="2000"/>
    <cellStyle name="Normal 6 4 3 4 3 2" xfId="4232"/>
    <cellStyle name="Normal 6 4 3 4 4" xfId="3151"/>
    <cellStyle name="Normal 6 4 3 5" xfId="1165"/>
    <cellStyle name="Normal 6 4 3 5 2" xfId="2253"/>
    <cellStyle name="Normal 6 4 3 5 2 2" xfId="4485"/>
    <cellStyle name="Normal 6 4 3 5 3" xfId="3404"/>
    <cellStyle name="Normal 6 4 3 6" xfId="661"/>
    <cellStyle name="Normal 6 4 3 6 2" xfId="2903"/>
    <cellStyle name="Normal 6 4 3 7" xfId="1661"/>
    <cellStyle name="Normal 6 4 3 7 2" xfId="3900"/>
    <cellStyle name="Normal 6 4 3 8" xfId="1752"/>
    <cellStyle name="Normal 6 4 3 8 2" xfId="3984"/>
    <cellStyle name="Normal 6 4 3 9" xfId="2741"/>
    <cellStyle name="Normal 6 4 4" xfId="550"/>
    <cellStyle name="Normal 6 4 4 2" xfId="838"/>
    <cellStyle name="Normal 6 4 4 2 2" xfId="1086"/>
    <cellStyle name="Normal 6 4 4 2 2 2" xfId="1590"/>
    <cellStyle name="Normal 6 4 4 2 2 2 2" xfId="2678"/>
    <cellStyle name="Normal 6 4 4 2 2 2 2 2" xfId="4910"/>
    <cellStyle name="Normal 6 4 4 2 2 2 3" xfId="3829"/>
    <cellStyle name="Normal 6 4 4 2 2 3" xfId="2177"/>
    <cellStyle name="Normal 6 4 4 2 2 3 2" xfId="4409"/>
    <cellStyle name="Normal 6 4 4 2 2 4" xfId="3328"/>
    <cellStyle name="Normal 6 4 4 2 3" xfId="1342"/>
    <cellStyle name="Normal 6 4 4 2 3 2" xfId="2430"/>
    <cellStyle name="Normal 6 4 4 2 3 2 2" xfId="4662"/>
    <cellStyle name="Normal 6 4 4 2 3 3" xfId="3581"/>
    <cellStyle name="Normal 6 4 4 2 4" xfId="1929"/>
    <cellStyle name="Normal 6 4 4 2 4 2" xfId="4161"/>
    <cellStyle name="Normal 6 4 4 2 5" xfId="3080"/>
    <cellStyle name="Normal 6 4 4 3" xfId="962"/>
    <cellStyle name="Normal 6 4 4 3 2" xfId="1466"/>
    <cellStyle name="Normal 6 4 4 3 2 2" xfId="2554"/>
    <cellStyle name="Normal 6 4 4 3 2 2 2" xfId="4786"/>
    <cellStyle name="Normal 6 4 4 3 2 3" xfId="3705"/>
    <cellStyle name="Normal 6 4 4 3 3" xfId="2053"/>
    <cellStyle name="Normal 6 4 4 3 3 2" xfId="4285"/>
    <cellStyle name="Normal 6 4 4 3 4" xfId="3204"/>
    <cellStyle name="Normal 6 4 4 4" xfId="1218"/>
    <cellStyle name="Normal 6 4 4 4 2" xfId="2306"/>
    <cellStyle name="Normal 6 4 4 4 2 2" xfId="4538"/>
    <cellStyle name="Normal 6 4 4 4 3" xfId="3457"/>
    <cellStyle name="Normal 6 4 4 5" xfId="714"/>
    <cellStyle name="Normal 6 4 4 5 2" xfId="2956"/>
    <cellStyle name="Normal 6 4 4 6" xfId="1805"/>
    <cellStyle name="Normal 6 4 4 6 2" xfId="4037"/>
    <cellStyle name="Normal 6 4 4 7" xfId="2792"/>
    <cellStyle name="Normal 6 4 5" xfId="743"/>
    <cellStyle name="Normal 6 4 5 2" xfId="991"/>
    <cellStyle name="Normal 6 4 5 2 2" xfId="1495"/>
    <cellStyle name="Normal 6 4 5 2 2 2" xfId="2583"/>
    <cellStyle name="Normal 6 4 5 2 2 2 2" xfId="4815"/>
    <cellStyle name="Normal 6 4 5 2 2 3" xfId="3734"/>
    <cellStyle name="Normal 6 4 5 2 3" xfId="2082"/>
    <cellStyle name="Normal 6 4 5 2 3 2" xfId="4314"/>
    <cellStyle name="Normal 6 4 5 2 4" xfId="3233"/>
    <cellStyle name="Normal 6 4 5 3" xfId="1247"/>
    <cellStyle name="Normal 6 4 5 3 2" xfId="2335"/>
    <cellStyle name="Normal 6 4 5 3 2 2" xfId="4567"/>
    <cellStyle name="Normal 6 4 5 3 3" xfId="3486"/>
    <cellStyle name="Normal 6 4 5 4" xfId="1834"/>
    <cellStyle name="Normal 6 4 5 4 2" xfId="4066"/>
    <cellStyle name="Normal 6 4 5 5" xfId="2985"/>
    <cellStyle name="Normal 6 4 6" xfId="867"/>
    <cellStyle name="Normal 6 4 6 2" xfId="1371"/>
    <cellStyle name="Normal 6 4 6 2 2" xfId="2459"/>
    <cellStyle name="Normal 6 4 6 2 2 2" xfId="4691"/>
    <cellStyle name="Normal 6 4 6 2 3" xfId="3610"/>
    <cellStyle name="Normal 6 4 6 3" xfId="1958"/>
    <cellStyle name="Normal 6 4 6 3 2" xfId="4190"/>
    <cellStyle name="Normal 6 4 6 4" xfId="3109"/>
    <cellStyle name="Normal 6 4 7" xfId="1123"/>
    <cellStyle name="Normal 6 4 7 2" xfId="2211"/>
    <cellStyle name="Normal 6 4 7 2 2" xfId="4443"/>
    <cellStyle name="Normal 6 4 7 3" xfId="3362"/>
    <cellStyle name="Normal 6 4 8" xfId="619"/>
    <cellStyle name="Normal 6 4 8 2" xfId="2861"/>
    <cellStyle name="Normal 6 4 9" xfId="1641"/>
    <cellStyle name="Normal 6 4 9 2" xfId="3880"/>
    <cellStyle name="Normal 6 5" xfId="481"/>
    <cellStyle name="Normal 6 5 10" xfId="1712"/>
    <cellStyle name="Normal 6 5 10 2" xfId="3944"/>
    <cellStyle name="Normal 6 5 11" xfId="2723"/>
    <cellStyle name="Normal 6 5 2" xfId="523"/>
    <cellStyle name="Normal 6 5 2 2" xfId="594"/>
    <cellStyle name="Normal 6 5 2 2 2" xfId="842"/>
    <cellStyle name="Normal 6 5 2 2 2 2" xfId="1090"/>
    <cellStyle name="Normal 6 5 2 2 2 2 2" xfId="1594"/>
    <cellStyle name="Normal 6 5 2 2 2 2 2 2" xfId="2682"/>
    <cellStyle name="Normal 6 5 2 2 2 2 2 2 2" xfId="4914"/>
    <cellStyle name="Normal 6 5 2 2 2 2 2 3" xfId="3833"/>
    <cellStyle name="Normal 6 5 2 2 2 2 3" xfId="2181"/>
    <cellStyle name="Normal 6 5 2 2 2 2 3 2" xfId="4413"/>
    <cellStyle name="Normal 6 5 2 2 2 2 4" xfId="3332"/>
    <cellStyle name="Normal 6 5 2 2 2 3" xfId="1346"/>
    <cellStyle name="Normal 6 5 2 2 2 3 2" xfId="2434"/>
    <cellStyle name="Normal 6 5 2 2 2 3 2 2" xfId="4666"/>
    <cellStyle name="Normal 6 5 2 2 2 3 3" xfId="3585"/>
    <cellStyle name="Normal 6 5 2 2 2 4" xfId="1933"/>
    <cellStyle name="Normal 6 5 2 2 2 4 2" xfId="4165"/>
    <cellStyle name="Normal 6 5 2 2 2 5" xfId="3084"/>
    <cellStyle name="Normal 6 5 2 2 3" xfId="966"/>
    <cellStyle name="Normal 6 5 2 2 3 2" xfId="1470"/>
    <cellStyle name="Normal 6 5 2 2 3 2 2" xfId="2558"/>
    <cellStyle name="Normal 6 5 2 2 3 2 2 2" xfId="4790"/>
    <cellStyle name="Normal 6 5 2 2 3 2 3" xfId="3709"/>
    <cellStyle name="Normal 6 5 2 2 3 3" xfId="2057"/>
    <cellStyle name="Normal 6 5 2 2 3 3 2" xfId="4289"/>
    <cellStyle name="Normal 6 5 2 2 3 4" xfId="3208"/>
    <cellStyle name="Normal 6 5 2 2 4" xfId="1222"/>
    <cellStyle name="Normal 6 5 2 2 4 2" xfId="2310"/>
    <cellStyle name="Normal 6 5 2 2 4 2 2" xfId="4542"/>
    <cellStyle name="Normal 6 5 2 2 4 3" xfId="3461"/>
    <cellStyle name="Normal 6 5 2 2 5" xfId="718"/>
    <cellStyle name="Normal 6 5 2 2 5 2" xfId="2960"/>
    <cellStyle name="Normal 6 5 2 2 6" xfId="1809"/>
    <cellStyle name="Normal 6 5 2 2 6 2" xfId="4041"/>
    <cellStyle name="Normal 6 5 2 2 7" xfId="2836"/>
    <cellStyle name="Normal 6 5 2 3" xfId="767"/>
    <cellStyle name="Normal 6 5 2 3 2" xfId="1015"/>
    <cellStyle name="Normal 6 5 2 3 2 2" xfId="1519"/>
    <cellStyle name="Normal 6 5 2 3 2 2 2" xfId="2607"/>
    <cellStyle name="Normal 6 5 2 3 2 2 2 2" xfId="4839"/>
    <cellStyle name="Normal 6 5 2 3 2 2 3" xfId="3758"/>
    <cellStyle name="Normal 6 5 2 3 2 3" xfId="2106"/>
    <cellStyle name="Normal 6 5 2 3 2 3 2" xfId="4338"/>
    <cellStyle name="Normal 6 5 2 3 2 4" xfId="3257"/>
    <cellStyle name="Normal 6 5 2 3 3" xfId="1271"/>
    <cellStyle name="Normal 6 5 2 3 3 2" xfId="2359"/>
    <cellStyle name="Normal 6 5 2 3 3 2 2" xfId="4591"/>
    <cellStyle name="Normal 6 5 2 3 3 3" xfId="3510"/>
    <cellStyle name="Normal 6 5 2 3 4" xfId="1858"/>
    <cellStyle name="Normal 6 5 2 3 4 2" xfId="4090"/>
    <cellStyle name="Normal 6 5 2 3 5" xfId="3009"/>
    <cellStyle name="Normal 6 5 2 4" xfId="891"/>
    <cellStyle name="Normal 6 5 2 4 2" xfId="1395"/>
    <cellStyle name="Normal 6 5 2 4 2 2" xfId="2483"/>
    <cellStyle name="Normal 6 5 2 4 2 2 2" xfId="4715"/>
    <cellStyle name="Normal 6 5 2 4 2 3" xfId="3634"/>
    <cellStyle name="Normal 6 5 2 4 3" xfId="1982"/>
    <cellStyle name="Normal 6 5 2 4 3 2" xfId="4214"/>
    <cellStyle name="Normal 6 5 2 4 4" xfId="3133"/>
    <cellStyle name="Normal 6 5 2 5" xfId="1147"/>
    <cellStyle name="Normal 6 5 2 5 2" xfId="2235"/>
    <cellStyle name="Normal 6 5 2 5 2 2" xfId="4467"/>
    <cellStyle name="Normal 6 5 2 5 3" xfId="3386"/>
    <cellStyle name="Normal 6 5 2 6" xfId="643"/>
    <cellStyle name="Normal 6 5 2 6 2" xfId="2885"/>
    <cellStyle name="Normal 6 5 2 7" xfId="1685"/>
    <cellStyle name="Normal 6 5 2 7 2" xfId="3924"/>
    <cellStyle name="Normal 6 5 2 8" xfId="1734"/>
    <cellStyle name="Normal 6 5 2 8 2" xfId="3966"/>
    <cellStyle name="Normal 6 5 2 9" xfId="2765"/>
    <cellStyle name="Normal 6 5 3" xfId="501"/>
    <cellStyle name="Normal 6 5 3 2" xfId="572"/>
    <cellStyle name="Normal 6 5 3 2 2" xfId="843"/>
    <cellStyle name="Normal 6 5 3 2 2 2" xfId="1091"/>
    <cellStyle name="Normal 6 5 3 2 2 2 2" xfId="1595"/>
    <cellStyle name="Normal 6 5 3 2 2 2 2 2" xfId="2683"/>
    <cellStyle name="Normal 6 5 3 2 2 2 2 2 2" xfId="4915"/>
    <cellStyle name="Normal 6 5 3 2 2 2 2 3" xfId="3834"/>
    <cellStyle name="Normal 6 5 3 2 2 2 3" xfId="2182"/>
    <cellStyle name="Normal 6 5 3 2 2 2 3 2" xfId="4414"/>
    <cellStyle name="Normal 6 5 3 2 2 2 4" xfId="3333"/>
    <cellStyle name="Normal 6 5 3 2 2 3" xfId="1347"/>
    <cellStyle name="Normal 6 5 3 2 2 3 2" xfId="2435"/>
    <cellStyle name="Normal 6 5 3 2 2 3 2 2" xfId="4667"/>
    <cellStyle name="Normal 6 5 3 2 2 3 3" xfId="3586"/>
    <cellStyle name="Normal 6 5 3 2 2 4" xfId="1934"/>
    <cellStyle name="Normal 6 5 3 2 2 4 2" xfId="4166"/>
    <cellStyle name="Normal 6 5 3 2 2 5" xfId="3085"/>
    <cellStyle name="Normal 6 5 3 2 3" xfId="967"/>
    <cellStyle name="Normal 6 5 3 2 3 2" xfId="1471"/>
    <cellStyle name="Normal 6 5 3 2 3 2 2" xfId="2559"/>
    <cellStyle name="Normal 6 5 3 2 3 2 2 2" xfId="4791"/>
    <cellStyle name="Normal 6 5 3 2 3 2 3" xfId="3710"/>
    <cellStyle name="Normal 6 5 3 2 3 3" xfId="2058"/>
    <cellStyle name="Normal 6 5 3 2 3 3 2" xfId="4290"/>
    <cellStyle name="Normal 6 5 3 2 3 4" xfId="3209"/>
    <cellStyle name="Normal 6 5 3 2 4" xfId="1223"/>
    <cellStyle name="Normal 6 5 3 2 4 2" xfId="2311"/>
    <cellStyle name="Normal 6 5 3 2 4 2 2" xfId="4543"/>
    <cellStyle name="Normal 6 5 3 2 4 3" xfId="3462"/>
    <cellStyle name="Normal 6 5 3 2 5" xfId="719"/>
    <cellStyle name="Normal 6 5 3 2 5 2" xfId="2961"/>
    <cellStyle name="Normal 6 5 3 2 6" xfId="1810"/>
    <cellStyle name="Normal 6 5 3 2 6 2" xfId="4042"/>
    <cellStyle name="Normal 6 5 3 2 7" xfId="2814"/>
    <cellStyle name="Normal 6 5 3 3" xfId="787"/>
    <cellStyle name="Normal 6 5 3 3 2" xfId="1035"/>
    <cellStyle name="Normal 6 5 3 3 2 2" xfId="1539"/>
    <cellStyle name="Normal 6 5 3 3 2 2 2" xfId="2627"/>
    <cellStyle name="Normal 6 5 3 3 2 2 2 2" xfId="4859"/>
    <cellStyle name="Normal 6 5 3 3 2 2 3" xfId="3778"/>
    <cellStyle name="Normal 6 5 3 3 2 3" xfId="2126"/>
    <cellStyle name="Normal 6 5 3 3 2 3 2" xfId="4358"/>
    <cellStyle name="Normal 6 5 3 3 2 4" xfId="3277"/>
    <cellStyle name="Normal 6 5 3 3 3" xfId="1291"/>
    <cellStyle name="Normal 6 5 3 3 3 2" xfId="2379"/>
    <cellStyle name="Normal 6 5 3 3 3 2 2" xfId="4611"/>
    <cellStyle name="Normal 6 5 3 3 3 3" xfId="3530"/>
    <cellStyle name="Normal 6 5 3 3 4" xfId="1878"/>
    <cellStyle name="Normal 6 5 3 3 4 2" xfId="4110"/>
    <cellStyle name="Normal 6 5 3 3 5" xfId="3029"/>
    <cellStyle name="Normal 6 5 3 4" xfId="911"/>
    <cellStyle name="Normal 6 5 3 4 2" xfId="1415"/>
    <cellStyle name="Normal 6 5 3 4 2 2" xfId="2503"/>
    <cellStyle name="Normal 6 5 3 4 2 2 2" xfId="4735"/>
    <cellStyle name="Normal 6 5 3 4 2 3" xfId="3654"/>
    <cellStyle name="Normal 6 5 3 4 3" xfId="2002"/>
    <cellStyle name="Normal 6 5 3 4 3 2" xfId="4234"/>
    <cellStyle name="Normal 6 5 3 4 4" xfId="3153"/>
    <cellStyle name="Normal 6 5 3 5" xfId="1167"/>
    <cellStyle name="Normal 6 5 3 5 2" xfId="2255"/>
    <cellStyle name="Normal 6 5 3 5 2 2" xfId="4487"/>
    <cellStyle name="Normal 6 5 3 5 3" xfId="3406"/>
    <cellStyle name="Normal 6 5 3 6" xfId="663"/>
    <cellStyle name="Normal 6 5 3 6 2" xfId="2905"/>
    <cellStyle name="Normal 6 5 3 7" xfId="1663"/>
    <cellStyle name="Normal 6 5 3 7 2" xfId="3902"/>
    <cellStyle name="Normal 6 5 3 8" xfId="1754"/>
    <cellStyle name="Normal 6 5 3 8 2" xfId="3986"/>
    <cellStyle name="Normal 6 5 3 9" xfId="2743"/>
    <cellStyle name="Normal 6 5 4" xfId="552"/>
    <cellStyle name="Normal 6 5 4 2" xfId="841"/>
    <cellStyle name="Normal 6 5 4 2 2" xfId="1089"/>
    <cellStyle name="Normal 6 5 4 2 2 2" xfId="1593"/>
    <cellStyle name="Normal 6 5 4 2 2 2 2" xfId="2681"/>
    <cellStyle name="Normal 6 5 4 2 2 2 2 2" xfId="4913"/>
    <cellStyle name="Normal 6 5 4 2 2 2 3" xfId="3832"/>
    <cellStyle name="Normal 6 5 4 2 2 3" xfId="2180"/>
    <cellStyle name="Normal 6 5 4 2 2 3 2" xfId="4412"/>
    <cellStyle name="Normal 6 5 4 2 2 4" xfId="3331"/>
    <cellStyle name="Normal 6 5 4 2 3" xfId="1345"/>
    <cellStyle name="Normal 6 5 4 2 3 2" xfId="2433"/>
    <cellStyle name="Normal 6 5 4 2 3 2 2" xfId="4665"/>
    <cellStyle name="Normal 6 5 4 2 3 3" xfId="3584"/>
    <cellStyle name="Normal 6 5 4 2 4" xfId="1932"/>
    <cellStyle name="Normal 6 5 4 2 4 2" xfId="4164"/>
    <cellStyle name="Normal 6 5 4 2 5" xfId="3083"/>
    <cellStyle name="Normal 6 5 4 3" xfId="965"/>
    <cellStyle name="Normal 6 5 4 3 2" xfId="1469"/>
    <cellStyle name="Normal 6 5 4 3 2 2" xfId="2557"/>
    <cellStyle name="Normal 6 5 4 3 2 2 2" xfId="4789"/>
    <cellStyle name="Normal 6 5 4 3 2 3" xfId="3708"/>
    <cellStyle name="Normal 6 5 4 3 3" xfId="2056"/>
    <cellStyle name="Normal 6 5 4 3 3 2" xfId="4288"/>
    <cellStyle name="Normal 6 5 4 3 4" xfId="3207"/>
    <cellStyle name="Normal 6 5 4 4" xfId="1221"/>
    <cellStyle name="Normal 6 5 4 4 2" xfId="2309"/>
    <cellStyle name="Normal 6 5 4 4 2 2" xfId="4541"/>
    <cellStyle name="Normal 6 5 4 4 3" xfId="3460"/>
    <cellStyle name="Normal 6 5 4 5" xfId="717"/>
    <cellStyle name="Normal 6 5 4 5 2" xfId="2959"/>
    <cellStyle name="Normal 6 5 4 6" xfId="1808"/>
    <cellStyle name="Normal 6 5 4 6 2" xfId="4040"/>
    <cellStyle name="Normal 6 5 4 7" xfId="2794"/>
    <cellStyle name="Normal 6 5 5" xfId="745"/>
    <cellStyle name="Normal 6 5 5 2" xfId="993"/>
    <cellStyle name="Normal 6 5 5 2 2" xfId="1497"/>
    <cellStyle name="Normal 6 5 5 2 2 2" xfId="2585"/>
    <cellStyle name="Normal 6 5 5 2 2 2 2" xfId="4817"/>
    <cellStyle name="Normal 6 5 5 2 2 3" xfId="3736"/>
    <cellStyle name="Normal 6 5 5 2 3" xfId="2084"/>
    <cellStyle name="Normal 6 5 5 2 3 2" xfId="4316"/>
    <cellStyle name="Normal 6 5 5 2 4" xfId="3235"/>
    <cellStyle name="Normal 6 5 5 3" xfId="1249"/>
    <cellStyle name="Normal 6 5 5 3 2" xfId="2337"/>
    <cellStyle name="Normal 6 5 5 3 2 2" xfId="4569"/>
    <cellStyle name="Normal 6 5 5 3 3" xfId="3488"/>
    <cellStyle name="Normal 6 5 5 4" xfId="1836"/>
    <cellStyle name="Normal 6 5 5 4 2" xfId="4068"/>
    <cellStyle name="Normal 6 5 5 5" xfId="2987"/>
    <cellStyle name="Normal 6 5 6" xfId="869"/>
    <cellStyle name="Normal 6 5 6 2" xfId="1373"/>
    <cellStyle name="Normal 6 5 6 2 2" xfId="2461"/>
    <cellStyle name="Normal 6 5 6 2 2 2" xfId="4693"/>
    <cellStyle name="Normal 6 5 6 2 3" xfId="3612"/>
    <cellStyle name="Normal 6 5 6 3" xfId="1960"/>
    <cellStyle name="Normal 6 5 6 3 2" xfId="4192"/>
    <cellStyle name="Normal 6 5 6 4" xfId="3111"/>
    <cellStyle name="Normal 6 5 7" xfId="1125"/>
    <cellStyle name="Normal 6 5 7 2" xfId="2213"/>
    <cellStyle name="Normal 6 5 7 2 2" xfId="4445"/>
    <cellStyle name="Normal 6 5 7 3" xfId="3364"/>
    <cellStyle name="Normal 6 5 8" xfId="621"/>
    <cellStyle name="Normal 6 5 8 2" xfId="2863"/>
    <cellStyle name="Normal 6 5 9" xfId="1643"/>
    <cellStyle name="Normal 6 5 9 2" xfId="3882"/>
    <cellStyle name="Normal 6 6" xfId="483"/>
    <cellStyle name="Normal 6 6 10" xfId="1714"/>
    <cellStyle name="Normal 6 6 10 2" xfId="3946"/>
    <cellStyle name="Normal 6 6 11" xfId="2725"/>
    <cellStyle name="Normal 6 6 2" xfId="525"/>
    <cellStyle name="Normal 6 6 2 2" xfId="596"/>
    <cellStyle name="Normal 6 6 2 2 2" xfId="845"/>
    <cellStyle name="Normal 6 6 2 2 2 2" xfId="1093"/>
    <cellStyle name="Normal 6 6 2 2 2 2 2" xfId="1597"/>
    <cellStyle name="Normal 6 6 2 2 2 2 2 2" xfId="2685"/>
    <cellStyle name="Normal 6 6 2 2 2 2 2 2 2" xfId="4917"/>
    <cellStyle name="Normal 6 6 2 2 2 2 2 3" xfId="3836"/>
    <cellStyle name="Normal 6 6 2 2 2 2 3" xfId="2184"/>
    <cellStyle name="Normal 6 6 2 2 2 2 3 2" xfId="4416"/>
    <cellStyle name="Normal 6 6 2 2 2 2 4" xfId="3335"/>
    <cellStyle name="Normal 6 6 2 2 2 3" xfId="1349"/>
    <cellStyle name="Normal 6 6 2 2 2 3 2" xfId="2437"/>
    <cellStyle name="Normal 6 6 2 2 2 3 2 2" xfId="4669"/>
    <cellStyle name="Normal 6 6 2 2 2 3 3" xfId="3588"/>
    <cellStyle name="Normal 6 6 2 2 2 4" xfId="1936"/>
    <cellStyle name="Normal 6 6 2 2 2 4 2" xfId="4168"/>
    <cellStyle name="Normal 6 6 2 2 2 5" xfId="3087"/>
    <cellStyle name="Normal 6 6 2 2 3" xfId="969"/>
    <cellStyle name="Normal 6 6 2 2 3 2" xfId="1473"/>
    <cellStyle name="Normal 6 6 2 2 3 2 2" xfId="2561"/>
    <cellStyle name="Normal 6 6 2 2 3 2 2 2" xfId="4793"/>
    <cellStyle name="Normal 6 6 2 2 3 2 3" xfId="3712"/>
    <cellStyle name="Normal 6 6 2 2 3 3" xfId="2060"/>
    <cellStyle name="Normal 6 6 2 2 3 3 2" xfId="4292"/>
    <cellStyle name="Normal 6 6 2 2 3 4" xfId="3211"/>
    <cellStyle name="Normal 6 6 2 2 4" xfId="1225"/>
    <cellStyle name="Normal 6 6 2 2 4 2" xfId="2313"/>
    <cellStyle name="Normal 6 6 2 2 4 2 2" xfId="4545"/>
    <cellStyle name="Normal 6 6 2 2 4 3" xfId="3464"/>
    <cellStyle name="Normal 6 6 2 2 5" xfId="721"/>
    <cellStyle name="Normal 6 6 2 2 5 2" xfId="2963"/>
    <cellStyle name="Normal 6 6 2 2 6" xfId="1812"/>
    <cellStyle name="Normal 6 6 2 2 6 2" xfId="4044"/>
    <cellStyle name="Normal 6 6 2 2 7" xfId="2838"/>
    <cellStyle name="Normal 6 6 2 3" xfId="769"/>
    <cellStyle name="Normal 6 6 2 3 2" xfId="1017"/>
    <cellStyle name="Normal 6 6 2 3 2 2" xfId="1521"/>
    <cellStyle name="Normal 6 6 2 3 2 2 2" xfId="2609"/>
    <cellStyle name="Normal 6 6 2 3 2 2 2 2" xfId="4841"/>
    <cellStyle name="Normal 6 6 2 3 2 2 3" xfId="3760"/>
    <cellStyle name="Normal 6 6 2 3 2 3" xfId="2108"/>
    <cellStyle name="Normal 6 6 2 3 2 3 2" xfId="4340"/>
    <cellStyle name="Normal 6 6 2 3 2 4" xfId="3259"/>
    <cellStyle name="Normal 6 6 2 3 3" xfId="1273"/>
    <cellStyle name="Normal 6 6 2 3 3 2" xfId="2361"/>
    <cellStyle name="Normal 6 6 2 3 3 2 2" xfId="4593"/>
    <cellStyle name="Normal 6 6 2 3 3 3" xfId="3512"/>
    <cellStyle name="Normal 6 6 2 3 4" xfId="1860"/>
    <cellStyle name="Normal 6 6 2 3 4 2" xfId="4092"/>
    <cellStyle name="Normal 6 6 2 3 5" xfId="3011"/>
    <cellStyle name="Normal 6 6 2 4" xfId="893"/>
    <cellStyle name="Normal 6 6 2 4 2" xfId="1397"/>
    <cellStyle name="Normal 6 6 2 4 2 2" xfId="2485"/>
    <cellStyle name="Normal 6 6 2 4 2 2 2" xfId="4717"/>
    <cellStyle name="Normal 6 6 2 4 2 3" xfId="3636"/>
    <cellStyle name="Normal 6 6 2 4 3" xfId="1984"/>
    <cellStyle name="Normal 6 6 2 4 3 2" xfId="4216"/>
    <cellStyle name="Normal 6 6 2 4 4" xfId="3135"/>
    <cellStyle name="Normal 6 6 2 5" xfId="1149"/>
    <cellStyle name="Normal 6 6 2 5 2" xfId="2237"/>
    <cellStyle name="Normal 6 6 2 5 2 2" xfId="4469"/>
    <cellStyle name="Normal 6 6 2 5 3" xfId="3388"/>
    <cellStyle name="Normal 6 6 2 6" xfId="645"/>
    <cellStyle name="Normal 6 6 2 6 2" xfId="2887"/>
    <cellStyle name="Normal 6 6 2 7" xfId="1687"/>
    <cellStyle name="Normal 6 6 2 7 2" xfId="3926"/>
    <cellStyle name="Normal 6 6 2 8" xfId="1736"/>
    <cellStyle name="Normal 6 6 2 8 2" xfId="3968"/>
    <cellStyle name="Normal 6 6 2 9" xfId="2767"/>
    <cellStyle name="Normal 6 6 3" xfId="503"/>
    <cellStyle name="Normal 6 6 3 2" xfId="574"/>
    <cellStyle name="Normal 6 6 3 2 2" xfId="846"/>
    <cellStyle name="Normal 6 6 3 2 2 2" xfId="1094"/>
    <cellStyle name="Normal 6 6 3 2 2 2 2" xfId="1598"/>
    <cellStyle name="Normal 6 6 3 2 2 2 2 2" xfId="2686"/>
    <cellStyle name="Normal 6 6 3 2 2 2 2 2 2" xfId="4918"/>
    <cellStyle name="Normal 6 6 3 2 2 2 2 3" xfId="3837"/>
    <cellStyle name="Normal 6 6 3 2 2 2 3" xfId="2185"/>
    <cellStyle name="Normal 6 6 3 2 2 2 3 2" xfId="4417"/>
    <cellStyle name="Normal 6 6 3 2 2 2 4" xfId="3336"/>
    <cellStyle name="Normal 6 6 3 2 2 3" xfId="1350"/>
    <cellStyle name="Normal 6 6 3 2 2 3 2" xfId="2438"/>
    <cellStyle name="Normal 6 6 3 2 2 3 2 2" xfId="4670"/>
    <cellStyle name="Normal 6 6 3 2 2 3 3" xfId="3589"/>
    <cellStyle name="Normal 6 6 3 2 2 4" xfId="1937"/>
    <cellStyle name="Normal 6 6 3 2 2 4 2" xfId="4169"/>
    <cellStyle name="Normal 6 6 3 2 2 5" xfId="3088"/>
    <cellStyle name="Normal 6 6 3 2 3" xfId="970"/>
    <cellStyle name="Normal 6 6 3 2 3 2" xfId="1474"/>
    <cellStyle name="Normal 6 6 3 2 3 2 2" xfId="2562"/>
    <cellStyle name="Normal 6 6 3 2 3 2 2 2" xfId="4794"/>
    <cellStyle name="Normal 6 6 3 2 3 2 3" xfId="3713"/>
    <cellStyle name="Normal 6 6 3 2 3 3" xfId="2061"/>
    <cellStyle name="Normal 6 6 3 2 3 3 2" xfId="4293"/>
    <cellStyle name="Normal 6 6 3 2 3 4" xfId="3212"/>
    <cellStyle name="Normal 6 6 3 2 4" xfId="1226"/>
    <cellStyle name="Normal 6 6 3 2 4 2" xfId="2314"/>
    <cellStyle name="Normal 6 6 3 2 4 2 2" xfId="4546"/>
    <cellStyle name="Normal 6 6 3 2 4 3" xfId="3465"/>
    <cellStyle name="Normal 6 6 3 2 5" xfId="722"/>
    <cellStyle name="Normal 6 6 3 2 5 2" xfId="2964"/>
    <cellStyle name="Normal 6 6 3 2 6" xfId="1813"/>
    <cellStyle name="Normal 6 6 3 2 6 2" xfId="4045"/>
    <cellStyle name="Normal 6 6 3 2 7" xfId="2816"/>
    <cellStyle name="Normal 6 6 3 3" xfId="789"/>
    <cellStyle name="Normal 6 6 3 3 2" xfId="1037"/>
    <cellStyle name="Normal 6 6 3 3 2 2" xfId="1541"/>
    <cellStyle name="Normal 6 6 3 3 2 2 2" xfId="2629"/>
    <cellStyle name="Normal 6 6 3 3 2 2 2 2" xfId="4861"/>
    <cellStyle name="Normal 6 6 3 3 2 2 3" xfId="3780"/>
    <cellStyle name="Normal 6 6 3 3 2 3" xfId="2128"/>
    <cellStyle name="Normal 6 6 3 3 2 3 2" xfId="4360"/>
    <cellStyle name="Normal 6 6 3 3 2 4" xfId="3279"/>
    <cellStyle name="Normal 6 6 3 3 3" xfId="1293"/>
    <cellStyle name="Normal 6 6 3 3 3 2" xfId="2381"/>
    <cellStyle name="Normal 6 6 3 3 3 2 2" xfId="4613"/>
    <cellStyle name="Normal 6 6 3 3 3 3" xfId="3532"/>
    <cellStyle name="Normal 6 6 3 3 4" xfId="1880"/>
    <cellStyle name="Normal 6 6 3 3 4 2" xfId="4112"/>
    <cellStyle name="Normal 6 6 3 3 5" xfId="3031"/>
    <cellStyle name="Normal 6 6 3 4" xfId="913"/>
    <cellStyle name="Normal 6 6 3 4 2" xfId="1417"/>
    <cellStyle name="Normal 6 6 3 4 2 2" xfId="2505"/>
    <cellStyle name="Normal 6 6 3 4 2 2 2" xfId="4737"/>
    <cellStyle name="Normal 6 6 3 4 2 3" xfId="3656"/>
    <cellStyle name="Normal 6 6 3 4 3" xfId="2004"/>
    <cellStyle name="Normal 6 6 3 4 3 2" xfId="4236"/>
    <cellStyle name="Normal 6 6 3 4 4" xfId="3155"/>
    <cellStyle name="Normal 6 6 3 5" xfId="1169"/>
    <cellStyle name="Normal 6 6 3 5 2" xfId="2257"/>
    <cellStyle name="Normal 6 6 3 5 2 2" xfId="4489"/>
    <cellStyle name="Normal 6 6 3 5 3" xfId="3408"/>
    <cellStyle name="Normal 6 6 3 6" xfId="665"/>
    <cellStyle name="Normal 6 6 3 6 2" xfId="2907"/>
    <cellStyle name="Normal 6 6 3 7" xfId="1665"/>
    <cellStyle name="Normal 6 6 3 7 2" xfId="3904"/>
    <cellStyle name="Normal 6 6 3 8" xfId="1756"/>
    <cellStyle name="Normal 6 6 3 8 2" xfId="3988"/>
    <cellStyle name="Normal 6 6 3 9" xfId="2745"/>
    <cellStyle name="Normal 6 6 4" xfId="554"/>
    <cellStyle name="Normal 6 6 4 2" xfId="844"/>
    <cellStyle name="Normal 6 6 4 2 2" xfId="1092"/>
    <cellStyle name="Normal 6 6 4 2 2 2" xfId="1596"/>
    <cellStyle name="Normal 6 6 4 2 2 2 2" xfId="2684"/>
    <cellStyle name="Normal 6 6 4 2 2 2 2 2" xfId="4916"/>
    <cellStyle name="Normal 6 6 4 2 2 2 3" xfId="3835"/>
    <cellStyle name="Normal 6 6 4 2 2 3" xfId="2183"/>
    <cellStyle name="Normal 6 6 4 2 2 3 2" xfId="4415"/>
    <cellStyle name="Normal 6 6 4 2 2 4" xfId="3334"/>
    <cellStyle name="Normal 6 6 4 2 3" xfId="1348"/>
    <cellStyle name="Normal 6 6 4 2 3 2" xfId="2436"/>
    <cellStyle name="Normal 6 6 4 2 3 2 2" xfId="4668"/>
    <cellStyle name="Normal 6 6 4 2 3 3" xfId="3587"/>
    <cellStyle name="Normal 6 6 4 2 4" xfId="1935"/>
    <cellStyle name="Normal 6 6 4 2 4 2" xfId="4167"/>
    <cellStyle name="Normal 6 6 4 2 5" xfId="3086"/>
    <cellStyle name="Normal 6 6 4 3" xfId="968"/>
    <cellStyle name="Normal 6 6 4 3 2" xfId="1472"/>
    <cellStyle name="Normal 6 6 4 3 2 2" xfId="2560"/>
    <cellStyle name="Normal 6 6 4 3 2 2 2" xfId="4792"/>
    <cellStyle name="Normal 6 6 4 3 2 3" xfId="3711"/>
    <cellStyle name="Normal 6 6 4 3 3" xfId="2059"/>
    <cellStyle name="Normal 6 6 4 3 3 2" xfId="4291"/>
    <cellStyle name="Normal 6 6 4 3 4" xfId="3210"/>
    <cellStyle name="Normal 6 6 4 4" xfId="1224"/>
    <cellStyle name="Normal 6 6 4 4 2" xfId="2312"/>
    <cellStyle name="Normal 6 6 4 4 2 2" xfId="4544"/>
    <cellStyle name="Normal 6 6 4 4 3" xfId="3463"/>
    <cellStyle name="Normal 6 6 4 5" xfId="720"/>
    <cellStyle name="Normal 6 6 4 5 2" xfId="2962"/>
    <cellStyle name="Normal 6 6 4 6" xfId="1811"/>
    <cellStyle name="Normal 6 6 4 6 2" xfId="4043"/>
    <cellStyle name="Normal 6 6 4 7" xfId="2796"/>
    <cellStyle name="Normal 6 6 5" xfId="747"/>
    <cellStyle name="Normal 6 6 5 2" xfId="995"/>
    <cellStyle name="Normal 6 6 5 2 2" xfId="1499"/>
    <cellStyle name="Normal 6 6 5 2 2 2" xfId="2587"/>
    <cellStyle name="Normal 6 6 5 2 2 2 2" xfId="4819"/>
    <cellStyle name="Normal 6 6 5 2 2 3" xfId="3738"/>
    <cellStyle name="Normal 6 6 5 2 3" xfId="2086"/>
    <cellStyle name="Normal 6 6 5 2 3 2" xfId="4318"/>
    <cellStyle name="Normal 6 6 5 2 4" xfId="3237"/>
    <cellStyle name="Normal 6 6 5 3" xfId="1251"/>
    <cellStyle name="Normal 6 6 5 3 2" xfId="2339"/>
    <cellStyle name="Normal 6 6 5 3 2 2" xfId="4571"/>
    <cellStyle name="Normal 6 6 5 3 3" xfId="3490"/>
    <cellStyle name="Normal 6 6 5 4" xfId="1838"/>
    <cellStyle name="Normal 6 6 5 4 2" xfId="4070"/>
    <cellStyle name="Normal 6 6 5 5" xfId="2989"/>
    <cellStyle name="Normal 6 6 6" xfId="871"/>
    <cellStyle name="Normal 6 6 6 2" xfId="1375"/>
    <cellStyle name="Normal 6 6 6 2 2" xfId="2463"/>
    <cellStyle name="Normal 6 6 6 2 2 2" xfId="4695"/>
    <cellStyle name="Normal 6 6 6 2 3" xfId="3614"/>
    <cellStyle name="Normal 6 6 6 3" xfId="1962"/>
    <cellStyle name="Normal 6 6 6 3 2" xfId="4194"/>
    <cellStyle name="Normal 6 6 6 4" xfId="3113"/>
    <cellStyle name="Normal 6 6 7" xfId="1127"/>
    <cellStyle name="Normal 6 6 7 2" xfId="2215"/>
    <cellStyle name="Normal 6 6 7 2 2" xfId="4447"/>
    <cellStyle name="Normal 6 6 7 3" xfId="3366"/>
    <cellStyle name="Normal 6 6 8" xfId="623"/>
    <cellStyle name="Normal 6 6 8 2" xfId="2865"/>
    <cellStyle name="Normal 6 6 9" xfId="1645"/>
    <cellStyle name="Normal 6 6 9 2" xfId="3884"/>
    <cellStyle name="Normal 6 7" xfId="485"/>
    <cellStyle name="Normal 6 7 10" xfId="1716"/>
    <cellStyle name="Normal 6 7 10 2" xfId="3948"/>
    <cellStyle name="Normal 6 7 11" xfId="2727"/>
    <cellStyle name="Normal 6 7 2" xfId="527"/>
    <cellStyle name="Normal 6 7 2 2" xfId="598"/>
    <cellStyle name="Normal 6 7 2 2 2" xfId="848"/>
    <cellStyle name="Normal 6 7 2 2 2 2" xfId="1096"/>
    <cellStyle name="Normal 6 7 2 2 2 2 2" xfId="1600"/>
    <cellStyle name="Normal 6 7 2 2 2 2 2 2" xfId="2688"/>
    <cellStyle name="Normal 6 7 2 2 2 2 2 2 2" xfId="4920"/>
    <cellStyle name="Normal 6 7 2 2 2 2 2 3" xfId="3839"/>
    <cellStyle name="Normal 6 7 2 2 2 2 3" xfId="2187"/>
    <cellStyle name="Normal 6 7 2 2 2 2 3 2" xfId="4419"/>
    <cellStyle name="Normal 6 7 2 2 2 2 4" xfId="3338"/>
    <cellStyle name="Normal 6 7 2 2 2 3" xfId="1352"/>
    <cellStyle name="Normal 6 7 2 2 2 3 2" xfId="2440"/>
    <cellStyle name="Normal 6 7 2 2 2 3 2 2" xfId="4672"/>
    <cellStyle name="Normal 6 7 2 2 2 3 3" xfId="3591"/>
    <cellStyle name="Normal 6 7 2 2 2 4" xfId="1939"/>
    <cellStyle name="Normal 6 7 2 2 2 4 2" xfId="4171"/>
    <cellStyle name="Normal 6 7 2 2 2 5" xfId="3090"/>
    <cellStyle name="Normal 6 7 2 2 3" xfId="972"/>
    <cellStyle name="Normal 6 7 2 2 3 2" xfId="1476"/>
    <cellStyle name="Normal 6 7 2 2 3 2 2" xfId="2564"/>
    <cellStyle name="Normal 6 7 2 2 3 2 2 2" xfId="4796"/>
    <cellStyle name="Normal 6 7 2 2 3 2 3" xfId="3715"/>
    <cellStyle name="Normal 6 7 2 2 3 3" xfId="2063"/>
    <cellStyle name="Normal 6 7 2 2 3 3 2" xfId="4295"/>
    <cellStyle name="Normal 6 7 2 2 3 4" xfId="3214"/>
    <cellStyle name="Normal 6 7 2 2 4" xfId="1228"/>
    <cellStyle name="Normal 6 7 2 2 4 2" xfId="2316"/>
    <cellStyle name="Normal 6 7 2 2 4 2 2" xfId="4548"/>
    <cellStyle name="Normal 6 7 2 2 4 3" xfId="3467"/>
    <cellStyle name="Normal 6 7 2 2 5" xfId="724"/>
    <cellStyle name="Normal 6 7 2 2 5 2" xfId="2966"/>
    <cellStyle name="Normal 6 7 2 2 6" xfId="1815"/>
    <cellStyle name="Normal 6 7 2 2 6 2" xfId="4047"/>
    <cellStyle name="Normal 6 7 2 2 7" xfId="2840"/>
    <cellStyle name="Normal 6 7 2 3" xfId="771"/>
    <cellStyle name="Normal 6 7 2 3 2" xfId="1019"/>
    <cellStyle name="Normal 6 7 2 3 2 2" xfId="1523"/>
    <cellStyle name="Normal 6 7 2 3 2 2 2" xfId="2611"/>
    <cellStyle name="Normal 6 7 2 3 2 2 2 2" xfId="4843"/>
    <cellStyle name="Normal 6 7 2 3 2 2 3" xfId="3762"/>
    <cellStyle name="Normal 6 7 2 3 2 3" xfId="2110"/>
    <cellStyle name="Normal 6 7 2 3 2 3 2" xfId="4342"/>
    <cellStyle name="Normal 6 7 2 3 2 4" xfId="3261"/>
    <cellStyle name="Normal 6 7 2 3 3" xfId="1275"/>
    <cellStyle name="Normal 6 7 2 3 3 2" xfId="2363"/>
    <cellStyle name="Normal 6 7 2 3 3 2 2" xfId="4595"/>
    <cellStyle name="Normal 6 7 2 3 3 3" xfId="3514"/>
    <cellStyle name="Normal 6 7 2 3 4" xfId="1862"/>
    <cellStyle name="Normal 6 7 2 3 4 2" xfId="4094"/>
    <cellStyle name="Normal 6 7 2 3 5" xfId="3013"/>
    <cellStyle name="Normal 6 7 2 4" xfId="895"/>
    <cellStyle name="Normal 6 7 2 4 2" xfId="1399"/>
    <cellStyle name="Normal 6 7 2 4 2 2" xfId="2487"/>
    <cellStyle name="Normal 6 7 2 4 2 2 2" xfId="4719"/>
    <cellStyle name="Normal 6 7 2 4 2 3" xfId="3638"/>
    <cellStyle name="Normal 6 7 2 4 3" xfId="1986"/>
    <cellStyle name="Normal 6 7 2 4 3 2" xfId="4218"/>
    <cellStyle name="Normal 6 7 2 4 4" xfId="3137"/>
    <cellStyle name="Normal 6 7 2 5" xfId="1151"/>
    <cellStyle name="Normal 6 7 2 5 2" xfId="2239"/>
    <cellStyle name="Normal 6 7 2 5 2 2" xfId="4471"/>
    <cellStyle name="Normal 6 7 2 5 3" xfId="3390"/>
    <cellStyle name="Normal 6 7 2 6" xfId="647"/>
    <cellStyle name="Normal 6 7 2 6 2" xfId="2889"/>
    <cellStyle name="Normal 6 7 2 7" xfId="1689"/>
    <cellStyle name="Normal 6 7 2 7 2" xfId="3928"/>
    <cellStyle name="Normal 6 7 2 8" xfId="1738"/>
    <cellStyle name="Normal 6 7 2 8 2" xfId="3970"/>
    <cellStyle name="Normal 6 7 2 9" xfId="2769"/>
    <cellStyle name="Normal 6 7 3" xfId="505"/>
    <cellStyle name="Normal 6 7 3 2" xfId="576"/>
    <cellStyle name="Normal 6 7 3 2 2" xfId="849"/>
    <cellStyle name="Normal 6 7 3 2 2 2" xfId="1097"/>
    <cellStyle name="Normal 6 7 3 2 2 2 2" xfId="1601"/>
    <cellStyle name="Normal 6 7 3 2 2 2 2 2" xfId="2689"/>
    <cellStyle name="Normal 6 7 3 2 2 2 2 2 2" xfId="4921"/>
    <cellStyle name="Normal 6 7 3 2 2 2 2 3" xfId="3840"/>
    <cellStyle name="Normal 6 7 3 2 2 2 3" xfId="2188"/>
    <cellStyle name="Normal 6 7 3 2 2 2 3 2" xfId="4420"/>
    <cellStyle name="Normal 6 7 3 2 2 2 4" xfId="3339"/>
    <cellStyle name="Normal 6 7 3 2 2 3" xfId="1353"/>
    <cellStyle name="Normal 6 7 3 2 2 3 2" xfId="2441"/>
    <cellStyle name="Normal 6 7 3 2 2 3 2 2" xfId="4673"/>
    <cellStyle name="Normal 6 7 3 2 2 3 3" xfId="3592"/>
    <cellStyle name="Normal 6 7 3 2 2 4" xfId="1940"/>
    <cellStyle name="Normal 6 7 3 2 2 4 2" xfId="4172"/>
    <cellStyle name="Normal 6 7 3 2 2 5" xfId="3091"/>
    <cellStyle name="Normal 6 7 3 2 3" xfId="973"/>
    <cellStyle name="Normal 6 7 3 2 3 2" xfId="1477"/>
    <cellStyle name="Normal 6 7 3 2 3 2 2" xfId="2565"/>
    <cellStyle name="Normal 6 7 3 2 3 2 2 2" xfId="4797"/>
    <cellStyle name="Normal 6 7 3 2 3 2 3" xfId="3716"/>
    <cellStyle name="Normal 6 7 3 2 3 3" xfId="2064"/>
    <cellStyle name="Normal 6 7 3 2 3 3 2" xfId="4296"/>
    <cellStyle name="Normal 6 7 3 2 3 4" xfId="3215"/>
    <cellStyle name="Normal 6 7 3 2 4" xfId="1229"/>
    <cellStyle name="Normal 6 7 3 2 4 2" xfId="2317"/>
    <cellStyle name="Normal 6 7 3 2 4 2 2" xfId="4549"/>
    <cellStyle name="Normal 6 7 3 2 4 3" xfId="3468"/>
    <cellStyle name="Normal 6 7 3 2 5" xfId="725"/>
    <cellStyle name="Normal 6 7 3 2 5 2" xfId="2967"/>
    <cellStyle name="Normal 6 7 3 2 6" xfId="1816"/>
    <cellStyle name="Normal 6 7 3 2 6 2" xfId="4048"/>
    <cellStyle name="Normal 6 7 3 2 7" xfId="2818"/>
    <cellStyle name="Normal 6 7 3 3" xfId="791"/>
    <cellStyle name="Normal 6 7 3 3 2" xfId="1039"/>
    <cellStyle name="Normal 6 7 3 3 2 2" xfId="1543"/>
    <cellStyle name="Normal 6 7 3 3 2 2 2" xfId="2631"/>
    <cellStyle name="Normal 6 7 3 3 2 2 2 2" xfId="4863"/>
    <cellStyle name="Normal 6 7 3 3 2 2 3" xfId="3782"/>
    <cellStyle name="Normal 6 7 3 3 2 3" xfId="2130"/>
    <cellStyle name="Normal 6 7 3 3 2 3 2" xfId="4362"/>
    <cellStyle name="Normal 6 7 3 3 2 4" xfId="3281"/>
    <cellStyle name="Normal 6 7 3 3 3" xfId="1295"/>
    <cellStyle name="Normal 6 7 3 3 3 2" xfId="2383"/>
    <cellStyle name="Normal 6 7 3 3 3 2 2" xfId="4615"/>
    <cellStyle name="Normal 6 7 3 3 3 3" xfId="3534"/>
    <cellStyle name="Normal 6 7 3 3 4" xfId="1882"/>
    <cellStyle name="Normal 6 7 3 3 4 2" xfId="4114"/>
    <cellStyle name="Normal 6 7 3 3 5" xfId="3033"/>
    <cellStyle name="Normal 6 7 3 4" xfId="915"/>
    <cellStyle name="Normal 6 7 3 4 2" xfId="1419"/>
    <cellStyle name="Normal 6 7 3 4 2 2" xfId="2507"/>
    <cellStyle name="Normal 6 7 3 4 2 2 2" xfId="4739"/>
    <cellStyle name="Normal 6 7 3 4 2 3" xfId="3658"/>
    <cellStyle name="Normal 6 7 3 4 3" xfId="2006"/>
    <cellStyle name="Normal 6 7 3 4 3 2" xfId="4238"/>
    <cellStyle name="Normal 6 7 3 4 4" xfId="3157"/>
    <cellStyle name="Normal 6 7 3 5" xfId="1171"/>
    <cellStyle name="Normal 6 7 3 5 2" xfId="2259"/>
    <cellStyle name="Normal 6 7 3 5 2 2" xfId="4491"/>
    <cellStyle name="Normal 6 7 3 5 3" xfId="3410"/>
    <cellStyle name="Normal 6 7 3 6" xfId="667"/>
    <cellStyle name="Normal 6 7 3 6 2" xfId="2909"/>
    <cellStyle name="Normal 6 7 3 7" xfId="1667"/>
    <cellStyle name="Normal 6 7 3 7 2" xfId="3906"/>
    <cellStyle name="Normal 6 7 3 8" xfId="1758"/>
    <cellStyle name="Normal 6 7 3 8 2" xfId="3990"/>
    <cellStyle name="Normal 6 7 3 9" xfId="2747"/>
    <cellStyle name="Normal 6 7 4" xfId="556"/>
    <cellStyle name="Normal 6 7 4 2" xfId="847"/>
    <cellStyle name="Normal 6 7 4 2 2" xfId="1095"/>
    <cellStyle name="Normal 6 7 4 2 2 2" xfId="1599"/>
    <cellStyle name="Normal 6 7 4 2 2 2 2" xfId="2687"/>
    <cellStyle name="Normal 6 7 4 2 2 2 2 2" xfId="4919"/>
    <cellStyle name="Normal 6 7 4 2 2 2 3" xfId="3838"/>
    <cellStyle name="Normal 6 7 4 2 2 3" xfId="2186"/>
    <cellStyle name="Normal 6 7 4 2 2 3 2" xfId="4418"/>
    <cellStyle name="Normal 6 7 4 2 2 4" xfId="3337"/>
    <cellStyle name="Normal 6 7 4 2 3" xfId="1351"/>
    <cellStyle name="Normal 6 7 4 2 3 2" xfId="2439"/>
    <cellStyle name="Normal 6 7 4 2 3 2 2" xfId="4671"/>
    <cellStyle name="Normal 6 7 4 2 3 3" xfId="3590"/>
    <cellStyle name="Normal 6 7 4 2 4" xfId="1938"/>
    <cellStyle name="Normal 6 7 4 2 4 2" xfId="4170"/>
    <cellStyle name="Normal 6 7 4 2 5" xfId="3089"/>
    <cellStyle name="Normal 6 7 4 3" xfId="971"/>
    <cellStyle name="Normal 6 7 4 3 2" xfId="1475"/>
    <cellStyle name="Normal 6 7 4 3 2 2" xfId="2563"/>
    <cellStyle name="Normal 6 7 4 3 2 2 2" xfId="4795"/>
    <cellStyle name="Normal 6 7 4 3 2 3" xfId="3714"/>
    <cellStyle name="Normal 6 7 4 3 3" xfId="2062"/>
    <cellStyle name="Normal 6 7 4 3 3 2" xfId="4294"/>
    <cellStyle name="Normal 6 7 4 3 4" xfId="3213"/>
    <cellStyle name="Normal 6 7 4 4" xfId="1227"/>
    <cellStyle name="Normal 6 7 4 4 2" xfId="2315"/>
    <cellStyle name="Normal 6 7 4 4 2 2" xfId="4547"/>
    <cellStyle name="Normal 6 7 4 4 3" xfId="3466"/>
    <cellStyle name="Normal 6 7 4 5" xfId="723"/>
    <cellStyle name="Normal 6 7 4 5 2" xfId="2965"/>
    <cellStyle name="Normal 6 7 4 6" xfId="1814"/>
    <cellStyle name="Normal 6 7 4 6 2" xfId="4046"/>
    <cellStyle name="Normal 6 7 4 7" xfId="2798"/>
    <cellStyle name="Normal 6 7 5" xfId="749"/>
    <cellStyle name="Normal 6 7 5 2" xfId="997"/>
    <cellStyle name="Normal 6 7 5 2 2" xfId="1501"/>
    <cellStyle name="Normal 6 7 5 2 2 2" xfId="2589"/>
    <cellStyle name="Normal 6 7 5 2 2 2 2" xfId="4821"/>
    <cellStyle name="Normal 6 7 5 2 2 3" xfId="3740"/>
    <cellStyle name="Normal 6 7 5 2 3" xfId="2088"/>
    <cellStyle name="Normal 6 7 5 2 3 2" xfId="4320"/>
    <cellStyle name="Normal 6 7 5 2 4" xfId="3239"/>
    <cellStyle name="Normal 6 7 5 3" xfId="1253"/>
    <cellStyle name="Normal 6 7 5 3 2" xfId="2341"/>
    <cellStyle name="Normal 6 7 5 3 2 2" xfId="4573"/>
    <cellStyle name="Normal 6 7 5 3 3" xfId="3492"/>
    <cellStyle name="Normal 6 7 5 4" xfId="1840"/>
    <cellStyle name="Normal 6 7 5 4 2" xfId="4072"/>
    <cellStyle name="Normal 6 7 5 5" xfId="2991"/>
    <cellStyle name="Normal 6 7 6" xfId="873"/>
    <cellStyle name="Normal 6 7 6 2" xfId="1377"/>
    <cellStyle name="Normal 6 7 6 2 2" xfId="2465"/>
    <cellStyle name="Normal 6 7 6 2 2 2" xfId="4697"/>
    <cellStyle name="Normal 6 7 6 2 3" xfId="3616"/>
    <cellStyle name="Normal 6 7 6 3" xfId="1964"/>
    <cellStyle name="Normal 6 7 6 3 2" xfId="4196"/>
    <cellStyle name="Normal 6 7 6 4" xfId="3115"/>
    <cellStyle name="Normal 6 7 7" xfId="1129"/>
    <cellStyle name="Normal 6 7 7 2" xfId="2217"/>
    <cellStyle name="Normal 6 7 7 2 2" xfId="4449"/>
    <cellStyle name="Normal 6 7 7 3" xfId="3368"/>
    <cellStyle name="Normal 6 7 8" xfId="625"/>
    <cellStyle name="Normal 6 7 8 2" xfId="2867"/>
    <cellStyle name="Normal 6 7 9" xfId="1647"/>
    <cellStyle name="Normal 6 7 9 2" xfId="3886"/>
    <cellStyle name="Normal 6 8" xfId="487"/>
    <cellStyle name="Normal 6 8 10" xfId="1718"/>
    <cellStyle name="Normal 6 8 10 2" xfId="3950"/>
    <cellStyle name="Normal 6 8 11" xfId="2729"/>
    <cellStyle name="Normal 6 8 2" xfId="529"/>
    <cellStyle name="Normal 6 8 2 2" xfId="600"/>
    <cellStyle name="Normal 6 8 2 2 2" xfId="851"/>
    <cellStyle name="Normal 6 8 2 2 2 2" xfId="1099"/>
    <cellStyle name="Normal 6 8 2 2 2 2 2" xfId="1603"/>
    <cellStyle name="Normal 6 8 2 2 2 2 2 2" xfId="2691"/>
    <cellStyle name="Normal 6 8 2 2 2 2 2 2 2" xfId="4923"/>
    <cellStyle name="Normal 6 8 2 2 2 2 2 3" xfId="3842"/>
    <cellStyle name="Normal 6 8 2 2 2 2 3" xfId="2190"/>
    <cellStyle name="Normal 6 8 2 2 2 2 3 2" xfId="4422"/>
    <cellStyle name="Normal 6 8 2 2 2 2 4" xfId="3341"/>
    <cellStyle name="Normal 6 8 2 2 2 3" xfId="1355"/>
    <cellStyle name="Normal 6 8 2 2 2 3 2" xfId="2443"/>
    <cellStyle name="Normal 6 8 2 2 2 3 2 2" xfId="4675"/>
    <cellStyle name="Normal 6 8 2 2 2 3 3" xfId="3594"/>
    <cellStyle name="Normal 6 8 2 2 2 4" xfId="1942"/>
    <cellStyle name="Normal 6 8 2 2 2 4 2" xfId="4174"/>
    <cellStyle name="Normal 6 8 2 2 2 5" xfId="3093"/>
    <cellStyle name="Normal 6 8 2 2 3" xfId="975"/>
    <cellStyle name="Normal 6 8 2 2 3 2" xfId="1479"/>
    <cellStyle name="Normal 6 8 2 2 3 2 2" xfId="2567"/>
    <cellStyle name="Normal 6 8 2 2 3 2 2 2" xfId="4799"/>
    <cellStyle name="Normal 6 8 2 2 3 2 3" xfId="3718"/>
    <cellStyle name="Normal 6 8 2 2 3 3" xfId="2066"/>
    <cellStyle name="Normal 6 8 2 2 3 3 2" xfId="4298"/>
    <cellStyle name="Normal 6 8 2 2 3 4" xfId="3217"/>
    <cellStyle name="Normal 6 8 2 2 4" xfId="1231"/>
    <cellStyle name="Normal 6 8 2 2 4 2" xfId="2319"/>
    <cellStyle name="Normal 6 8 2 2 4 2 2" xfId="4551"/>
    <cellStyle name="Normal 6 8 2 2 4 3" xfId="3470"/>
    <cellStyle name="Normal 6 8 2 2 5" xfId="727"/>
    <cellStyle name="Normal 6 8 2 2 5 2" xfId="2969"/>
    <cellStyle name="Normal 6 8 2 2 6" xfId="1818"/>
    <cellStyle name="Normal 6 8 2 2 6 2" xfId="4050"/>
    <cellStyle name="Normal 6 8 2 2 7" xfId="2842"/>
    <cellStyle name="Normal 6 8 2 3" xfId="773"/>
    <cellStyle name="Normal 6 8 2 3 2" xfId="1021"/>
    <cellStyle name="Normal 6 8 2 3 2 2" xfId="1525"/>
    <cellStyle name="Normal 6 8 2 3 2 2 2" xfId="2613"/>
    <cellStyle name="Normal 6 8 2 3 2 2 2 2" xfId="4845"/>
    <cellStyle name="Normal 6 8 2 3 2 2 3" xfId="3764"/>
    <cellStyle name="Normal 6 8 2 3 2 3" xfId="2112"/>
    <cellStyle name="Normal 6 8 2 3 2 3 2" xfId="4344"/>
    <cellStyle name="Normal 6 8 2 3 2 4" xfId="3263"/>
    <cellStyle name="Normal 6 8 2 3 3" xfId="1277"/>
    <cellStyle name="Normal 6 8 2 3 3 2" xfId="2365"/>
    <cellStyle name="Normal 6 8 2 3 3 2 2" xfId="4597"/>
    <cellStyle name="Normal 6 8 2 3 3 3" xfId="3516"/>
    <cellStyle name="Normal 6 8 2 3 4" xfId="1864"/>
    <cellStyle name="Normal 6 8 2 3 4 2" xfId="4096"/>
    <cellStyle name="Normal 6 8 2 3 5" xfId="3015"/>
    <cellStyle name="Normal 6 8 2 4" xfId="897"/>
    <cellStyle name="Normal 6 8 2 4 2" xfId="1401"/>
    <cellStyle name="Normal 6 8 2 4 2 2" xfId="2489"/>
    <cellStyle name="Normal 6 8 2 4 2 2 2" xfId="4721"/>
    <cellStyle name="Normal 6 8 2 4 2 3" xfId="3640"/>
    <cellStyle name="Normal 6 8 2 4 3" xfId="1988"/>
    <cellStyle name="Normal 6 8 2 4 3 2" xfId="4220"/>
    <cellStyle name="Normal 6 8 2 4 4" xfId="3139"/>
    <cellStyle name="Normal 6 8 2 5" xfId="1153"/>
    <cellStyle name="Normal 6 8 2 5 2" xfId="2241"/>
    <cellStyle name="Normal 6 8 2 5 2 2" xfId="4473"/>
    <cellStyle name="Normal 6 8 2 5 3" xfId="3392"/>
    <cellStyle name="Normal 6 8 2 6" xfId="649"/>
    <cellStyle name="Normal 6 8 2 6 2" xfId="2891"/>
    <cellStyle name="Normal 6 8 2 7" xfId="1691"/>
    <cellStyle name="Normal 6 8 2 7 2" xfId="3930"/>
    <cellStyle name="Normal 6 8 2 8" xfId="1740"/>
    <cellStyle name="Normal 6 8 2 8 2" xfId="3972"/>
    <cellStyle name="Normal 6 8 2 9" xfId="2771"/>
    <cellStyle name="Normal 6 8 3" xfId="507"/>
    <cellStyle name="Normal 6 8 3 2" xfId="578"/>
    <cellStyle name="Normal 6 8 3 2 2" xfId="852"/>
    <cellStyle name="Normal 6 8 3 2 2 2" xfId="1100"/>
    <cellStyle name="Normal 6 8 3 2 2 2 2" xfId="1604"/>
    <cellStyle name="Normal 6 8 3 2 2 2 2 2" xfId="2692"/>
    <cellStyle name="Normal 6 8 3 2 2 2 2 2 2" xfId="4924"/>
    <cellStyle name="Normal 6 8 3 2 2 2 2 3" xfId="3843"/>
    <cellStyle name="Normal 6 8 3 2 2 2 3" xfId="2191"/>
    <cellStyle name="Normal 6 8 3 2 2 2 3 2" xfId="4423"/>
    <cellStyle name="Normal 6 8 3 2 2 2 4" xfId="3342"/>
    <cellStyle name="Normal 6 8 3 2 2 3" xfId="1356"/>
    <cellStyle name="Normal 6 8 3 2 2 3 2" xfId="2444"/>
    <cellStyle name="Normal 6 8 3 2 2 3 2 2" xfId="4676"/>
    <cellStyle name="Normal 6 8 3 2 2 3 3" xfId="3595"/>
    <cellStyle name="Normal 6 8 3 2 2 4" xfId="1943"/>
    <cellStyle name="Normal 6 8 3 2 2 4 2" xfId="4175"/>
    <cellStyle name="Normal 6 8 3 2 2 5" xfId="3094"/>
    <cellStyle name="Normal 6 8 3 2 3" xfId="976"/>
    <cellStyle name="Normal 6 8 3 2 3 2" xfId="1480"/>
    <cellStyle name="Normal 6 8 3 2 3 2 2" xfId="2568"/>
    <cellStyle name="Normal 6 8 3 2 3 2 2 2" xfId="4800"/>
    <cellStyle name="Normal 6 8 3 2 3 2 3" xfId="3719"/>
    <cellStyle name="Normal 6 8 3 2 3 3" xfId="2067"/>
    <cellStyle name="Normal 6 8 3 2 3 3 2" xfId="4299"/>
    <cellStyle name="Normal 6 8 3 2 3 4" xfId="3218"/>
    <cellStyle name="Normal 6 8 3 2 4" xfId="1232"/>
    <cellStyle name="Normal 6 8 3 2 4 2" xfId="2320"/>
    <cellStyle name="Normal 6 8 3 2 4 2 2" xfId="4552"/>
    <cellStyle name="Normal 6 8 3 2 4 3" xfId="3471"/>
    <cellStyle name="Normal 6 8 3 2 5" xfId="728"/>
    <cellStyle name="Normal 6 8 3 2 5 2" xfId="2970"/>
    <cellStyle name="Normal 6 8 3 2 6" xfId="1819"/>
    <cellStyle name="Normal 6 8 3 2 6 2" xfId="4051"/>
    <cellStyle name="Normal 6 8 3 2 7" xfId="2820"/>
    <cellStyle name="Normal 6 8 3 3" xfId="793"/>
    <cellStyle name="Normal 6 8 3 3 2" xfId="1041"/>
    <cellStyle name="Normal 6 8 3 3 2 2" xfId="1545"/>
    <cellStyle name="Normal 6 8 3 3 2 2 2" xfId="2633"/>
    <cellStyle name="Normal 6 8 3 3 2 2 2 2" xfId="4865"/>
    <cellStyle name="Normal 6 8 3 3 2 2 3" xfId="3784"/>
    <cellStyle name="Normal 6 8 3 3 2 3" xfId="2132"/>
    <cellStyle name="Normal 6 8 3 3 2 3 2" xfId="4364"/>
    <cellStyle name="Normal 6 8 3 3 2 4" xfId="3283"/>
    <cellStyle name="Normal 6 8 3 3 3" xfId="1297"/>
    <cellStyle name="Normal 6 8 3 3 3 2" xfId="2385"/>
    <cellStyle name="Normal 6 8 3 3 3 2 2" xfId="4617"/>
    <cellStyle name="Normal 6 8 3 3 3 3" xfId="3536"/>
    <cellStyle name="Normal 6 8 3 3 4" xfId="1884"/>
    <cellStyle name="Normal 6 8 3 3 4 2" xfId="4116"/>
    <cellStyle name="Normal 6 8 3 3 5" xfId="3035"/>
    <cellStyle name="Normal 6 8 3 4" xfId="917"/>
    <cellStyle name="Normal 6 8 3 4 2" xfId="1421"/>
    <cellStyle name="Normal 6 8 3 4 2 2" xfId="2509"/>
    <cellStyle name="Normal 6 8 3 4 2 2 2" xfId="4741"/>
    <cellStyle name="Normal 6 8 3 4 2 3" xfId="3660"/>
    <cellStyle name="Normal 6 8 3 4 3" xfId="2008"/>
    <cellStyle name="Normal 6 8 3 4 3 2" xfId="4240"/>
    <cellStyle name="Normal 6 8 3 4 4" xfId="3159"/>
    <cellStyle name="Normal 6 8 3 5" xfId="1173"/>
    <cellStyle name="Normal 6 8 3 5 2" xfId="2261"/>
    <cellStyle name="Normal 6 8 3 5 2 2" xfId="4493"/>
    <cellStyle name="Normal 6 8 3 5 3" xfId="3412"/>
    <cellStyle name="Normal 6 8 3 6" xfId="669"/>
    <cellStyle name="Normal 6 8 3 6 2" xfId="2911"/>
    <cellStyle name="Normal 6 8 3 7" xfId="1669"/>
    <cellStyle name="Normal 6 8 3 7 2" xfId="3908"/>
    <cellStyle name="Normal 6 8 3 8" xfId="1760"/>
    <cellStyle name="Normal 6 8 3 8 2" xfId="3992"/>
    <cellStyle name="Normal 6 8 3 9" xfId="2749"/>
    <cellStyle name="Normal 6 8 4" xfId="558"/>
    <cellStyle name="Normal 6 8 4 2" xfId="850"/>
    <cellStyle name="Normal 6 8 4 2 2" xfId="1098"/>
    <cellStyle name="Normal 6 8 4 2 2 2" xfId="1602"/>
    <cellStyle name="Normal 6 8 4 2 2 2 2" xfId="2690"/>
    <cellStyle name="Normal 6 8 4 2 2 2 2 2" xfId="4922"/>
    <cellStyle name="Normal 6 8 4 2 2 2 3" xfId="3841"/>
    <cellStyle name="Normal 6 8 4 2 2 3" xfId="2189"/>
    <cellStyle name="Normal 6 8 4 2 2 3 2" xfId="4421"/>
    <cellStyle name="Normal 6 8 4 2 2 4" xfId="3340"/>
    <cellStyle name="Normal 6 8 4 2 3" xfId="1354"/>
    <cellStyle name="Normal 6 8 4 2 3 2" xfId="2442"/>
    <cellStyle name="Normal 6 8 4 2 3 2 2" xfId="4674"/>
    <cellStyle name="Normal 6 8 4 2 3 3" xfId="3593"/>
    <cellStyle name="Normal 6 8 4 2 4" xfId="1941"/>
    <cellStyle name="Normal 6 8 4 2 4 2" xfId="4173"/>
    <cellStyle name="Normal 6 8 4 2 5" xfId="3092"/>
    <cellStyle name="Normal 6 8 4 3" xfId="974"/>
    <cellStyle name="Normal 6 8 4 3 2" xfId="1478"/>
    <cellStyle name="Normal 6 8 4 3 2 2" xfId="2566"/>
    <cellStyle name="Normal 6 8 4 3 2 2 2" xfId="4798"/>
    <cellStyle name="Normal 6 8 4 3 2 3" xfId="3717"/>
    <cellStyle name="Normal 6 8 4 3 3" xfId="2065"/>
    <cellStyle name="Normal 6 8 4 3 3 2" xfId="4297"/>
    <cellStyle name="Normal 6 8 4 3 4" xfId="3216"/>
    <cellStyle name="Normal 6 8 4 4" xfId="1230"/>
    <cellStyle name="Normal 6 8 4 4 2" xfId="2318"/>
    <cellStyle name="Normal 6 8 4 4 2 2" xfId="4550"/>
    <cellStyle name="Normal 6 8 4 4 3" xfId="3469"/>
    <cellStyle name="Normal 6 8 4 5" xfId="726"/>
    <cellStyle name="Normal 6 8 4 5 2" xfId="2968"/>
    <cellStyle name="Normal 6 8 4 6" xfId="1817"/>
    <cellStyle name="Normal 6 8 4 6 2" xfId="4049"/>
    <cellStyle name="Normal 6 8 4 7" xfId="2800"/>
    <cellStyle name="Normal 6 8 5" xfId="751"/>
    <cellStyle name="Normal 6 8 5 2" xfId="999"/>
    <cellStyle name="Normal 6 8 5 2 2" xfId="1503"/>
    <cellStyle name="Normal 6 8 5 2 2 2" xfId="2591"/>
    <cellStyle name="Normal 6 8 5 2 2 2 2" xfId="4823"/>
    <cellStyle name="Normal 6 8 5 2 2 3" xfId="3742"/>
    <cellStyle name="Normal 6 8 5 2 3" xfId="2090"/>
    <cellStyle name="Normal 6 8 5 2 3 2" xfId="4322"/>
    <cellStyle name="Normal 6 8 5 2 4" xfId="3241"/>
    <cellStyle name="Normal 6 8 5 3" xfId="1255"/>
    <cellStyle name="Normal 6 8 5 3 2" xfId="2343"/>
    <cellStyle name="Normal 6 8 5 3 2 2" xfId="4575"/>
    <cellStyle name="Normal 6 8 5 3 3" xfId="3494"/>
    <cellStyle name="Normal 6 8 5 4" xfId="1842"/>
    <cellStyle name="Normal 6 8 5 4 2" xfId="4074"/>
    <cellStyle name="Normal 6 8 5 5" xfId="2993"/>
    <cellStyle name="Normal 6 8 6" xfId="875"/>
    <cellStyle name="Normal 6 8 6 2" xfId="1379"/>
    <cellStyle name="Normal 6 8 6 2 2" xfId="2467"/>
    <cellStyle name="Normal 6 8 6 2 2 2" xfId="4699"/>
    <cellStyle name="Normal 6 8 6 2 3" xfId="3618"/>
    <cellStyle name="Normal 6 8 6 3" xfId="1966"/>
    <cellStyle name="Normal 6 8 6 3 2" xfId="4198"/>
    <cellStyle name="Normal 6 8 6 4" xfId="3117"/>
    <cellStyle name="Normal 6 8 7" xfId="1131"/>
    <cellStyle name="Normal 6 8 7 2" xfId="2219"/>
    <cellStyle name="Normal 6 8 7 2 2" xfId="4451"/>
    <cellStyle name="Normal 6 8 7 3" xfId="3370"/>
    <cellStyle name="Normal 6 8 8" xfId="627"/>
    <cellStyle name="Normal 6 8 8 2" xfId="2869"/>
    <cellStyle name="Normal 6 8 9" xfId="1649"/>
    <cellStyle name="Normal 6 8 9 2" xfId="3888"/>
    <cellStyle name="Normal 6 9" xfId="349"/>
    <cellStyle name="Normal 7" xfId="350"/>
    <cellStyle name="Normal 8" xfId="351"/>
    <cellStyle name="Normal 9" xfId="352"/>
    <cellStyle name="Note 10" xfId="353"/>
    <cellStyle name="Note 11" xfId="354"/>
    <cellStyle name="Note 2" xfId="355"/>
    <cellStyle name="Note 2 2" xfId="356"/>
    <cellStyle name="Note 2_Allocators" xfId="357"/>
    <cellStyle name="Note 3" xfId="358"/>
    <cellStyle name="Note 3 2" xfId="359"/>
    <cellStyle name="Note 3 3" xfId="360"/>
    <cellStyle name="Note 3_Allocators" xfId="361"/>
    <cellStyle name="Note 4" xfId="362"/>
    <cellStyle name="Note 4 2" xfId="363"/>
    <cellStyle name="Note 4_Allocators" xfId="364"/>
    <cellStyle name="Note 5" xfId="365"/>
    <cellStyle name="Note 6" xfId="366"/>
    <cellStyle name="Note 6 2" xfId="367"/>
    <cellStyle name="Note 6_Allocators" xfId="368"/>
    <cellStyle name="Note 7" xfId="369"/>
    <cellStyle name="Note 7 2" xfId="370"/>
    <cellStyle name="Note 8" xfId="371"/>
    <cellStyle name="Note 9" xfId="372"/>
    <cellStyle name="nPlosion" xfId="373"/>
    <cellStyle name="nvision" xfId="374"/>
    <cellStyle name="Output 2" xfId="375"/>
    <cellStyle name="Output 3" xfId="376"/>
    <cellStyle name="Output 4" xfId="377"/>
    <cellStyle name="Output 5" xfId="378"/>
    <cellStyle name="Output 6" xfId="379"/>
    <cellStyle name="Percent" xfId="3" builtinId="5"/>
    <cellStyle name="Percent 10" xfId="380"/>
    <cellStyle name="Percent 11" xfId="381"/>
    <cellStyle name="Percent 12" xfId="382"/>
    <cellStyle name="Percent 13" xfId="383"/>
    <cellStyle name="Percent 13 10" xfId="1704"/>
    <cellStyle name="Percent 13 10 2" xfId="3936"/>
    <cellStyle name="Percent 13 11" xfId="2715"/>
    <cellStyle name="Percent 13 12" xfId="4939"/>
    <cellStyle name="Percent 13 2" xfId="515"/>
    <cellStyle name="Percent 13 2 2" xfId="586"/>
    <cellStyle name="Percent 13 2 2 2" xfId="854"/>
    <cellStyle name="Percent 13 2 2 2 2" xfId="1102"/>
    <cellStyle name="Percent 13 2 2 2 2 2" xfId="1606"/>
    <cellStyle name="Percent 13 2 2 2 2 2 2" xfId="2694"/>
    <cellStyle name="Percent 13 2 2 2 2 2 2 2" xfId="4926"/>
    <cellStyle name="Percent 13 2 2 2 2 2 3" xfId="3845"/>
    <cellStyle name="Percent 13 2 2 2 2 3" xfId="2193"/>
    <cellStyle name="Percent 13 2 2 2 2 3 2" xfId="4425"/>
    <cellStyle name="Percent 13 2 2 2 2 4" xfId="3344"/>
    <cellStyle name="Percent 13 2 2 2 3" xfId="1358"/>
    <cellStyle name="Percent 13 2 2 2 3 2" xfId="2446"/>
    <cellStyle name="Percent 13 2 2 2 3 2 2" xfId="4678"/>
    <cellStyle name="Percent 13 2 2 2 3 3" xfId="3597"/>
    <cellStyle name="Percent 13 2 2 2 4" xfId="1945"/>
    <cellStyle name="Percent 13 2 2 2 4 2" xfId="4177"/>
    <cellStyle name="Percent 13 2 2 2 5" xfId="3096"/>
    <cellStyle name="Percent 13 2 2 3" xfId="978"/>
    <cellStyle name="Percent 13 2 2 3 2" xfId="1482"/>
    <cellStyle name="Percent 13 2 2 3 2 2" xfId="2570"/>
    <cellStyle name="Percent 13 2 2 3 2 2 2" xfId="4802"/>
    <cellStyle name="Percent 13 2 2 3 2 3" xfId="3721"/>
    <cellStyle name="Percent 13 2 2 3 3" xfId="2069"/>
    <cellStyle name="Percent 13 2 2 3 3 2" xfId="4301"/>
    <cellStyle name="Percent 13 2 2 3 4" xfId="3220"/>
    <cellStyle name="Percent 13 2 2 4" xfId="1234"/>
    <cellStyle name="Percent 13 2 2 4 2" xfId="2322"/>
    <cellStyle name="Percent 13 2 2 4 2 2" xfId="4554"/>
    <cellStyle name="Percent 13 2 2 4 3" xfId="3473"/>
    <cellStyle name="Percent 13 2 2 5" xfId="730"/>
    <cellStyle name="Percent 13 2 2 5 2" xfId="2972"/>
    <cellStyle name="Percent 13 2 2 6" xfId="1821"/>
    <cellStyle name="Percent 13 2 2 6 2" xfId="4053"/>
    <cellStyle name="Percent 13 2 2 7" xfId="2828"/>
    <cellStyle name="Percent 13 2 3" xfId="759"/>
    <cellStyle name="Percent 13 2 3 2" xfId="1007"/>
    <cellStyle name="Percent 13 2 3 2 2" xfId="1511"/>
    <cellStyle name="Percent 13 2 3 2 2 2" xfId="2599"/>
    <cellStyle name="Percent 13 2 3 2 2 2 2" xfId="4831"/>
    <cellStyle name="Percent 13 2 3 2 2 3" xfId="3750"/>
    <cellStyle name="Percent 13 2 3 2 3" xfId="2098"/>
    <cellStyle name="Percent 13 2 3 2 3 2" xfId="4330"/>
    <cellStyle name="Percent 13 2 3 2 4" xfId="3249"/>
    <cellStyle name="Percent 13 2 3 3" xfId="1263"/>
    <cellStyle name="Percent 13 2 3 3 2" xfId="2351"/>
    <cellStyle name="Percent 13 2 3 3 2 2" xfId="4583"/>
    <cellStyle name="Percent 13 2 3 3 3" xfId="3502"/>
    <cellStyle name="Percent 13 2 3 4" xfId="1850"/>
    <cellStyle name="Percent 13 2 3 4 2" xfId="4082"/>
    <cellStyle name="Percent 13 2 3 5" xfId="3001"/>
    <cellStyle name="Percent 13 2 4" xfId="883"/>
    <cellStyle name="Percent 13 2 4 2" xfId="1387"/>
    <cellStyle name="Percent 13 2 4 2 2" xfId="2475"/>
    <cellStyle name="Percent 13 2 4 2 2 2" xfId="4707"/>
    <cellStyle name="Percent 13 2 4 2 3" xfId="3626"/>
    <cellStyle name="Percent 13 2 4 3" xfId="1974"/>
    <cellStyle name="Percent 13 2 4 3 2" xfId="4206"/>
    <cellStyle name="Percent 13 2 4 4" xfId="3125"/>
    <cellStyle name="Percent 13 2 5" xfId="1139"/>
    <cellStyle name="Percent 13 2 5 2" xfId="2227"/>
    <cellStyle name="Percent 13 2 5 2 2" xfId="4459"/>
    <cellStyle name="Percent 13 2 5 3" xfId="3378"/>
    <cellStyle name="Percent 13 2 6" xfId="635"/>
    <cellStyle name="Percent 13 2 6 2" xfId="2877"/>
    <cellStyle name="Percent 13 2 7" xfId="1677"/>
    <cellStyle name="Percent 13 2 7 2" xfId="3916"/>
    <cellStyle name="Percent 13 2 8" xfId="1726"/>
    <cellStyle name="Percent 13 2 8 2" xfId="3958"/>
    <cellStyle name="Percent 13 2 9" xfId="2757"/>
    <cellStyle name="Percent 13 3" xfId="493"/>
    <cellStyle name="Percent 13 3 2" xfId="564"/>
    <cellStyle name="Percent 13 3 2 2" xfId="855"/>
    <cellStyle name="Percent 13 3 2 2 2" xfId="1103"/>
    <cellStyle name="Percent 13 3 2 2 2 2" xfId="1607"/>
    <cellStyle name="Percent 13 3 2 2 2 2 2" xfId="2695"/>
    <cellStyle name="Percent 13 3 2 2 2 2 2 2" xfId="4927"/>
    <cellStyle name="Percent 13 3 2 2 2 2 3" xfId="3846"/>
    <cellStyle name="Percent 13 3 2 2 2 3" xfId="2194"/>
    <cellStyle name="Percent 13 3 2 2 2 3 2" xfId="4426"/>
    <cellStyle name="Percent 13 3 2 2 2 4" xfId="3345"/>
    <cellStyle name="Percent 13 3 2 2 3" xfId="1359"/>
    <cellStyle name="Percent 13 3 2 2 3 2" xfId="2447"/>
    <cellStyle name="Percent 13 3 2 2 3 2 2" xfId="4679"/>
    <cellStyle name="Percent 13 3 2 2 3 3" xfId="3598"/>
    <cellStyle name="Percent 13 3 2 2 4" xfId="1946"/>
    <cellStyle name="Percent 13 3 2 2 4 2" xfId="4178"/>
    <cellStyle name="Percent 13 3 2 2 5" xfId="3097"/>
    <cellStyle name="Percent 13 3 2 3" xfId="979"/>
    <cellStyle name="Percent 13 3 2 3 2" xfId="1483"/>
    <cellStyle name="Percent 13 3 2 3 2 2" xfId="2571"/>
    <cellStyle name="Percent 13 3 2 3 2 2 2" xfId="4803"/>
    <cellStyle name="Percent 13 3 2 3 2 3" xfId="3722"/>
    <cellStyle name="Percent 13 3 2 3 3" xfId="2070"/>
    <cellStyle name="Percent 13 3 2 3 3 2" xfId="4302"/>
    <cellStyle name="Percent 13 3 2 3 4" xfId="3221"/>
    <cellStyle name="Percent 13 3 2 4" xfId="1235"/>
    <cellStyle name="Percent 13 3 2 4 2" xfId="2323"/>
    <cellStyle name="Percent 13 3 2 4 2 2" xfId="4555"/>
    <cellStyle name="Percent 13 3 2 4 3" xfId="3474"/>
    <cellStyle name="Percent 13 3 2 5" xfId="731"/>
    <cellStyle name="Percent 13 3 2 5 2" xfId="2973"/>
    <cellStyle name="Percent 13 3 2 6" xfId="1822"/>
    <cellStyle name="Percent 13 3 2 6 2" xfId="4054"/>
    <cellStyle name="Percent 13 3 2 7" xfId="2806"/>
    <cellStyle name="Percent 13 3 3" xfId="779"/>
    <cellStyle name="Percent 13 3 3 2" xfId="1027"/>
    <cellStyle name="Percent 13 3 3 2 2" xfId="1531"/>
    <cellStyle name="Percent 13 3 3 2 2 2" xfId="2619"/>
    <cellStyle name="Percent 13 3 3 2 2 2 2" xfId="4851"/>
    <cellStyle name="Percent 13 3 3 2 2 3" xfId="3770"/>
    <cellStyle name="Percent 13 3 3 2 3" xfId="2118"/>
    <cellStyle name="Percent 13 3 3 2 3 2" xfId="4350"/>
    <cellStyle name="Percent 13 3 3 2 4" xfId="3269"/>
    <cellStyle name="Percent 13 3 3 3" xfId="1283"/>
    <cellStyle name="Percent 13 3 3 3 2" xfId="2371"/>
    <cellStyle name="Percent 13 3 3 3 2 2" xfId="4603"/>
    <cellStyle name="Percent 13 3 3 3 3" xfId="3522"/>
    <cellStyle name="Percent 13 3 3 4" xfId="1870"/>
    <cellStyle name="Percent 13 3 3 4 2" xfId="4102"/>
    <cellStyle name="Percent 13 3 3 5" xfId="3021"/>
    <cellStyle name="Percent 13 3 4" xfId="903"/>
    <cellStyle name="Percent 13 3 4 2" xfId="1407"/>
    <cellStyle name="Percent 13 3 4 2 2" xfId="2495"/>
    <cellStyle name="Percent 13 3 4 2 2 2" xfId="4727"/>
    <cellStyle name="Percent 13 3 4 2 3" xfId="3646"/>
    <cellStyle name="Percent 13 3 4 3" xfId="1994"/>
    <cellStyle name="Percent 13 3 4 3 2" xfId="4226"/>
    <cellStyle name="Percent 13 3 4 4" xfId="3145"/>
    <cellStyle name="Percent 13 3 5" xfId="1159"/>
    <cellStyle name="Percent 13 3 5 2" xfId="2247"/>
    <cellStyle name="Percent 13 3 5 2 2" xfId="4479"/>
    <cellStyle name="Percent 13 3 5 3" xfId="3398"/>
    <cellStyle name="Percent 13 3 6" xfId="655"/>
    <cellStyle name="Percent 13 3 6 2" xfId="2897"/>
    <cellStyle name="Percent 13 3 7" xfId="1655"/>
    <cellStyle name="Percent 13 3 7 2" xfId="3894"/>
    <cellStyle name="Percent 13 3 8" xfId="1746"/>
    <cellStyle name="Percent 13 3 8 2" xfId="3978"/>
    <cellStyle name="Percent 13 3 9" xfId="2735"/>
    <cellStyle name="Percent 13 4" xfId="544"/>
    <cellStyle name="Percent 13 4 2" xfId="853"/>
    <cellStyle name="Percent 13 4 2 2" xfId="1101"/>
    <cellStyle name="Percent 13 4 2 2 2" xfId="1605"/>
    <cellStyle name="Percent 13 4 2 2 2 2" xfId="2693"/>
    <cellStyle name="Percent 13 4 2 2 2 2 2" xfId="4925"/>
    <cellStyle name="Percent 13 4 2 2 2 3" xfId="3844"/>
    <cellStyle name="Percent 13 4 2 2 3" xfId="2192"/>
    <cellStyle name="Percent 13 4 2 2 3 2" xfId="4424"/>
    <cellStyle name="Percent 13 4 2 2 4" xfId="3343"/>
    <cellStyle name="Percent 13 4 2 3" xfId="1357"/>
    <cellStyle name="Percent 13 4 2 3 2" xfId="2445"/>
    <cellStyle name="Percent 13 4 2 3 2 2" xfId="4677"/>
    <cellStyle name="Percent 13 4 2 3 3" xfId="3596"/>
    <cellStyle name="Percent 13 4 2 4" xfId="1944"/>
    <cellStyle name="Percent 13 4 2 4 2" xfId="4176"/>
    <cellStyle name="Percent 13 4 2 5" xfId="3095"/>
    <cellStyle name="Percent 13 4 3" xfId="977"/>
    <cellStyle name="Percent 13 4 3 2" xfId="1481"/>
    <cellStyle name="Percent 13 4 3 2 2" xfId="2569"/>
    <cellStyle name="Percent 13 4 3 2 2 2" xfId="4801"/>
    <cellStyle name="Percent 13 4 3 2 3" xfId="3720"/>
    <cellStyle name="Percent 13 4 3 3" xfId="2068"/>
    <cellStyle name="Percent 13 4 3 3 2" xfId="4300"/>
    <cellStyle name="Percent 13 4 3 4" xfId="3219"/>
    <cellStyle name="Percent 13 4 4" xfId="1233"/>
    <cellStyle name="Percent 13 4 4 2" xfId="2321"/>
    <cellStyle name="Percent 13 4 4 2 2" xfId="4553"/>
    <cellStyle name="Percent 13 4 4 3" xfId="3472"/>
    <cellStyle name="Percent 13 4 5" xfId="729"/>
    <cellStyle name="Percent 13 4 5 2" xfId="2971"/>
    <cellStyle name="Percent 13 4 6" xfId="1820"/>
    <cellStyle name="Percent 13 4 6 2" xfId="4052"/>
    <cellStyle name="Percent 13 4 7" xfId="2786"/>
    <cellStyle name="Percent 13 5" xfId="737"/>
    <cellStyle name="Percent 13 5 2" xfId="985"/>
    <cellStyle name="Percent 13 5 2 2" xfId="1489"/>
    <cellStyle name="Percent 13 5 2 2 2" xfId="2577"/>
    <cellStyle name="Percent 13 5 2 2 2 2" xfId="4809"/>
    <cellStyle name="Percent 13 5 2 2 3" xfId="3728"/>
    <cellStyle name="Percent 13 5 2 3" xfId="2076"/>
    <cellStyle name="Percent 13 5 2 3 2" xfId="4308"/>
    <cellStyle name="Percent 13 5 2 4" xfId="3227"/>
    <cellStyle name="Percent 13 5 3" xfId="1241"/>
    <cellStyle name="Percent 13 5 3 2" xfId="2329"/>
    <cellStyle name="Percent 13 5 3 2 2" xfId="4561"/>
    <cellStyle name="Percent 13 5 3 3" xfId="3480"/>
    <cellStyle name="Percent 13 5 4" xfId="1828"/>
    <cellStyle name="Percent 13 5 4 2" xfId="4060"/>
    <cellStyle name="Percent 13 5 5" xfId="2979"/>
    <cellStyle name="Percent 13 6" xfId="861"/>
    <cellStyle name="Percent 13 6 2" xfId="1365"/>
    <cellStyle name="Percent 13 6 2 2" xfId="2453"/>
    <cellStyle name="Percent 13 6 2 2 2" xfId="4685"/>
    <cellStyle name="Percent 13 6 2 3" xfId="3604"/>
    <cellStyle name="Percent 13 6 3" xfId="1952"/>
    <cellStyle name="Percent 13 6 3 2" xfId="4184"/>
    <cellStyle name="Percent 13 6 4" xfId="3103"/>
    <cellStyle name="Percent 13 7" xfId="1117"/>
    <cellStyle name="Percent 13 7 2" xfId="2205"/>
    <cellStyle name="Percent 13 7 2 2" xfId="4437"/>
    <cellStyle name="Percent 13 7 3" xfId="3356"/>
    <cellStyle name="Percent 13 8" xfId="613"/>
    <cellStyle name="Percent 13 8 2" xfId="2855"/>
    <cellStyle name="Percent 13 9" xfId="1635"/>
    <cellStyle name="Percent 13 9 2" xfId="3874"/>
    <cellStyle name="Percent 14" xfId="601"/>
    <cellStyle name="Percent 14 2" xfId="1692"/>
    <cellStyle name="Percent 14 3" xfId="2843"/>
    <cellStyle name="Percent 2" xfId="8"/>
    <cellStyle name="Percent 2 2" xfId="14"/>
    <cellStyle name="Percent 2 2 2" xfId="384"/>
    <cellStyle name="Percent 2 2 3" xfId="536"/>
    <cellStyle name="Percent 2 2 3 2" xfId="2778"/>
    <cellStyle name="Percent 2 2 4" xfId="1619"/>
    <cellStyle name="Percent 2 2 4 2" xfId="3858"/>
    <cellStyle name="Percent 2 2 5" xfId="1627"/>
    <cellStyle name="Percent 2 2 5 2" xfId="3866"/>
    <cellStyle name="Percent 2 2 6" xfId="2707"/>
    <cellStyle name="Percent 2 3" xfId="17"/>
    <cellStyle name="Percent 2 4" xfId="532"/>
    <cellStyle name="Percent 2 4 2" xfId="2774"/>
    <cellStyle name="Percent 2 5" xfId="1615"/>
    <cellStyle name="Percent 2 5 2" xfId="3854"/>
    <cellStyle name="Percent 2 6" xfId="1623"/>
    <cellStyle name="Percent 2 6 2" xfId="3862"/>
    <cellStyle name="Percent 2 7" xfId="2703"/>
    <cellStyle name="Percent 2 8" xfId="4941"/>
    <cellStyle name="Percent 3" xfId="31"/>
    <cellStyle name="Percent 3 2" xfId="386"/>
    <cellStyle name="Percent 3 3" xfId="387"/>
    <cellStyle name="Percent 3 4" xfId="474"/>
    <cellStyle name="Percent 3 5" xfId="385"/>
    <cellStyle name="Percent 4" xfId="388"/>
    <cellStyle name="Percent 4 2" xfId="389"/>
    <cellStyle name="Percent 4 3" xfId="390"/>
    <cellStyle name="Percent 4 4" xfId="391"/>
    <cellStyle name="Percent 5" xfId="392"/>
    <cellStyle name="Percent 5 2" xfId="393"/>
    <cellStyle name="Percent 6" xfId="394"/>
    <cellStyle name="Percent 6 2" xfId="395"/>
    <cellStyle name="Percent 7" xfId="396"/>
    <cellStyle name="Percent 8" xfId="397"/>
    <cellStyle name="Percent 9" xfId="398"/>
    <cellStyle name="PSChar" xfId="18"/>
    <cellStyle name="PSChar 2" xfId="32"/>
    <cellStyle name="PSChar 2 2" xfId="399"/>
    <cellStyle name="PSChar 2 3" xfId="400"/>
    <cellStyle name="PSChar 3" xfId="401"/>
    <cellStyle name="PSChar 3 2" xfId="402"/>
    <cellStyle name="PSChar 4" xfId="403"/>
    <cellStyle name="PSChar 5" xfId="404"/>
    <cellStyle name="PSChar 6" xfId="405"/>
    <cellStyle name="PSChar 7" xfId="602"/>
    <cellStyle name="PSChar 7 2" xfId="1693"/>
    <cellStyle name="PSChar 7 3" xfId="2844"/>
    <cellStyle name="PSDate" xfId="33"/>
    <cellStyle name="PSDate 2" xfId="406"/>
    <cellStyle name="PSDate 2 2" xfId="407"/>
    <cellStyle name="PSDate 2 3" xfId="408"/>
    <cellStyle name="PSDate 3" xfId="409"/>
    <cellStyle name="PSDate 3 2" xfId="410"/>
    <cellStyle name="PSDate 4" xfId="411"/>
    <cellStyle name="PSDate 5" xfId="412"/>
    <cellStyle name="PSDate 6" xfId="413"/>
    <cellStyle name="PSDate 7" xfId="603"/>
    <cellStyle name="PSDate 7 2" xfId="1694"/>
    <cellStyle name="PSDate 7 3" xfId="2845"/>
    <cellStyle name="PSDec" xfId="4"/>
    <cellStyle name="PSDec 2" xfId="34"/>
    <cellStyle name="PSDec 2 2" xfId="414"/>
    <cellStyle name="PSDec 2 3" xfId="415"/>
    <cellStyle name="PSDec 3" xfId="416"/>
    <cellStyle name="PSDec 3 2" xfId="417"/>
    <cellStyle name="PSDec 4" xfId="418"/>
    <cellStyle name="PSDec 5" xfId="419"/>
    <cellStyle name="PSDec 6" xfId="420"/>
    <cellStyle name="PSDec 7" xfId="604"/>
    <cellStyle name="PSDec 7 2" xfId="1695"/>
    <cellStyle name="PSDec 7 3" xfId="2846"/>
    <cellStyle name="PSHeading" xfId="35"/>
    <cellStyle name="PSHeading 10" xfId="421"/>
    <cellStyle name="PSHeading 11" xfId="422"/>
    <cellStyle name="PSHeading 12" xfId="605"/>
    <cellStyle name="PSHeading 12 2" xfId="1696"/>
    <cellStyle name="PSHeading 12 3" xfId="2847"/>
    <cellStyle name="PSHeading 2" xfId="36"/>
    <cellStyle name="PSHeading 2 2" xfId="423"/>
    <cellStyle name="PSHeading 2 3" xfId="424"/>
    <cellStyle name="PSHeading 2_108 Summary" xfId="425"/>
    <cellStyle name="PSHeading 3" xfId="426"/>
    <cellStyle name="PSHeading 3 2" xfId="427"/>
    <cellStyle name="PSHeading 3_108 Summary" xfId="428"/>
    <cellStyle name="PSHeading 4" xfId="429"/>
    <cellStyle name="PSHeading 5" xfId="430"/>
    <cellStyle name="PSHeading 6" xfId="431"/>
    <cellStyle name="PSHeading 7" xfId="432"/>
    <cellStyle name="PSHeading 8" xfId="433"/>
    <cellStyle name="PSHeading 9" xfId="434"/>
    <cellStyle name="PSHeading_101 check" xfId="435"/>
    <cellStyle name="PSInt" xfId="37"/>
    <cellStyle name="PSInt 2" xfId="436"/>
    <cellStyle name="PSInt 2 2" xfId="437"/>
    <cellStyle name="PSInt 2 3" xfId="438"/>
    <cellStyle name="PSInt 3" xfId="439"/>
    <cellStyle name="PSInt 3 2" xfId="440"/>
    <cellStyle name="PSInt 4" xfId="441"/>
    <cellStyle name="PSInt 5" xfId="442"/>
    <cellStyle name="PSInt 6" xfId="443"/>
    <cellStyle name="PSInt 7" xfId="606"/>
    <cellStyle name="PSInt 7 2" xfId="1697"/>
    <cellStyle name="PSInt 7 3" xfId="2848"/>
    <cellStyle name="PSSpacer" xfId="38"/>
    <cellStyle name="PSSpacer 2" xfId="444"/>
    <cellStyle name="PSSpacer 2 2" xfId="445"/>
    <cellStyle name="PSSpacer 2 3" xfId="446"/>
    <cellStyle name="PSSpacer 3" xfId="447"/>
    <cellStyle name="PSSpacer 3 2" xfId="448"/>
    <cellStyle name="PSSpacer 4" xfId="449"/>
    <cellStyle name="PSSpacer 5" xfId="450"/>
    <cellStyle name="PSSpacer 6" xfId="451"/>
    <cellStyle name="PSSpacer 7" xfId="607"/>
    <cellStyle name="PSSpacer 7 2" xfId="1698"/>
    <cellStyle name="PSSpacer 7 3" xfId="2849"/>
    <cellStyle name="Title 2" xfId="452"/>
    <cellStyle name="Title 3" xfId="453"/>
    <cellStyle name="Title 4" xfId="454"/>
    <cellStyle name="Title 5" xfId="455"/>
    <cellStyle name="Total 2" xfId="456"/>
    <cellStyle name="Total 3" xfId="457"/>
    <cellStyle name="Total 4" xfId="458"/>
    <cellStyle name="Total 5" xfId="459"/>
    <cellStyle name="Total 6" xfId="460"/>
    <cellStyle name="Total 7" xfId="461"/>
    <cellStyle name="Total 8" xfId="462"/>
    <cellStyle name="Warning Text 2" xfId="463"/>
    <cellStyle name="Warning Text 3" xfId="464"/>
    <cellStyle name="Warning Text 4" xfId="465"/>
    <cellStyle name="Warning Text 5" xfId="466"/>
    <cellStyle name="Warning Text 6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14286\AppData\Local\Microsoft\Windows\Temporary%20Internet%20Files\Content.Outlook\FNVBLJG6\2017-5-10%20Section%20IV%20(3)-D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1-2"/>
      <sheetName val="P3"/>
      <sheetName val="P4"/>
      <sheetName val="P 5"/>
      <sheetName val="P 6"/>
      <sheetName val="P 7"/>
      <sheetName val="P 8"/>
      <sheetName val="P 9 - 13 CFIT Schedules"/>
      <sheetName val="P 14"/>
      <sheetName val="P15"/>
      <sheetName val="P16"/>
      <sheetName val="P 17"/>
      <sheetName val="P 18"/>
      <sheetName val="P 19"/>
      <sheetName val="18-wrk"/>
      <sheetName val="IS-wrk"/>
    </sheetNames>
    <sheetDataSet>
      <sheetData sheetId="0"/>
      <sheetData sheetId="1"/>
      <sheetData sheetId="2"/>
      <sheetData sheetId="3">
        <row r="4">
          <cell r="D4" t="str">
            <v>FOR THE TWELVE MONTHS ENDED FEBRUARY 28,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A73" zoomScale="130" zoomScaleNormal="130" workbookViewId="0">
      <selection activeCell="C56" sqref="C56:I57"/>
    </sheetView>
  </sheetViews>
  <sheetFormatPr defaultColWidth="9.140625" defaultRowHeight="12.75"/>
  <cols>
    <col min="1" max="1" width="2.42578125" style="115" customWidth="1"/>
    <col min="2" max="2" width="4.7109375" style="115" customWidth="1"/>
    <col min="3" max="3" width="10.140625" style="115" bestFit="1" customWidth="1"/>
    <col min="4" max="4" width="14.28515625" style="115" customWidth="1"/>
    <col min="5" max="5" width="27.28515625" style="115" bestFit="1" customWidth="1"/>
    <col min="6" max="6" width="11.140625" style="115" bestFit="1" customWidth="1"/>
    <col min="7" max="7" width="11.5703125" style="115" bestFit="1" customWidth="1"/>
    <col min="8" max="9" width="13.7109375" style="115" bestFit="1" customWidth="1"/>
    <col min="10" max="10" width="2.28515625" style="115" customWidth="1"/>
    <col min="11" max="11" width="12.28515625" style="115" bestFit="1" customWidth="1"/>
    <col min="12" max="12" width="9.5703125" style="115" bestFit="1" customWidth="1"/>
    <col min="13" max="13" width="9.85546875" style="115" bestFit="1" customWidth="1"/>
    <col min="14" max="16384" width="9.140625" style="115"/>
  </cols>
  <sheetData>
    <row r="1" spans="1:14">
      <c r="A1" s="317" t="s">
        <v>12</v>
      </c>
      <c r="B1" s="317"/>
      <c r="C1" s="317"/>
      <c r="D1" s="317"/>
      <c r="E1" s="317"/>
      <c r="F1" s="317"/>
      <c r="G1" s="317"/>
      <c r="H1" s="317"/>
      <c r="I1" s="27" t="s">
        <v>262</v>
      </c>
      <c r="K1" s="32"/>
      <c r="L1" s="32"/>
      <c r="M1" s="32"/>
      <c r="N1" s="32"/>
    </row>
    <row r="2" spans="1:14">
      <c r="A2" s="320" t="s">
        <v>606</v>
      </c>
      <c r="B2" s="320"/>
      <c r="C2" s="320"/>
      <c r="D2" s="320"/>
      <c r="E2" s="320"/>
      <c r="F2" s="320"/>
      <c r="G2" s="320"/>
      <c r="H2" s="320"/>
      <c r="I2" s="27" t="s">
        <v>262</v>
      </c>
      <c r="K2" s="32"/>
      <c r="L2" s="32"/>
      <c r="M2" s="32"/>
      <c r="N2" s="32"/>
    </row>
    <row r="3" spans="1:14">
      <c r="A3" s="317" t="s">
        <v>206</v>
      </c>
      <c r="B3" s="317"/>
      <c r="C3" s="317"/>
      <c r="D3" s="317"/>
      <c r="E3" s="317"/>
      <c r="F3" s="317"/>
      <c r="G3" s="317"/>
      <c r="H3" s="317"/>
      <c r="I3" s="33"/>
      <c r="J3" s="33"/>
      <c r="K3" s="32"/>
      <c r="L3" s="32"/>
      <c r="M3" s="32"/>
      <c r="N3" s="32"/>
    </row>
    <row r="4" spans="1:14">
      <c r="A4" s="317" t="s">
        <v>708</v>
      </c>
      <c r="B4" s="317"/>
      <c r="C4" s="317"/>
      <c r="D4" s="317"/>
      <c r="E4" s="317"/>
      <c r="F4" s="317"/>
      <c r="G4" s="317"/>
      <c r="H4" s="317"/>
      <c r="I4" s="33"/>
      <c r="J4" s="33"/>
      <c r="K4" s="32"/>
      <c r="L4" s="32"/>
      <c r="M4" s="32"/>
      <c r="N4" s="32"/>
    </row>
    <row r="5" spans="1:14">
      <c r="A5" s="32"/>
      <c r="B5" s="33"/>
      <c r="C5" s="35"/>
      <c r="D5" s="35"/>
      <c r="E5" s="34"/>
      <c r="F5" s="33"/>
      <c r="G5" s="33"/>
      <c r="H5" s="33"/>
      <c r="I5" s="33"/>
      <c r="J5" s="33"/>
      <c r="K5" s="32"/>
      <c r="L5" s="32"/>
      <c r="M5" s="32"/>
      <c r="N5" s="32"/>
    </row>
    <row r="6" spans="1:14">
      <c r="A6" s="24" t="s">
        <v>207</v>
      </c>
      <c r="B6" s="115" t="s">
        <v>208</v>
      </c>
      <c r="J6" s="33"/>
      <c r="K6" s="32"/>
      <c r="L6" s="32"/>
      <c r="M6" s="32"/>
      <c r="N6" s="32"/>
    </row>
    <row r="7" spans="1:14" ht="12.75" customHeight="1">
      <c r="A7" s="24"/>
    </row>
    <row r="8" spans="1:14" ht="12.75" customHeight="1">
      <c r="C8" s="26" t="s">
        <v>209</v>
      </c>
      <c r="D8" s="26"/>
      <c r="E8" s="26"/>
    </row>
    <row r="9" spans="1:14" ht="12.75" customHeight="1"/>
    <row r="10" spans="1:14" ht="12.75" customHeight="1">
      <c r="A10" s="24" t="s">
        <v>210</v>
      </c>
      <c r="B10" s="115" t="s">
        <v>211</v>
      </c>
    </row>
    <row r="11" spans="1:14" ht="12.75" customHeight="1">
      <c r="A11" s="24"/>
    </row>
    <row r="12" spans="1:14" ht="12.75" customHeight="1">
      <c r="C12" s="31" t="s">
        <v>212</v>
      </c>
      <c r="D12" s="26"/>
      <c r="E12" s="26"/>
      <c r="F12" s="26"/>
      <c r="G12" s="26"/>
    </row>
    <row r="13" spans="1:14" ht="12.75" customHeight="1">
      <c r="C13" s="30"/>
    </row>
    <row r="14" spans="1:14" ht="12.75" customHeight="1">
      <c r="A14" s="24" t="s">
        <v>213</v>
      </c>
      <c r="B14" s="115" t="s">
        <v>709</v>
      </c>
    </row>
    <row r="15" spans="1:14" ht="12.75" customHeight="1">
      <c r="B15" s="115" t="s">
        <v>710</v>
      </c>
    </row>
    <row r="16" spans="1:14" ht="12.75" customHeight="1"/>
    <row r="17" spans="1:7" ht="12.75" customHeight="1">
      <c r="C17" s="26" t="s">
        <v>214</v>
      </c>
      <c r="D17" s="26"/>
      <c r="E17" s="26"/>
      <c r="F17" s="26"/>
      <c r="G17" s="26"/>
    </row>
    <row r="18" spans="1:7" ht="12.75" customHeight="1"/>
    <row r="19" spans="1:7" ht="12.75" customHeight="1">
      <c r="A19" s="24" t="s">
        <v>215</v>
      </c>
      <c r="B19" s="115" t="s">
        <v>711</v>
      </c>
    </row>
    <row r="20" spans="1:7" ht="12.75" customHeight="1">
      <c r="B20" s="115" t="s">
        <v>712</v>
      </c>
    </row>
    <row r="21" spans="1:7" ht="12.75" customHeight="1">
      <c r="B21" s="115" t="s">
        <v>713</v>
      </c>
    </row>
    <row r="22" spans="1:7" ht="12.75" customHeight="1">
      <c r="B22" s="115" t="s">
        <v>714</v>
      </c>
    </row>
    <row r="23" spans="1:7" ht="12.75" customHeight="1"/>
    <row r="24" spans="1:7" ht="12.75" customHeight="1">
      <c r="C24" s="26" t="s">
        <v>261</v>
      </c>
    </row>
    <row r="25" spans="1:7" ht="12.75" customHeight="1"/>
    <row r="26" spans="1:7" ht="12.75" customHeight="1">
      <c r="A26" s="24" t="s">
        <v>216</v>
      </c>
      <c r="B26" s="115" t="s">
        <v>715</v>
      </c>
    </row>
    <row r="27" spans="1:7" ht="12.75" customHeight="1">
      <c r="B27" s="115" t="s">
        <v>716</v>
      </c>
    </row>
    <row r="28" spans="1:7" ht="12.75" customHeight="1">
      <c r="B28" s="115" t="s">
        <v>717</v>
      </c>
    </row>
    <row r="29" spans="1:7" ht="12.75" customHeight="1"/>
    <row r="30" spans="1:7" ht="12.75" customHeight="1">
      <c r="C30" s="26" t="s">
        <v>261</v>
      </c>
    </row>
    <row r="31" spans="1:7" ht="12.75" customHeight="1"/>
    <row r="32" spans="1:7" ht="12.75" customHeight="1">
      <c r="A32" s="24" t="s">
        <v>217</v>
      </c>
      <c r="B32" s="115" t="s">
        <v>718</v>
      </c>
    </row>
    <row r="33" spans="2:15" ht="12.75" customHeight="1">
      <c r="B33" s="115" t="s">
        <v>719</v>
      </c>
    </row>
    <row r="34" spans="2:15" ht="12.75" customHeight="1">
      <c r="B34" s="115" t="s">
        <v>720</v>
      </c>
    </row>
    <row r="35" spans="2:15" ht="12.75" customHeight="1"/>
    <row r="36" spans="2:15" ht="75">
      <c r="C36" s="29" t="s">
        <v>233</v>
      </c>
      <c r="D36" s="29" t="s">
        <v>232</v>
      </c>
      <c r="E36" s="29" t="s">
        <v>231</v>
      </c>
      <c r="F36" s="29" t="s">
        <v>784</v>
      </c>
      <c r="G36" s="29" t="s">
        <v>721</v>
      </c>
      <c r="H36" s="29" t="s">
        <v>785</v>
      </c>
      <c r="I36" s="29" t="s">
        <v>722</v>
      </c>
    </row>
    <row r="37" spans="2:15" ht="15">
      <c r="B37" s="110" t="s">
        <v>218</v>
      </c>
      <c r="C37" s="25"/>
      <c r="D37" s="25"/>
      <c r="E37" s="25"/>
      <c r="F37" s="25"/>
      <c r="G37" s="25"/>
      <c r="H37" s="25"/>
      <c r="I37" s="25"/>
    </row>
    <row r="38" spans="2:15" ht="13.7" customHeight="1">
      <c r="C38" s="267">
        <v>37785</v>
      </c>
      <c r="D38" s="267">
        <v>48549</v>
      </c>
      <c r="E38" s="268">
        <v>5.6250000000000001E-2</v>
      </c>
      <c r="F38" s="269">
        <v>75000000</v>
      </c>
      <c r="G38" s="269">
        <v>75000000</v>
      </c>
      <c r="H38" s="269">
        <f>F38*E38</f>
        <v>4218750</v>
      </c>
      <c r="I38" s="269">
        <f>G38*E38</f>
        <v>4218750</v>
      </c>
      <c r="K38" s="270"/>
    </row>
    <row r="39" spans="2:15" ht="12.75" customHeight="1">
      <c r="C39" s="267" t="s">
        <v>783</v>
      </c>
      <c r="D39" s="267">
        <v>42993</v>
      </c>
      <c r="E39" s="268">
        <v>0.06</v>
      </c>
      <c r="F39" s="269">
        <v>325000000</v>
      </c>
      <c r="G39" s="269">
        <v>325000000</v>
      </c>
      <c r="H39" s="269">
        <f t="shared" ref="H39:H44" si="0">F39*E39</f>
        <v>19500000</v>
      </c>
      <c r="I39" s="269">
        <f t="shared" ref="I39:I44" si="1">G39*E39</f>
        <v>19500000</v>
      </c>
      <c r="L39" s="28"/>
    </row>
    <row r="40" spans="2:15" ht="12.75" customHeight="1">
      <c r="C40" s="267">
        <v>39982</v>
      </c>
      <c r="D40" s="267">
        <v>44365</v>
      </c>
      <c r="E40" s="268">
        <v>7.2499999999999995E-2</v>
      </c>
      <c r="F40" s="269">
        <v>40000000</v>
      </c>
      <c r="G40" s="269">
        <v>40000000</v>
      </c>
      <c r="H40" s="269">
        <f t="shared" si="0"/>
        <v>2900000</v>
      </c>
      <c r="I40" s="269">
        <f t="shared" si="1"/>
        <v>2900000</v>
      </c>
      <c r="L40" s="28"/>
    </row>
    <row r="41" spans="2:15" ht="12.75" customHeight="1">
      <c r="C41" s="267">
        <v>39982</v>
      </c>
      <c r="D41" s="267">
        <v>47287</v>
      </c>
      <c r="E41" s="268">
        <v>8.0299999999999996E-2</v>
      </c>
      <c r="F41" s="269">
        <v>30000000</v>
      </c>
      <c r="G41" s="269">
        <v>30000000</v>
      </c>
      <c r="H41" s="269">
        <f t="shared" si="0"/>
        <v>2409000</v>
      </c>
      <c r="I41" s="269">
        <f t="shared" si="1"/>
        <v>2409000</v>
      </c>
      <c r="L41" s="28"/>
      <c r="M41" s="271"/>
    </row>
    <row r="42" spans="2:15" ht="12.75" customHeight="1">
      <c r="C42" s="267">
        <v>39982</v>
      </c>
      <c r="D42" s="267">
        <v>50939</v>
      </c>
      <c r="E42" s="268">
        <v>8.1299999999999997E-2</v>
      </c>
      <c r="F42" s="269">
        <v>60000000</v>
      </c>
      <c r="G42" s="269">
        <v>60000000</v>
      </c>
      <c r="H42" s="269">
        <f t="shared" si="0"/>
        <v>4878000</v>
      </c>
      <c r="I42" s="269">
        <f t="shared" si="1"/>
        <v>4878000</v>
      </c>
      <c r="L42" s="28"/>
    </row>
    <row r="43" spans="2:15" ht="12.75" customHeight="1">
      <c r="C43" s="267">
        <v>41912</v>
      </c>
      <c r="D43" s="267">
        <v>46295</v>
      </c>
      <c r="E43" s="268">
        <v>4.1799999999999997E-2</v>
      </c>
      <c r="F43" s="269">
        <v>120000000</v>
      </c>
      <c r="G43" s="269">
        <v>120000000</v>
      </c>
      <c r="H43" s="269">
        <f t="shared" si="0"/>
        <v>5016000</v>
      </c>
      <c r="I43" s="269">
        <f t="shared" si="1"/>
        <v>5016000</v>
      </c>
      <c r="L43" s="28"/>
    </row>
    <row r="44" spans="2:15" ht="12.75" customHeight="1">
      <c r="C44" s="267">
        <v>42003</v>
      </c>
      <c r="D44" s="267">
        <v>46386</v>
      </c>
      <c r="E44" s="268">
        <v>4.3299999999999998E-2</v>
      </c>
      <c r="F44" s="269">
        <v>80000000</v>
      </c>
      <c r="G44" s="269">
        <v>80000000</v>
      </c>
      <c r="H44" s="269">
        <f t="shared" si="0"/>
        <v>3464000</v>
      </c>
      <c r="I44" s="269">
        <f t="shared" si="1"/>
        <v>3464000</v>
      </c>
      <c r="L44" s="28"/>
    </row>
    <row r="45" spans="2:15" ht="12.75" customHeight="1">
      <c r="K45" s="272"/>
      <c r="L45" s="28"/>
      <c r="M45" s="272"/>
      <c r="N45" s="272"/>
    </row>
    <row r="46" spans="2:15" ht="12.75" customHeight="1">
      <c r="B46" s="110" t="s">
        <v>607</v>
      </c>
      <c r="E46" s="111"/>
      <c r="F46" s="112"/>
      <c r="G46" s="112"/>
      <c r="H46" s="112"/>
      <c r="I46" s="109"/>
      <c r="J46" s="273"/>
      <c r="K46" s="273"/>
      <c r="L46" s="273"/>
      <c r="M46" s="274"/>
      <c r="N46" s="273"/>
      <c r="O46" s="273"/>
    </row>
    <row r="47" spans="2:15" ht="12.75" customHeight="1">
      <c r="C47" s="267" t="s">
        <v>733</v>
      </c>
      <c r="D47" s="267">
        <v>49766</v>
      </c>
      <c r="E47" s="268" t="s">
        <v>608</v>
      </c>
      <c r="F47" s="269">
        <v>65000000</v>
      </c>
      <c r="G47" s="269">
        <v>65000000</v>
      </c>
      <c r="H47" s="269">
        <v>27187.32</v>
      </c>
      <c r="I47" s="269">
        <v>349104</v>
      </c>
      <c r="J47" s="273"/>
      <c r="K47" s="274"/>
      <c r="L47" s="275"/>
      <c r="M47" s="274"/>
      <c r="N47" s="273"/>
      <c r="O47" s="273"/>
    </row>
    <row r="48" spans="2:15" ht="12.75" customHeight="1">
      <c r="I48" s="273"/>
      <c r="J48" s="273"/>
      <c r="K48" s="273"/>
      <c r="L48" s="273"/>
      <c r="M48" s="274"/>
      <c r="N48" s="273"/>
      <c r="O48" s="274"/>
    </row>
    <row r="49" spans="2:15" ht="12.75" customHeight="1">
      <c r="B49" s="110" t="s">
        <v>609</v>
      </c>
      <c r="E49" s="111"/>
      <c r="F49" s="112"/>
      <c r="G49" s="112"/>
      <c r="H49" s="112"/>
      <c r="I49" s="112"/>
      <c r="J49" s="273"/>
      <c r="K49" s="273"/>
      <c r="L49" s="273"/>
      <c r="M49" s="274"/>
      <c r="N49" s="273"/>
      <c r="O49" s="273"/>
    </row>
    <row r="50" spans="2:15" ht="12.75" customHeight="1">
      <c r="C50" s="267">
        <v>41948</v>
      </c>
      <c r="D50" s="267">
        <v>43409</v>
      </c>
      <c r="E50" s="268" t="s">
        <v>608</v>
      </c>
      <c r="F50" s="269">
        <v>75000000</v>
      </c>
      <c r="G50" s="269">
        <v>75000000</v>
      </c>
      <c r="H50" s="269">
        <v>1081944.46</v>
      </c>
      <c r="I50" s="269">
        <v>1668701.36</v>
      </c>
      <c r="K50" s="274"/>
      <c r="L50" s="276"/>
      <c r="M50" s="276"/>
    </row>
    <row r="51" spans="2:15" ht="12.75" customHeight="1">
      <c r="M51" s="272"/>
    </row>
    <row r="52" spans="2:15" ht="12.75" customHeight="1">
      <c r="B52" s="110" t="s">
        <v>219</v>
      </c>
      <c r="L52" s="276"/>
    </row>
    <row r="53" spans="2:15" ht="12.75" customHeight="1">
      <c r="C53" s="321" t="s">
        <v>723</v>
      </c>
      <c r="D53" s="321"/>
      <c r="E53" s="321"/>
      <c r="F53" s="321"/>
      <c r="G53" s="321"/>
      <c r="H53" s="321"/>
      <c r="I53" s="321"/>
    </row>
    <row r="54" spans="2:15" ht="12.75" customHeight="1">
      <c r="C54" s="318" t="s">
        <v>787</v>
      </c>
      <c r="D54" s="318"/>
      <c r="E54" s="318"/>
      <c r="F54" s="318"/>
      <c r="G54" s="318"/>
      <c r="H54" s="318"/>
      <c r="I54" s="318"/>
    </row>
    <row r="55" spans="2:15" ht="12.75" customHeight="1">
      <c r="B55" s="277"/>
      <c r="C55" s="318"/>
      <c r="D55" s="318"/>
      <c r="E55" s="318"/>
      <c r="F55" s="318"/>
      <c r="G55" s="318"/>
      <c r="H55" s="318"/>
      <c r="I55" s="318"/>
    </row>
    <row r="56" spans="2:15" ht="12.75" customHeight="1">
      <c r="C56" s="318" t="s">
        <v>724</v>
      </c>
      <c r="D56" s="318"/>
      <c r="E56" s="318"/>
      <c r="F56" s="318"/>
      <c r="G56" s="318"/>
      <c r="H56" s="318"/>
      <c r="I56" s="318"/>
    </row>
    <row r="57" spans="2:15" ht="12.75" customHeight="1">
      <c r="B57" s="277"/>
      <c r="C57" s="318"/>
      <c r="D57" s="318"/>
      <c r="E57" s="318"/>
      <c r="F57" s="318"/>
      <c r="G57" s="318"/>
      <c r="H57" s="318"/>
      <c r="I57" s="318"/>
      <c r="O57" s="276"/>
    </row>
    <row r="58" spans="2:15" ht="12.75" customHeight="1">
      <c r="C58" s="306" t="s">
        <v>725</v>
      </c>
      <c r="D58" s="306"/>
      <c r="E58" s="306"/>
      <c r="F58" s="306"/>
      <c r="G58" s="306"/>
      <c r="H58" s="306"/>
      <c r="I58" s="306"/>
    </row>
    <row r="59" spans="2:15" ht="12.75" customHeight="1">
      <c r="B59" s="273"/>
      <c r="C59" s="273"/>
      <c r="D59" s="273"/>
      <c r="E59" s="273"/>
      <c r="F59" s="273"/>
      <c r="G59" s="273"/>
      <c r="H59" s="273"/>
      <c r="I59" s="273"/>
      <c r="J59" s="286"/>
    </row>
    <row r="60" spans="2:15" ht="12.75" customHeight="1">
      <c r="B60" s="115" t="s">
        <v>260</v>
      </c>
      <c r="C60" s="319" t="s">
        <v>726</v>
      </c>
      <c r="D60" s="319"/>
      <c r="E60" s="319"/>
      <c r="F60" s="319"/>
      <c r="G60" s="319"/>
      <c r="H60" s="319"/>
      <c r="I60" s="319"/>
    </row>
    <row r="61" spans="2:15" ht="12.75" customHeight="1">
      <c r="C61" s="319"/>
      <c r="D61" s="319"/>
      <c r="E61" s="319"/>
      <c r="F61" s="319"/>
      <c r="G61" s="319"/>
      <c r="H61" s="319"/>
      <c r="I61" s="319"/>
    </row>
    <row r="62" spans="2:15" ht="12.75" customHeight="1">
      <c r="C62" s="319"/>
      <c r="D62" s="319"/>
      <c r="E62" s="319"/>
      <c r="F62" s="319"/>
      <c r="G62" s="319"/>
      <c r="H62" s="319"/>
      <c r="I62" s="319"/>
    </row>
    <row r="63" spans="2:15" ht="12.75" customHeight="1">
      <c r="B63" s="285" t="s">
        <v>696</v>
      </c>
      <c r="C63" s="305" t="s">
        <v>780</v>
      </c>
      <c r="D63" s="305"/>
      <c r="E63" s="305"/>
      <c r="F63" s="305"/>
      <c r="G63" s="305"/>
      <c r="H63" s="305"/>
      <c r="I63" s="305"/>
    </row>
    <row r="64" spans="2:15" ht="3.6" customHeight="1">
      <c r="B64" s="285"/>
      <c r="C64" s="305"/>
      <c r="D64" s="305"/>
      <c r="E64" s="305"/>
      <c r="F64" s="305"/>
      <c r="G64" s="305"/>
      <c r="H64" s="305"/>
      <c r="I64" s="305"/>
    </row>
    <row r="65" spans="1:9" ht="12.75" customHeight="1">
      <c r="B65" s="115" t="s">
        <v>781</v>
      </c>
      <c r="C65" s="319" t="s">
        <v>782</v>
      </c>
      <c r="D65" s="319"/>
      <c r="E65" s="319"/>
      <c r="F65" s="319"/>
      <c r="G65" s="319"/>
      <c r="H65" s="319"/>
      <c r="I65" s="305"/>
    </row>
    <row r="66" spans="1:9" ht="12.75" customHeight="1">
      <c r="C66" s="319"/>
      <c r="D66" s="319"/>
      <c r="E66" s="319"/>
      <c r="F66" s="319"/>
      <c r="G66" s="319"/>
      <c r="H66" s="319"/>
      <c r="I66" s="284"/>
    </row>
    <row r="67" spans="1:9" ht="12.75" customHeight="1">
      <c r="C67" s="284"/>
      <c r="D67" s="284"/>
      <c r="E67" s="284"/>
      <c r="F67" s="284"/>
      <c r="G67" s="284"/>
      <c r="H67" s="284"/>
      <c r="I67" s="284"/>
    </row>
    <row r="68" spans="1:9" ht="12.75" customHeight="1">
      <c r="C68" s="283"/>
      <c r="D68" s="283"/>
      <c r="E68" s="283"/>
      <c r="F68" s="283"/>
      <c r="G68" s="283"/>
      <c r="H68" s="283"/>
      <c r="I68" s="283"/>
    </row>
    <row r="69" spans="1:9" ht="12.75" customHeight="1">
      <c r="A69" s="317" t="s">
        <v>12</v>
      </c>
      <c r="B69" s="317"/>
      <c r="C69" s="317"/>
      <c r="D69" s="317"/>
      <c r="E69" s="317"/>
      <c r="F69" s="317"/>
      <c r="G69" s="317"/>
      <c r="H69" s="317"/>
      <c r="I69" s="27" t="s">
        <v>262</v>
      </c>
    </row>
    <row r="70" spans="1:9" ht="12.75" customHeight="1">
      <c r="A70" s="320" t="s">
        <v>606</v>
      </c>
      <c r="B70" s="320"/>
      <c r="C70" s="320"/>
      <c r="D70" s="320"/>
      <c r="E70" s="320"/>
      <c r="F70" s="320"/>
      <c r="G70" s="320"/>
      <c r="H70" s="320"/>
      <c r="I70" s="27" t="s">
        <v>262</v>
      </c>
    </row>
    <row r="71" spans="1:9" ht="12.75" customHeight="1">
      <c r="A71" s="317" t="s">
        <v>206</v>
      </c>
      <c r="B71" s="317"/>
      <c r="C71" s="317"/>
      <c r="D71" s="317"/>
      <c r="E71" s="317"/>
      <c r="F71" s="317"/>
      <c r="G71" s="317"/>
      <c r="H71" s="317"/>
      <c r="I71" s="33"/>
    </row>
    <row r="72" spans="1:9" ht="12.75" customHeight="1">
      <c r="A72" s="317" t="s">
        <v>708</v>
      </c>
      <c r="B72" s="317"/>
      <c r="C72" s="317"/>
      <c r="D72" s="317"/>
      <c r="E72" s="317"/>
      <c r="F72" s="317"/>
      <c r="G72" s="317"/>
      <c r="H72" s="317"/>
      <c r="I72" s="33"/>
    </row>
    <row r="73" spans="1:9" ht="12.75" customHeight="1">
      <c r="C73" s="278"/>
      <c r="D73" s="278"/>
      <c r="E73" s="278"/>
      <c r="F73" s="278"/>
      <c r="G73" s="278"/>
      <c r="H73" s="278"/>
      <c r="I73" s="278"/>
    </row>
    <row r="74" spans="1:9" ht="12.75" customHeight="1">
      <c r="A74" s="24" t="s">
        <v>220</v>
      </c>
      <c r="B74" s="115" t="s">
        <v>727</v>
      </c>
    </row>
    <row r="75" spans="1:9" ht="12.75" customHeight="1">
      <c r="B75" s="115" t="s">
        <v>728</v>
      </c>
    </row>
    <row r="76" spans="1:9" ht="12.75" customHeight="1">
      <c r="B76" s="115" t="s">
        <v>729</v>
      </c>
    </row>
    <row r="77" spans="1:9" ht="12.75" customHeight="1">
      <c r="B77" s="115" t="s">
        <v>730</v>
      </c>
    </row>
    <row r="78" spans="1:9" ht="12.75" customHeight="1"/>
    <row r="79" spans="1:9" ht="12.75" customHeight="1">
      <c r="C79" s="26" t="s">
        <v>221</v>
      </c>
    </row>
    <row r="80" spans="1:9" ht="12.75" customHeight="1"/>
    <row r="81" spans="1:9" ht="12.75" customHeight="1">
      <c r="A81" s="24" t="s">
        <v>222</v>
      </c>
      <c r="B81" s="115" t="s">
        <v>731</v>
      </c>
    </row>
    <row r="82" spans="1:9" ht="12.75" customHeight="1">
      <c r="B82" s="115" t="s">
        <v>732</v>
      </c>
      <c r="I82" s="279"/>
    </row>
    <row r="83" spans="1:9" ht="12.75" customHeight="1"/>
    <row r="84" spans="1:9" ht="45">
      <c r="C84" s="25" t="s">
        <v>223</v>
      </c>
      <c r="D84" s="25" t="s">
        <v>235</v>
      </c>
      <c r="E84" s="25" t="s">
        <v>234</v>
      </c>
      <c r="F84" s="25" t="s">
        <v>236</v>
      </c>
      <c r="G84" s="25"/>
      <c r="H84" s="25"/>
      <c r="I84" s="25"/>
    </row>
    <row r="85" spans="1:9" ht="12.75" customHeight="1">
      <c r="C85" s="280">
        <v>2016</v>
      </c>
      <c r="D85" s="269">
        <v>44000000</v>
      </c>
      <c r="E85" s="281">
        <v>1009000</v>
      </c>
      <c r="F85" s="279">
        <f>+D85/E85</f>
        <v>43.607532210109021</v>
      </c>
      <c r="G85" s="21"/>
      <c r="H85" s="21"/>
    </row>
    <row r="86" spans="1:9" ht="12.75" customHeight="1">
      <c r="C86" s="280">
        <v>2015</v>
      </c>
      <c r="D86" s="269">
        <v>44000000</v>
      </c>
      <c r="E86" s="281">
        <v>1009000</v>
      </c>
      <c r="F86" s="279">
        <f>+D86/E86</f>
        <v>43.607532210109021</v>
      </c>
      <c r="G86" s="21"/>
      <c r="H86" s="21"/>
    </row>
    <row r="87" spans="1:9" ht="12.75" customHeight="1">
      <c r="C87" s="280">
        <v>2014</v>
      </c>
      <c r="D87" s="269">
        <v>115000000</v>
      </c>
      <c r="E87" s="281">
        <v>1009000</v>
      </c>
      <c r="F87" s="279">
        <f>+D87/E87</f>
        <v>113.97423191278493</v>
      </c>
      <c r="G87" s="21"/>
      <c r="H87" s="21"/>
    </row>
    <row r="88" spans="1:9" ht="12.75" customHeight="1">
      <c r="C88" s="280">
        <v>2013</v>
      </c>
      <c r="D88" s="269">
        <v>20034000</v>
      </c>
      <c r="E88" s="281">
        <v>1009000</v>
      </c>
      <c r="F88" s="279">
        <f>+D88/E88</f>
        <v>19.85530227948464</v>
      </c>
      <c r="G88" s="21"/>
      <c r="H88" s="21"/>
    </row>
    <row r="89" spans="1:9" ht="12.75" customHeight="1">
      <c r="C89" s="280">
        <v>2012</v>
      </c>
      <c r="D89" s="269">
        <v>33997000</v>
      </c>
      <c r="E89" s="281">
        <v>1009000</v>
      </c>
      <c r="F89" s="279">
        <f>+D89/E89</f>
        <v>33.693756194251733</v>
      </c>
      <c r="G89" s="21"/>
      <c r="H89" s="21"/>
    </row>
    <row r="90" spans="1:9" ht="12.75" customHeight="1">
      <c r="C90" s="280"/>
      <c r="D90" s="269"/>
      <c r="E90" s="281"/>
      <c r="F90" s="279"/>
      <c r="G90" s="21"/>
      <c r="H90" s="21"/>
    </row>
    <row r="91" spans="1:9" ht="12.75" customHeight="1">
      <c r="C91" s="282"/>
      <c r="D91" s="282"/>
      <c r="E91" s="282"/>
      <c r="F91" s="282"/>
      <c r="G91" s="282"/>
      <c r="H91" s="282"/>
      <c r="I91" s="282"/>
    </row>
    <row r="92" spans="1:9" ht="12.75" customHeight="1">
      <c r="A92" s="24" t="s">
        <v>224</v>
      </c>
      <c r="B92" s="115" t="s">
        <v>779</v>
      </c>
    </row>
    <row r="93" spans="1:9" ht="12.75" customHeight="1"/>
    <row r="94" spans="1:9" ht="12.75" customHeight="1"/>
    <row r="95" spans="1:9" ht="12.75" customHeight="1"/>
    <row r="96" spans="1:9" ht="12.75" customHeight="1"/>
  </sheetData>
  <mergeCells count="13">
    <mergeCell ref="C54:I55"/>
    <mergeCell ref="A1:H1"/>
    <mergeCell ref="A2:H2"/>
    <mergeCell ref="A3:H3"/>
    <mergeCell ref="A4:H4"/>
    <mergeCell ref="C53:I53"/>
    <mergeCell ref="A72:H72"/>
    <mergeCell ref="C56:I57"/>
    <mergeCell ref="C60:I62"/>
    <mergeCell ref="C65:H66"/>
    <mergeCell ref="A69:H69"/>
    <mergeCell ref="A70:H70"/>
    <mergeCell ref="A71:H71"/>
  </mergeCells>
  <printOptions horizontalCentered="1"/>
  <pageMargins left="1" right="0" top="0.5" bottom="0" header="0" footer="0"/>
  <pageSetup scale="60" orientation="portrait" r:id="rId1"/>
  <headerFooter alignWithMargins="0"/>
  <rowBreaks count="1" manualBreakCount="1">
    <brk id="6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8"/>
  <sheetViews>
    <sheetView view="pageBreakPreview" topLeftCell="F21" zoomScale="60" zoomScaleNormal="100" workbookViewId="0">
      <selection activeCell="L36" sqref="L36"/>
    </sheetView>
  </sheetViews>
  <sheetFormatPr defaultColWidth="16.140625" defaultRowHeight="15"/>
  <cols>
    <col min="1" max="1" width="42.28515625" style="219" customWidth="1"/>
    <col min="2" max="16384" width="16.140625" style="219"/>
  </cols>
  <sheetData>
    <row r="3" spans="1:14">
      <c r="A3" s="328" t="s">
        <v>12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239"/>
      <c r="N3" s="239"/>
    </row>
    <row r="4" spans="1:14">
      <c r="A4" s="329" t="s">
        <v>699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239"/>
      <c r="N4" s="239"/>
    </row>
    <row r="6" spans="1:14">
      <c r="A6" s="239"/>
      <c r="B6" s="116">
        <v>42401</v>
      </c>
      <c r="C6" s="116">
        <v>42430</v>
      </c>
      <c r="D6" s="116">
        <v>42461</v>
      </c>
      <c r="E6" s="116">
        <v>42491</v>
      </c>
      <c r="F6" s="116">
        <v>42522</v>
      </c>
      <c r="G6" s="116">
        <v>42552</v>
      </c>
      <c r="H6" s="116">
        <v>42583</v>
      </c>
      <c r="I6" s="116">
        <v>42614</v>
      </c>
      <c r="J6" s="116">
        <v>42644</v>
      </c>
      <c r="K6" s="116">
        <v>42675</v>
      </c>
      <c r="L6" s="116">
        <v>42705</v>
      </c>
      <c r="M6" s="116">
        <v>42736</v>
      </c>
      <c r="N6" s="116">
        <v>42767</v>
      </c>
    </row>
    <row r="7" spans="1:14">
      <c r="A7" s="57" t="s">
        <v>332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239"/>
      <c r="N7" s="239"/>
    </row>
    <row r="8" spans="1:14">
      <c r="A8" s="41" t="s">
        <v>309</v>
      </c>
      <c r="B8" s="240">
        <v>395958291.53999996</v>
      </c>
      <c r="C8" s="240">
        <v>397908483.65000004</v>
      </c>
      <c r="D8" s="240">
        <v>399761979.68000001</v>
      </c>
      <c r="E8" s="240">
        <v>400150716.82999998</v>
      </c>
      <c r="F8" s="240">
        <v>401615123.12</v>
      </c>
      <c r="G8" s="240">
        <v>404229810.96000004</v>
      </c>
      <c r="H8" s="240">
        <v>400122430.33999997</v>
      </c>
      <c r="I8" s="240">
        <v>402596827.65999997</v>
      </c>
      <c r="J8" s="240">
        <v>426151304.39000005</v>
      </c>
      <c r="K8" s="240">
        <v>427794228.82999998</v>
      </c>
      <c r="L8" s="240">
        <v>410773901.95999998</v>
      </c>
      <c r="M8" s="113">
        <v>413365355.31</v>
      </c>
      <c r="N8" s="241">
        <v>415758039.77000004</v>
      </c>
    </row>
    <row r="9" spans="1:14">
      <c r="A9" s="41" t="s">
        <v>331</v>
      </c>
      <c r="B9" s="242">
        <v>183083430.39000002</v>
      </c>
      <c r="C9" s="242">
        <v>184343721.46000001</v>
      </c>
      <c r="D9" s="242">
        <v>185545529.00999999</v>
      </c>
      <c r="E9" s="242">
        <v>186806330.32000002</v>
      </c>
      <c r="F9" s="242">
        <v>187899257.78</v>
      </c>
      <c r="G9" s="242">
        <v>189117494.81999999</v>
      </c>
      <c r="H9" s="242">
        <v>190233309.74000001</v>
      </c>
      <c r="I9" s="242">
        <v>191502654.54999998</v>
      </c>
      <c r="J9" s="242">
        <v>192751898.70000002</v>
      </c>
      <c r="K9" s="242">
        <v>192533713.59</v>
      </c>
      <c r="L9" s="242">
        <v>193650010.24000001</v>
      </c>
      <c r="M9" s="113">
        <v>194896513.63</v>
      </c>
      <c r="N9" s="241">
        <v>196109648.12</v>
      </c>
    </row>
    <row r="10" spans="1:14">
      <c r="A10" s="41" t="s">
        <v>330</v>
      </c>
      <c r="B10" s="242">
        <v>216011011.56</v>
      </c>
      <c r="C10" s="242">
        <v>216377674.06999999</v>
      </c>
      <c r="D10" s="242">
        <v>217434238.63999999</v>
      </c>
      <c r="E10" s="242">
        <v>218892213.19</v>
      </c>
      <c r="F10" s="242">
        <v>219944706.21000001</v>
      </c>
      <c r="G10" s="242">
        <v>221445605.72</v>
      </c>
      <c r="H10" s="242">
        <v>222797306.58000001</v>
      </c>
      <c r="I10" s="242">
        <v>224006276.84</v>
      </c>
      <c r="J10" s="242">
        <v>225294006.94999999</v>
      </c>
      <c r="K10" s="242">
        <v>226355370.00999999</v>
      </c>
      <c r="L10" s="242">
        <v>227645149.16999999</v>
      </c>
      <c r="M10" s="113">
        <v>229006028.05000001</v>
      </c>
      <c r="N10" s="241">
        <v>230470068.93000001</v>
      </c>
    </row>
    <row r="11" spans="1:14">
      <c r="A11" s="41" t="s">
        <v>4</v>
      </c>
      <c r="B11" s="240">
        <v>10240841.42</v>
      </c>
      <c r="C11" s="240">
        <v>10381242.74</v>
      </c>
      <c r="D11" s="240">
        <v>10478222.65</v>
      </c>
      <c r="E11" s="240">
        <v>10621546.369999999</v>
      </c>
      <c r="F11" s="240">
        <v>10764890.4</v>
      </c>
      <c r="G11" s="240">
        <v>10907654.220000001</v>
      </c>
      <c r="H11" s="240">
        <v>11049494.129999999</v>
      </c>
      <c r="I11" s="240">
        <v>11192800.35</v>
      </c>
      <c r="J11" s="240">
        <v>11249868.17</v>
      </c>
      <c r="K11" s="240">
        <v>11391594.810000001</v>
      </c>
      <c r="L11" s="240">
        <v>11534844.9</v>
      </c>
      <c r="M11" s="113">
        <v>11643777.16</v>
      </c>
      <c r="N11" s="241">
        <v>11788452.82</v>
      </c>
    </row>
    <row r="12" spans="1:14">
      <c r="A12" s="239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188"/>
      <c r="N12" s="239"/>
    </row>
    <row r="13" spans="1:14" ht="26.25">
      <c r="A13" s="57" t="s">
        <v>329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188"/>
      <c r="N13" s="239"/>
    </row>
    <row r="14" spans="1:14">
      <c r="A14" s="41" t="s">
        <v>309</v>
      </c>
      <c r="B14" s="242">
        <v>2122120.4500000002</v>
      </c>
      <c r="C14" s="242">
        <v>2157831.46</v>
      </c>
      <c r="D14" s="242">
        <v>2193542.4700000002</v>
      </c>
      <c r="E14" s="242">
        <v>2229253.4700000002</v>
      </c>
      <c r="F14" s="242">
        <v>2264964.48</v>
      </c>
      <c r="G14" s="242">
        <v>2300675.4700000002</v>
      </c>
      <c r="H14" s="242">
        <v>2336386.4500000002</v>
      </c>
      <c r="I14" s="242">
        <v>2372097.4700000002</v>
      </c>
      <c r="J14" s="242">
        <v>2407808.46</v>
      </c>
      <c r="K14" s="242">
        <v>2443519.4700000002</v>
      </c>
      <c r="L14" s="242">
        <v>3845417.9699999997</v>
      </c>
      <c r="M14" s="45">
        <v>3881531.8</v>
      </c>
      <c r="N14" s="45">
        <v>3917645.65</v>
      </c>
    </row>
    <row r="15" spans="1:14">
      <c r="A15" s="41" t="s">
        <v>4</v>
      </c>
      <c r="B15" s="242">
        <v>28954.850000000002</v>
      </c>
      <c r="C15" s="242">
        <v>29424.21</v>
      </c>
      <c r="D15" s="242">
        <v>29893.57</v>
      </c>
      <c r="E15" s="242">
        <v>30362.93</v>
      </c>
      <c r="F15" s="242">
        <v>30832.3</v>
      </c>
      <c r="G15" s="242">
        <v>31301.66</v>
      </c>
      <c r="H15" s="242">
        <v>31771.02</v>
      </c>
      <c r="I15" s="242">
        <v>32240.39</v>
      </c>
      <c r="J15" s="242">
        <v>32709.75</v>
      </c>
      <c r="K15" s="242">
        <v>33179.120000000003</v>
      </c>
      <c r="L15" s="242">
        <v>33648.480000000003</v>
      </c>
      <c r="M15" s="45">
        <v>34117.85</v>
      </c>
      <c r="N15" s="45">
        <v>34587.22</v>
      </c>
    </row>
    <row r="16" spans="1:14">
      <c r="A16" s="239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45"/>
      <c r="N16" s="45"/>
    </row>
    <row r="17" spans="1:14">
      <c r="A17" s="41" t="s">
        <v>328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45"/>
      <c r="N17" s="45"/>
    </row>
    <row r="18" spans="1:14">
      <c r="A18" s="41" t="s">
        <v>327</v>
      </c>
      <c r="B18" s="244">
        <v>1726221.05</v>
      </c>
      <c r="C18" s="244">
        <v>1770043.23</v>
      </c>
      <c r="D18" s="244">
        <v>1444040.33</v>
      </c>
      <c r="E18" s="244">
        <v>1723857.68</v>
      </c>
      <c r="F18" s="244">
        <v>1015567.53</v>
      </c>
      <c r="G18" s="244">
        <v>883829.72</v>
      </c>
      <c r="H18" s="244">
        <v>505243.3</v>
      </c>
      <c r="I18" s="244">
        <v>371047.47</v>
      </c>
      <c r="J18" s="244">
        <v>21513358.890000001</v>
      </c>
      <c r="K18" s="244">
        <v>20496212.600000001</v>
      </c>
      <c r="L18" s="244">
        <v>3550868.53</v>
      </c>
      <c r="M18" s="245">
        <v>1824148.33</v>
      </c>
      <c r="N18" s="246">
        <v>1880256.26</v>
      </c>
    </row>
    <row r="19" spans="1:14">
      <c r="A19" s="23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247"/>
      <c r="N19" s="45"/>
    </row>
    <row r="20" spans="1:14">
      <c r="A20" s="56" t="s">
        <v>326</v>
      </c>
      <c r="B20" s="248">
        <v>805718429.16000009</v>
      </c>
      <c r="C20" s="248">
        <v>809428334.36000013</v>
      </c>
      <c r="D20" s="248">
        <v>813999365.69000006</v>
      </c>
      <c r="E20" s="248">
        <v>817006565.42999995</v>
      </c>
      <c r="F20" s="248">
        <v>821504206.75999999</v>
      </c>
      <c r="G20" s="248">
        <v>827148713.13</v>
      </c>
      <c r="H20" s="248">
        <v>826065454.96000004</v>
      </c>
      <c r="I20" s="248">
        <v>831331849.78999996</v>
      </c>
      <c r="J20" s="248">
        <v>836374237.52999997</v>
      </c>
      <c r="K20" s="248">
        <v>840055393.2299999</v>
      </c>
      <c r="L20" s="248">
        <v>843932104.19000006</v>
      </c>
      <c r="M20" s="248">
        <v>851003175.46999991</v>
      </c>
      <c r="N20" s="248">
        <v>856198186.25000024</v>
      </c>
    </row>
    <row r="21" spans="1:14">
      <c r="A21" s="239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247"/>
      <c r="N21" s="45"/>
    </row>
    <row r="22" spans="1:14">
      <c r="A22" s="239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247"/>
      <c r="N22" s="45"/>
    </row>
    <row r="23" spans="1:14" ht="26.25">
      <c r="A23" s="57" t="s">
        <v>325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247"/>
      <c r="N23" s="45"/>
    </row>
    <row r="24" spans="1:14">
      <c r="A24" s="41" t="s">
        <v>605</v>
      </c>
      <c r="B24" s="244">
        <v>52551.18</v>
      </c>
      <c r="C24" s="244">
        <v>52579.990000000005</v>
      </c>
      <c r="D24" s="244">
        <v>52608.79</v>
      </c>
      <c r="E24" s="244">
        <v>52637.599999999999</v>
      </c>
      <c r="F24" s="244">
        <v>52666.400000000001</v>
      </c>
      <c r="G24" s="244">
        <v>52695.210000000006</v>
      </c>
      <c r="H24" s="244">
        <v>52724.01</v>
      </c>
      <c r="I24" s="244">
        <v>52752.82</v>
      </c>
      <c r="J24" s="244">
        <v>52781.619999999995</v>
      </c>
      <c r="K24" s="244">
        <v>52810.43</v>
      </c>
      <c r="L24" s="244">
        <v>52839.23</v>
      </c>
      <c r="M24" s="247">
        <v>52861.56</v>
      </c>
      <c r="N24" s="45">
        <v>52883.89</v>
      </c>
    </row>
    <row r="25" spans="1:14">
      <c r="A25" s="41" t="s">
        <v>225</v>
      </c>
      <c r="B25" s="249">
        <v>7596825.21</v>
      </c>
      <c r="C25" s="249">
        <v>7837378.709999999</v>
      </c>
      <c r="D25" s="249">
        <v>8084361.4700000007</v>
      </c>
      <c r="E25" s="249">
        <v>8334373.1000000006</v>
      </c>
      <c r="F25" s="249">
        <v>8590312.5199999996</v>
      </c>
      <c r="G25" s="249">
        <v>8850214.3699999992</v>
      </c>
      <c r="H25" s="249">
        <v>9113494.040000001</v>
      </c>
      <c r="I25" s="249">
        <v>9347741.1000000015</v>
      </c>
      <c r="J25" s="249">
        <v>9622446.6399999969</v>
      </c>
      <c r="K25" s="249">
        <v>9902619.2599999998</v>
      </c>
      <c r="L25" s="249">
        <v>9931120.4800000004</v>
      </c>
      <c r="M25" s="247">
        <v>10255669.93</v>
      </c>
      <c r="N25" s="45">
        <v>10581232.85</v>
      </c>
    </row>
    <row r="26" spans="1:14">
      <c r="A26" s="41" t="s">
        <v>226</v>
      </c>
      <c r="B26" s="249">
        <v>0</v>
      </c>
      <c r="C26" s="249">
        <v>0</v>
      </c>
      <c r="D26" s="249">
        <v>0</v>
      </c>
      <c r="E26" s="249">
        <v>0</v>
      </c>
      <c r="F26" s="249">
        <v>0</v>
      </c>
      <c r="G26" s="249">
        <v>0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247">
        <v>0</v>
      </c>
      <c r="N26" s="45">
        <v>0</v>
      </c>
    </row>
    <row r="27" spans="1:14">
      <c r="A27" s="41" t="s">
        <v>227</v>
      </c>
      <c r="B27" s="244">
        <v>1219788.0900000001</v>
      </c>
      <c r="C27" s="244">
        <v>1228339.1499999999</v>
      </c>
      <c r="D27" s="244">
        <v>1234427.8600000001</v>
      </c>
      <c r="E27" s="244">
        <v>1243218.6599999999</v>
      </c>
      <c r="F27" s="244">
        <v>1252540.23</v>
      </c>
      <c r="G27" s="244">
        <v>1260805.75</v>
      </c>
      <c r="H27" s="244">
        <v>1269596.28</v>
      </c>
      <c r="I27" s="244">
        <v>1269425.8999999999</v>
      </c>
      <c r="J27" s="244">
        <v>1278840.1400000001</v>
      </c>
      <c r="K27" s="244">
        <v>1288254.3700000001</v>
      </c>
      <c r="L27" s="244">
        <v>1296935.17</v>
      </c>
      <c r="M27" s="247">
        <v>1306398.3</v>
      </c>
      <c r="N27" s="45">
        <v>1315861.43</v>
      </c>
    </row>
    <row r="28" spans="1:14">
      <c r="A28" s="23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47"/>
      <c r="N28" s="45"/>
    </row>
    <row r="29" spans="1:14">
      <c r="A29" s="41" t="s">
        <v>324</v>
      </c>
      <c r="B29" s="78">
        <f>SUM(B24:B27)</f>
        <v>8869164.4800000004</v>
      </c>
      <c r="C29" s="78">
        <v>9118297.8499999996</v>
      </c>
      <c r="D29" s="78">
        <v>9371398.120000001</v>
      </c>
      <c r="E29" s="78">
        <v>9630229.3599999994</v>
      </c>
      <c r="F29" s="78">
        <v>9895519.1500000004</v>
      </c>
      <c r="G29" s="78">
        <v>10163715.33</v>
      </c>
      <c r="H29" s="78">
        <v>10435814.33</v>
      </c>
      <c r="I29" s="78">
        <v>10669919.820000002</v>
      </c>
      <c r="J29" s="78">
        <v>10954068.399999997</v>
      </c>
      <c r="K29" s="78">
        <v>11243684.059999999</v>
      </c>
      <c r="L29" s="78">
        <v>11280894.880000001</v>
      </c>
      <c r="M29" s="247">
        <v>11614929.790000001</v>
      </c>
      <c r="N29" s="247">
        <v>11949978.17</v>
      </c>
    </row>
    <row r="30" spans="1:14">
      <c r="A30" s="239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247"/>
      <c r="N30" s="45"/>
    </row>
    <row r="31" spans="1:14" ht="26.25">
      <c r="A31" s="56" t="s">
        <v>323</v>
      </c>
      <c r="B31" s="248">
        <f>B29</f>
        <v>8869164.4800000004</v>
      </c>
      <c r="C31" s="248">
        <f t="shared" ref="C31:N31" si="0">C29</f>
        <v>9118297.8499999996</v>
      </c>
      <c r="D31" s="248">
        <f t="shared" si="0"/>
        <v>9371398.120000001</v>
      </c>
      <c r="E31" s="248">
        <f t="shared" si="0"/>
        <v>9630229.3599999994</v>
      </c>
      <c r="F31" s="248">
        <f t="shared" si="0"/>
        <v>9895519.1500000004</v>
      </c>
      <c r="G31" s="248">
        <f t="shared" si="0"/>
        <v>10163715.33</v>
      </c>
      <c r="H31" s="248">
        <f t="shared" si="0"/>
        <v>10435814.33</v>
      </c>
      <c r="I31" s="248">
        <f t="shared" si="0"/>
        <v>10669919.820000002</v>
      </c>
      <c r="J31" s="248">
        <f t="shared" si="0"/>
        <v>10954068.399999997</v>
      </c>
      <c r="K31" s="248">
        <f t="shared" si="0"/>
        <v>11243684.059999999</v>
      </c>
      <c r="L31" s="248">
        <f t="shared" si="0"/>
        <v>11280894.880000001</v>
      </c>
      <c r="M31" s="248">
        <f t="shared" si="0"/>
        <v>11614929.790000001</v>
      </c>
      <c r="N31" s="248">
        <f t="shared" si="0"/>
        <v>11949978.17</v>
      </c>
    </row>
    <row r="32" spans="1:14">
      <c r="A32" s="239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</row>
    <row r="33" spans="1:14" ht="27" thickBot="1">
      <c r="A33" s="56" t="s">
        <v>322</v>
      </c>
      <c r="B33" s="55">
        <f t="shared" ref="B33:N33" si="1">B31+B20</f>
        <v>814587593.6400001</v>
      </c>
      <c r="C33" s="55">
        <f t="shared" si="1"/>
        <v>818546632.21000016</v>
      </c>
      <c r="D33" s="55">
        <f t="shared" si="1"/>
        <v>823370763.81000006</v>
      </c>
      <c r="E33" s="55">
        <f t="shared" si="1"/>
        <v>826636794.78999996</v>
      </c>
      <c r="F33" s="55">
        <f t="shared" si="1"/>
        <v>831399725.90999997</v>
      </c>
      <c r="G33" s="55">
        <f t="shared" si="1"/>
        <v>837312428.46000004</v>
      </c>
      <c r="H33" s="55">
        <f t="shared" si="1"/>
        <v>836501269.29000008</v>
      </c>
      <c r="I33" s="55">
        <f t="shared" si="1"/>
        <v>842001769.61000001</v>
      </c>
      <c r="J33" s="55">
        <f t="shared" si="1"/>
        <v>847328305.92999995</v>
      </c>
      <c r="K33" s="55">
        <f t="shared" si="1"/>
        <v>851299077.28999984</v>
      </c>
      <c r="L33" s="55">
        <f t="shared" si="1"/>
        <v>855212999.07000005</v>
      </c>
      <c r="M33" s="55">
        <f t="shared" si="1"/>
        <v>862618105.25999987</v>
      </c>
      <c r="N33" s="55">
        <f t="shared" si="1"/>
        <v>868148164.4200002</v>
      </c>
    </row>
    <row r="34" spans="1:14" ht="15.75" thickTop="1">
      <c r="A34" s="239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>
      <c r="A35" s="210" t="s">
        <v>321</v>
      </c>
      <c r="B35" s="45" t="s">
        <v>320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>
      <c r="A36" s="210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>
      <c r="A37" s="210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8" spans="1:14">
      <c r="A38" s="210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14">
      <c r="A39" s="210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4">
      <c r="A40" s="239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4">
      <c r="A41" s="23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239"/>
      <c r="N41" s="239"/>
    </row>
    <row r="42" spans="1:14">
      <c r="A42" s="23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239"/>
      <c r="M42" s="239"/>
      <c r="N42" s="251" t="s">
        <v>262</v>
      </c>
    </row>
    <row r="43" spans="1:14">
      <c r="A43" s="239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239"/>
      <c r="M43" s="239"/>
      <c r="N43" s="239"/>
    </row>
    <row r="44" spans="1:14">
      <c r="A44" s="239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239"/>
      <c r="M44" s="239"/>
      <c r="N44" s="239"/>
    </row>
    <row r="45" spans="1:14">
      <c r="A45" s="239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239"/>
      <c r="N45" s="239"/>
    </row>
    <row r="46" spans="1:14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4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4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</sheetData>
  <mergeCells count="2">
    <mergeCell ref="A3:L3"/>
    <mergeCell ref="A4:L4"/>
  </mergeCells>
  <pageMargins left="0.7" right="0.7" top="0.75" bottom="0.75" header="0.3" footer="0.3"/>
  <pageSetup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E1" zoomScaleNormal="100" workbookViewId="0">
      <selection activeCell="L32" sqref="L32"/>
    </sheetView>
  </sheetViews>
  <sheetFormatPr defaultColWidth="8.85546875" defaultRowHeight="15"/>
  <cols>
    <col min="1" max="1" width="3.85546875" style="219" bestFit="1" customWidth="1"/>
    <col min="2" max="2" width="18.5703125" style="219" bestFit="1" customWidth="1"/>
    <col min="3" max="3" width="11.140625" style="219" bestFit="1" customWidth="1"/>
    <col min="4" max="4" width="16" style="219" bestFit="1" customWidth="1"/>
    <col min="5" max="9" width="11.140625" style="219" bestFit="1" customWidth="1"/>
    <col min="10" max="10" width="12.5703125" style="219" bestFit="1" customWidth="1"/>
    <col min="11" max="11" width="11.140625" style="219" bestFit="1" customWidth="1"/>
    <col min="12" max="12" width="14" style="219" customWidth="1"/>
    <col min="13" max="13" width="12" style="219" bestFit="1" customWidth="1"/>
    <col min="14" max="15" width="11.140625" style="219" bestFit="1" customWidth="1"/>
    <col min="16" max="16384" width="8.85546875" style="219"/>
  </cols>
  <sheetData>
    <row r="1" spans="1:15">
      <c r="O1" s="219" t="s">
        <v>262</v>
      </c>
    </row>
    <row r="2" spans="1:15">
      <c r="O2" s="219" t="s">
        <v>262</v>
      </c>
    </row>
    <row r="3" spans="1:15">
      <c r="A3" s="41"/>
      <c r="B3" s="330" t="s">
        <v>12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5">
      <c r="A4" s="41"/>
      <c r="B4" s="331" t="s">
        <v>700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</row>
    <row r="6" spans="1:15">
      <c r="A6" s="49" t="s">
        <v>237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>
      <c r="A7" s="49" t="s">
        <v>238</v>
      </c>
      <c r="B7" s="41"/>
      <c r="C7" s="53">
        <v>42401</v>
      </c>
      <c r="D7" s="53">
        <v>42430</v>
      </c>
      <c r="E7" s="53">
        <v>42461</v>
      </c>
      <c r="F7" s="53">
        <v>42491</v>
      </c>
      <c r="G7" s="53">
        <v>42522</v>
      </c>
      <c r="H7" s="53">
        <v>42552</v>
      </c>
      <c r="I7" s="53">
        <v>42583</v>
      </c>
      <c r="J7" s="53">
        <v>42614</v>
      </c>
      <c r="K7" s="53">
        <v>42644</v>
      </c>
      <c r="L7" s="53">
        <v>42675</v>
      </c>
      <c r="M7" s="53">
        <v>42705</v>
      </c>
      <c r="N7" s="53">
        <v>42736</v>
      </c>
      <c r="O7" s="53">
        <v>42767</v>
      </c>
    </row>
    <row r="8" spans="1:15">
      <c r="A8" s="49">
        <v>1</v>
      </c>
      <c r="B8" s="48" t="s">
        <v>47</v>
      </c>
      <c r="C8" s="51">
        <v>67287275.586999878</v>
      </c>
      <c r="D8" s="51">
        <v>70277733.67700015</v>
      </c>
      <c r="E8" s="51">
        <v>72807254.607000127</v>
      </c>
      <c r="F8" s="45">
        <v>20864050.251000039</v>
      </c>
      <c r="G8" s="45">
        <v>19251738.471000005</v>
      </c>
      <c r="H8" s="51">
        <v>18894001.321000028</v>
      </c>
      <c r="I8" s="51">
        <v>18709420.071000002</v>
      </c>
      <c r="J8" s="51">
        <v>19167761.901000053</v>
      </c>
      <c r="K8" s="45">
        <v>20915729.821000081</v>
      </c>
      <c r="L8" s="51">
        <v>21825610.631000049</v>
      </c>
      <c r="M8" s="51">
        <v>27379768.691000067</v>
      </c>
      <c r="N8" s="252">
        <v>24901399.530999999</v>
      </c>
      <c r="O8" s="253">
        <v>27165803.201000001</v>
      </c>
    </row>
    <row r="9" spans="1:15">
      <c r="A9" s="41"/>
      <c r="B9" s="4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41"/>
      <c r="O9" s="41"/>
    </row>
    <row r="10" spans="1:15" ht="15.75" thickBot="1">
      <c r="A10" s="49">
        <v>2</v>
      </c>
      <c r="B10" s="50" t="s">
        <v>319</v>
      </c>
      <c r="C10" s="52">
        <v>67287275.586999878</v>
      </c>
      <c r="D10" s="52">
        <v>70277733.67700015</v>
      </c>
      <c r="E10" s="52">
        <v>72807254.607000127</v>
      </c>
      <c r="F10" s="52">
        <v>20864050.251000039</v>
      </c>
      <c r="G10" s="52">
        <v>19251738.471000005</v>
      </c>
      <c r="H10" s="52">
        <v>18894001.321000028</v>
      </c>
      <c r="I10" s="52">
        <v>18709420.071000002</v>
      </c>
      <c r="J10" s="52">
        <v>19167761.901000053</v>
      </c>
      <c r="K10" s="52">
        <v>20915729.821000081</v>
      </c>
      <c r="L10" s="52">
        <v>21825610.631000049</v>
      </c>
      <c r="M10" s="52">
        <v>27379768.691000067</v>
      </c>
      <c r="N10" s="52">
        <v>24901399.530999999</v>
      </c>
      <c r="O10" s="52">
        <v>27165803.201000001</v>
      </c>
    </row>
    <row r="11" spans="1:15" ht="15.75" thickTop="1">
      <c r="A11" s="41"/>
      <c r="B11" s="4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>
      <c r="A12" s="41"/>
      <c r="B12" s="4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4" spans="1:15">
      <c r="A14" s="41"/>
      <c r="B14" s="41"/>
      <c r="C14" s="50" t="s">
        <v>318</v>
      </c>
      <c r="D14" s="48" t="s">
        <v>317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6" spans="1:15">
      <c r="A16" s="41"/>
      <c r="B16" s="254"/>
      <c r="C16" s="41"/>
      <c r="D16" s="25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2:2">
      <c r="B17" s="254"/>
    </row>
    <row r="51" spans="15:15">
      <c r="O51" s="251" t="s">
        <v>262</v>
      </c>
    </row>
  </sheetData>
  <mergeCells count="2">
    <mergeCell ref="B3:O3"/>
    <mergeCell ref="B4:O4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M74"/>
  <sheetViews>
    <sheetView view="pageBreakPreview" zoomScale="60" zoomScaleNormal="100" workbookViewId="0">
      <pane xSplit="3" ySplit="7" topLeftCell="D8" activePane="bottomRight" state="frozen"/>
      <selection activeCell="O5" sqref="O5"/>
      <selection pane="topRight" activeCell="O5" sqref="O5"/>
      <selection pane="bottomLeft" activeCell="O5" sqref="O5"/>
      <selection pane="bottomRight" activeCell="J54" sqref="J54"/>
    </sheetView>
  </sheetViews>
  <sheetFormatPr defaultRowHeight="12.75"/>
  <cols>
    <col min="1" max="1" width="4.42578125" style="6" bestFit="1" customWidth="1"/>
    <col min="2" max="2" width="2.28515625" customWidth="1"/>
    <col min="3" max="3" width="30.5703125" bestFit="1" customWidth="1"/>
    <col min="4" max="4" width="2.28515625" customWidth="1"/>
    <col min="5" max="5" width="14" bestFit="1" customWidth="1"/>
    <col min="6" max="8" width="13.5703125" bestFit="1" customWidth="1"/>
    <col min="9" max="9" width="13.5703125" style="83" bestFit="1" customWidth="1"/>
    <col min="10" max="10" width="13.42578125" style="83" customWidth="1"/>
    <col min="11" max="11" width="12.5703125" style="83" bestFit="1" customWidth="1"/>
    <col min="12" max="14" width="14.5703125" style="83" bestFit="1" customWidth="1"/>
    <col min="15" max="16" width="13.5703125" style="83" bestFit="1" customWidth="1"/>
    <col min="17" max="17" width="13.5703125" style="83" customWidth="1"/>
    <col min="18" max="18" width="2.28515625" customWidth="1"/>
    <col min="19" max="24" width="2.28515625" style="136" customWidth="1"/>
  </cols>
  <sheetData>
    <row r="1" spans="1:24">
      <c r="J1" s="87" t="s">
        <v>12</v>
      </c>
    </row>
    <row r="2" spans="1:24">
      <c r="J2" s="19" t="s">
        <v>43</v>
      </c>
    </row>
    <row r="3" spans="1:24">
      <c r="C3" s="332" t="s">
        <v>653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22"/>
      <c r="S3" s="22"/>
      <c r="T3" s="22"/>
      <c r="U3" s="22"/>
      <c r="V3" s="22"/>
      <c r="W3" s="22"/>
      <c r="X3" s="22"/>
    </row>
    <row r="4" spans="1:24">
      <c r="J4" s="19"/>
    </row>
    <row r="6" spans="1:24">
      <c r="E6" s="88" t="s">
        <v>652</v>
      </c>
      <c r="F6" s="88" t="s">
        <v>355</v>
      </c>
      <c r="G6" s="88" t="s">
        <v>354</v>
      </c>
      <c r="H6" s="88" t="s">
        <v>356</v>
      </c>
      <c r="I6" s="88" t="s">
        <v>357</v>
      </c>
      <c r="J6" s="88" t="s">
        <v>358</v>
      </c>
      <c r="K6" s="88" t="s">
        <v>359</v>
      </c>
      <c r="L6" s="88" t="s">
        <v>360</v>
      </c>
      <c r="M6" s="88" t="s">
        <v>361</v>
      </c>
      <c r="N6" s="88" t="s">
        <v>362</v>
      </c>
      <c r="O6" s="88" t="s">
        <v>363</v>
      </c>
      <c r="P6" s="88" t="s">
        <v>364</v>
      </c>
      <c r="Q6" s="88" t="s">
        <v>365</v>
      </c>
      <c r="R6" s="23" t="s">
        <v>262</v>
      </c>
      <c r="S6" s="23"/>
      <c r="T6" s="23"/>
      <c r="U6" s="23"/>
      <c r="V6" s="23"/>
      <c r="W6" s="23"/>
      <c r="X6" s="23"/>
    </row>
    <row r="7" spans="1:24" ht="25.5">
      <c r="A7" s="2" t="s">
        <v>0</v>
      </c>
      <c r="E7" s="89">
        <v>2016</v>
      </c>
      <c r="F7" s="89">
        <v>2016</v>
      </c>
      <c r="G7" s="89">
        <v>2016</v>
      </c>
      <c r="H7" s="89">
        <v>2016</v>
      </c>
      <c r="I7" s="89">
        <v>2016</v>
      </c>
      <c r="J7" s="89">
        <v>2016</v>
      </c>
      <c r="K7" s="89">
        <v>2016</v>
      </c>
      <c r="L7" s="89">
        <v>2016</v>
      </c>
      <c r="M7" s="89">
        <v>2016</v>
      </c>
      <c r="N7" s="89">
        <v>2016</v>
      </c>
      <c r="O7" s="89">
        <v>2016</v>
      </c>
      <c r="P7" s="89">
        <v>2017</v>
      </c>
      <c r="Q7" s="89">
        <v>2017</v>
      </c>
      <c r="R7" s="3"/>
      <c r="S7" s="3"/>
      <c r="T7" s="3"/>
      <c r="U7" s="3"/>
      <c r="V7" s="3"/>
      <c r="W7" s="3"/>
      <c r="X7" s="3"/>
    </row>
    <row r="8" spans="1:24">
      <c r="A8" s="2"/>
      <c r="E8" s="9"/>
      <c r="F8" s="9"/>
      <c r="G8" s="9"/>
      <c r="H8" s="9"/>
      <c r="I8" s="19"/>
      <c r="J8" s="19"/>
      <c r="K8" s="19"/>
      <c r="L8" s="19"/>
      <c r="M8" s="19"/>
      <c r="N8" s="19"/>
      <c r="O8" s="19"/>
      <c r="P8" s="19"/>
      <c r="Q8" s="19"/>
      <c r="R8" s="3"/>
      <c r="S8" s="3"/>
      <c r="T8" s="3"/>
      <c r="U8" s="3"/>
      <c r="V8" s="3"/>
      <c r="W8" s="3"/>
      <c r="X8" s="3"/>
    </row>
    <row r="9" spans="1:24">
      <c r="A9" s="2"/>
      <c r="C9" s="12" t="s">
        <v>34</v>
      </c>
      <c r="E9" s="19"/>
      <c r="F9" s="9"/>
      <c r="G9" s="9"/>
      <c r="H9" s="9"/>
      <c r="I9" s="19"/>
      <c r="J9" s="19"/>
      <c r="K9" s="19"/>
      <c r="L9" s="19"/>
      <c r="M9" s="19"/>
      <c r="N9" s="19"/>
      <c r="O9" s="19"/>
      <c r="P9" s="19"/>
      <c r="Q9" s="19"/>
      <c r="R9" s="3"/>
      <c r="S9" s="3"/>
      <c r="T9" s="3"/>
      <c r="U9" s="3"/>
      <c r="V9" s="3"/>
      <c r="W9" s="3"/>
      <c r="X9" s="3"/>
    </row>
    <row r="10" spans="1:24">
      <c r="E10" s="83"/>
      <c r="F10" s="83"/>
      <c r="G10" s="83"/>
    </row>
    <row r="11" spans="1:24">
      <c r="A11" s="6">
        <v>1</v>
      </c>
      <c r="C11" s="3" t="s">
        <v>32</v>
      </c>
      <c r="E11" s="92">
        <v>1220064.26</v>
      </c>
      <c r="F11" s="92">
        <v>1000400.9299999999</v>
      </c>
      <c r="G11" s="92">
        <v>782580.3</v>
      </c>
      <c r="H11" s="92">
        <v>644620.28</v>
      </c>
      <c r="I11" s="92">
        <v>535128.48</v>
      </c>
      <c r="J11" s="92">
        <v>1737804.9330000002</v>
      </c>
      <c r="K11" s="92">
        <v>1530973.733</v>
      </c>
      <c r="L11" s="92">
        <v>1337478.993</v>
      </c>
      <c r="M11" s="92">
        <v>1208243.3530000001</v>
      </c>
      <c r="N11" s="92">
        <v>1014917.5830000001</v>
      </c>
      <c r="O11" s="92">
        <v>871176.15299999993</v>
      </c>
      <c r="P11" s="92">
        <v>1209131.263</v>
      </c>
      <c r="Q11" s="92">
        <v>1030859.273</v>
      </c>
      <c r="R11" s="4"/>
      <c r="S11" s="138"/>
      <c r="T11" s="138"/>
      <c r="U11" s="138"/>
      <c r="V11" s="138"/>
      <c r="W11" s="138"/>
      <c r="X11" s="138"/>
    </row>
    <row r="12" spans="1:24">
      <c r="A12" s="6">
        <f t="shared" ref="A12:A16" si="0">+A11+1</f>
        <v>2</v>
      </c>
      <c r="C12" s="3" t="s">
        <v>245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4"/>
      <c r="S12" s="138"/>
      <c r="T12" s="138"/>
      <c r="U12" s="138"/>
      <c r="V12" s="138"/>
      <c r="W12" s="138"/>
      <c r="X12" s="138"/>
    </row>
    <row r="13" spans="1:24">
      <c r="A13" s="6">
        <f t="shared" si="0"/>
        <v>3</v>
      </c>
      <c r="C13" s="3" t="s">
        <v>246</v>
      </c>
      <c r="E13" s="92">
        <v>377401.04</v>
      </c>
      <c r="F13" s="92">
        <v>283050.78000000003</v>
      </c>
      <c r="G13" s="92">
        <v>188700.52</v>
      </c>
      <c r="H13" s="92">
        <v>94350.26</v>
      </c>
      <c r="I13" s="92">
        <v>1126799.31</v>
      </c>
      <c r="J13" s="92">
        <v>1032899.37</v>
      </c>
      <c r="K13" s="92">
        <v>938999.43</v>
      </c>
      <c r="L13" s="92">
        <v>845099.49</v>
      </c>
      <c r="M13" s="92">
        <v>751199.55</v>
      </c>
      <c r="N13" s="92">
        <v>657299.61</v>
      </c>
      <c r="O13" s="92">
        <v>563399.67000000004</v>
      </c>
      <c r="P13" s="92">
        <v>469499.73</v>
      </c>
      <c r="Q13" s="92">
        <v>375599.79</v>
      </c>
      <c r="R13" s="4"/>
      <c r="S13" s="138"/>
      <c r="T13" s="138"/>
      <c r="U13" s="138"/>
      <c r="V13" s="138"/>
      <c r="W13" s="138"/>
      <c r="X13" s="138"/>
    </row>
    <row r="14" spans="1:24">
      <c r="A14" s="6">
        <f t="shared" si="0"/>
        <v>4</v>
      </c>
      <c r="C14" s="3" t="s">
        <v>31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4"/>
      <c r="S14" s="138"/>
      <c r="T14" s="138"/>
      <c r="U14" s="138"/>
      <c r="V14" s="138"/>
      <c r="W14" s="138"/>
      <c r="X14" s="138"/>
    </row>
    <row r="15" spans="1:24">
      <c r="A15" s="6">
        <f t="shared" si="0"/>
        <v>5</v>
      </c>
      <c r="C15" s="3" t="s">
        <v>247</v>
      </c>
      <c r="E15" s="92">
        <v>22239.65</v>
      </c>
      <c r="F15" s="92">
        <v>15129.11</v>
      </c>
      <c r="G15" s="92">
        <v>25323.9</v>
      </c>
      <c r="H15" s="92">
        <v>24564.7</v>
      </c>
      <c r="I15" s="92">
        <v>41293.81</v>
      </c>
      <c r="J15" s="92">
        <v>20711.39</v>
      </c>
      <c r="K15" s="92">
        <v>29911.63</v>
      </c>
      <c r="L15" s="92">
        <v>27508.440000000002</v>
      </c>
      <c r="M15" s="92">
        <v>25173.09</v>
      </c>
      <c r="N15" s="92">
        <v>43240.31</v>
      </c>
      <c r="O15" s="92">
        <v>49600.03</v>
      </c>
      <c r="P15" s="92">
        <v>29349.77</v>
      </c>
      <c r="Q15" s="92">
        <v>24751.119999999999</v>
      </c>
      <c r="R15" s="4"/>
      <c r="S15" s="138"/>
      <c r="T15" s="138"/>
      <c r="U15" s="138"/>
      <c r="V15" s="138"/>
      <c r="W15" s="138"/>
      <c r="X15" s="138"/>
    </row>
    <row r="16" spans="1:24">
      <c r="A16" s="6">
        <f t="shared" si="0"/>
        <v>6</v>
      </c>
      <c r="C16" s="3" t="s">
        <v>248</v>
      </c>
      <c r="E16" s="139">
        <v>440277</v>
      </c>
      <c r="F16" s="139">
        <v>431893</v>
      </c>
      <c r="G16" s="139">
        <v>429318</v>
      </c>
      <c r="H16" s="139">
        <v>386444</v>
      </c>
      <c r="I16" s="139">
        <v>368814</v>
      </c>
      <c r="J16" s="139">
        <v>397695</v>
      </c>
      <c r="K16" s="139">
        <v>398536</v>
      </c>
      <c r="L16" s="139">
        <v>393428</v>
      </c>
      <c r="M16" s="139">
        <v>400166</v>
      </c>
      <c r="N16" s="139">
        <v>371756</v>
      </c>
      <c r="O16" s="139">
        <v>366079</v>
      </c>
      <c r="P16" s="139">
        <v>432698</v>
      </c>
      <c r="Q16" s="139">
        <v>424166</v>
      </c>
      <c r="R16" s="4"/>
      <c r="S16" s="138"/>
      <c r="T16" s="138"/>
      <c r="U16" s="138"/>
      <c r="V16" s="138"/>
      <c r="W16" s="138"/>
      <c r="X16" s="138"/>
    </row>
    <row r="17" spans="1:24" s="136" customFormat="1">
      <c r="A17" s="150"/>
      <c r="C17" s="3" t="s">
        <v>651</v>
      </c>
      <c r="E17" s="151">
        <v>537.5</v>
      </c>
      <c r="F17" s="151">
        <v>268.75</v>
      </c>
      <c r="G17" s="151">
        <v>0</v>
      </c>
      <c r="H17" s="151">
        <v>0</v>
      </c>
      <c r="I17" s="151">
        <v>2687.5</v>
      </c>
      <c r="J17" s="151">
        <v>2418.75</v>
      </c>
      <c r="K17" s="151">
        <v>2150</v>
      </c>
      <c r="L17" s="151">
        <v>1881.25</v>
      </c>
      <c r="M17" s="151">
        <v>1612.5</v>
      </c>
      <c r="N17" s="151">
        <v>253795.21</v>
      </c>
      <c r="O17" s="151">
        <v>102251.67</v>
      </c>
      <c r="P17" s="151">
        <v>164920.09</v>
      </c>
      <c r="Q17" s="151">
        <v>103742.5</v>
      </c>
      <c r="R17" s="138"/>
      <c r="S17" s="138"/>
      <c r="T17" s="138"/>
      <c r="U17" s="138"/>
      <c r="V17" s="138"/>
      <c r="W17" s="138"/>
      <c r="X17" s="138"/>
    </row>
    <row r="18" spans="1:24" ht="15" customHeight="1">
      <c r="A18" s="6">
        <f>+A16+1</f>
        <v>7</v>
      </c>
      <c r="C18" s="85" t="s">
        <v>366</v>
      </c>
      <c r="E18" s="151">
        <v>0</v>
      </c>
      <c r="F18" s="151">
        <v>5405.5</v>
      </c>
      <c r="G18" s="151">
        <v>0</v>
      </c>
      <c r="H18" s="151">
        <v>0</v>
      </c>
      <c r="I18" s="151">
        <v>4113.3500000000004</v>
      </c>
      <c r="J18" s="151">
        <v>0</v>
      </c>
      <c r="K18" s="151">
        <v>0</v>
      </c>
      <c r="L18" s="151">
        <v>1885.52</v>
      </c>
      <c r="M18" s="151">
        <v>0</v>
      </c>
      <c r="N18" s="151">
        <v>0</v>
      </c>
      <c r="O18" s="151">
        <v>19409.91</v>
      </c>
      <c r="P18" s="151">
        <v>0</v>
      </c>
      <c r="Q18" s="151">
        <v>0</v>
      </c>
      <c r="R18" s="4"/>
      <c r="S18" s="138"/>
      <c r="T18" s="138"/>
      <c r="U18" s="138"/>
      <c r="V18" s="138"/>
      <c r="W18" s="138"/>
      <c r="X18" s="138"/>
    </row>
    <row r="19" spans="1:24">
      <c r="C19" s="3"/>
      <c r="E19" s="38" t="s">
        <v>33</v>
      </c>
      <c r="F19" s="38" t="s">
        <v>33</v>
      </c>
      <c r="G19" s="38" t="s">
        <v>33</v>
      </c>
      <c r="H19" s="38" t="s">
        <v>33</v>
      </c>
      <c r="I19" s="38" t="s">
        <v>33</v>
      </c>
      <c r="J19" s="38" t="s">
        <v>33</v>
      </c>
      <c r="K19" s="38" t="s">
        <v>33</v>
      </c>
      <c r="L19" s="38" t="s">
        <v>33</v>
      </c>
      <c r="M19" s="38" t="s">
        <v>33</v>
      </c>
      <c r="N19" s="38" t="s">
        <v>33</v>
      </c>
      <c r="O19" s="38" t="s">
        <v>33</v>
      </c>
      <c r="P19" s="38" t="s">
        <v>33</v>
      </c>
      <c r="Q19" s="38" t="s">
        <v>33</v>
      </c>
      <c r="R19" s="4"/>
      <c r="S19" s="138"/>
      <c r="T19" s="138"/>
      <c r="U19" s="138"/>
      <c r="V19" s="138"/>
      <c r="W19" s="138"/>
      <c r="X19" s="138"/>
    </row>
    <row r="20" spans="1:24">
      <c r="A20" s="6">
        <f>+A18+1</f>
        <v>8</v>
      </c>
      <c r="C20" s="3" t="s">
        <v>35</v>
      </c>
      <c r="E20" s="36">
        <v>2060519.45</v>
      </c>
      <c r="F20" s="36">
        <v>1736148.07</v>
      </c>
      <c r="G20" s="36">
        <v>1425922.7200000002</v>
      </c>
      <c r="H20" s="36">
        <v>1149979.24</v>
      </c>
      <c r="I20" s="36">
        <v>2078836.4500000002</v>
      </c>
      <c r="J20" s="36">
        <v>3191529.4430000004</v>
      </c>
      <c r="K20" s="36">
        <v>2900570.7930000001</v>
      </c>
      <c r="L20" s="36">
        <v>2607281.693</v>
      </c>
      <c r="M20" s="36">
        <v>2386394.4930000002</v>
      </c>
      <c r="N20" s="36">
        <v>2341008.713</v>
      </c>
      <c r="O20" s="36">
        <v>1971916.4329999997</v>
      </c>
      <c r="P20" s="36">
        <v>2305598.8530000001</v>
      </c>
      <c r="Q20" s="36">
        <v>1959118.6830000002</v>
      </c>
      <c r="R20" s="4"/>
      <c r="S20" s="138"/>
      <c r="T20" s="138"/>
      <c r="U20" s="138"/>
      <c r="V20" s="138"/>
      <c r="W20" s="138"/>
      <c r="X20" s="138"/>
    </row>
    <row r="21" spans="1:24">
      <c r="C21" s="3"/>
      <c r="E21" s="84" t="s">
        <v>24</v>
      </c>
      <c r="F21" s="84" t="s">
        <v>24</v>
      </c>
      <c r="G21" s="84" t="s">
        <v>24</v>
      </c>
      <c r="H21" s="84" t="s">
        <v>24</v>
      </c>
      <c r="I21" s="84" t="s">
        <v>24</v>
      </c>
      <c r="J21" s="84" t="s">
        <v>24</v>
      </c>
      <c r="K21" s="84" t="s">
        <v>24</v>
      </c>
      <c r="L21" s="84" t="s">
        <v>24</v>
      </c>
      <c r="M21" s="84" t="s">
        <v>24</v>
      </c>
      <c r="N21" s="84" t="s">
        <v>24</v>
      </c>
      <c r="O21" s="84" t="s">
        <v>24</v>
      </c>
      <c r="P21" s="84" t="s">
        <v>24</v>
      </c>
      <c r="Q21" s="84" t="s">
        <v>24</v>
      </c>
      <c r="R21" s="4"/>
      <c r="S21" s="138"/>
      <c r="T21" s="138"/>
      <c r="U21" s="138"/>
      <c r="V21" s="138"/>
      <c r="W21" s="138"/>
      <c r="X21" s="138"/>
    </row>
    <row r="22" spans="1:24">
      <c r="C22" s="3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4"/>
      <c r="S22" s="138"/>
      <c r="T22" s="138"/>
      <c r="U22" s="138"/>
      <c r="V22" s="138"/>
      <c r="W22" s="138"/>
      <c r="X22" s="138"/>
    </row>
    <row r="23" spans="1:24">
      <c r="C23" s="3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4"/>
      <c r="S23" s="138"/>
      <c r="T23" s="138"/>
      <c r="U23" s="138"/>
      <c r="V23" s="138"/>
      <c r="W23" s="138"/>
      <c r="X23" s="138"/>
    </row>
    <row r="24" spans="1:24">
      <c r="A24" s="87">
        <f>+A20+1</f>
        <v>9</v>
      </c>
      <c r="B24" s="119"/>
      <c r="C24" s="128" t="s">
        <v>36</v>
      </c>
      <c r="D24" s="119"/>
      <c r="E24" s="155">
        <v>1726221</v>
      </c>
      <c r="F24" s="92">
        <v>1770043.2320000001</v>
      </c>
      <c r="G24" s="92">
        <v>1444040.3319999999</v>
      </c>
      <c r="H24" s="92">
        <v>1723857.679</v>
      </c>
      <c r="I24" s="92">
        <v>1015567.529</v>
      </c>
      <c r="J24" s="92">
        <v>883829.71900000004</v>
      </c>
      <c r="K24" s="92">
        <v>505243.299</v>
      </c>
      <c r="L24" s="92">
        <v>371047.46899999998</v>
      </c>
      <c r="M24" s="92">
        <v>21513358.888999999</v>
      </c>
      <c r="N24" s="92">
        <v>20496212.598999999</v>
      </c>
      <c r="O24" s="92">
        <v>3550868.5290000001</v>
      </c>
      <c r="P24" s="92">
        <v>1824148.3289999999</v>
      </c>
      <c r="Q24" s="151">
        <v>1880256.2590000001</v>
      </c>
      <c r="R24" s="4"/>
      <c r="S24" s="138"/>
      <c r="T24" s="138"/>
      <c r="U24" s="138"/>
      <c r="V24" s="138"/>
      <c r="W24" s="138"/>
      <c r="X24" s="138"/>
    </row>
    <row r="25" spans="1:24">
      <c r="A25" s="87"/>
      <c r="B25" s="119"/>
      <c r="C25" s="128"/>
      <c r="D25" s="119"/>
      <c r="E25" s="84" t="s">
        <v>24</v>
      </c>
      <c r="F25" s="84" t="s">
        <v>24</v>
      </c>
      <c r="G25" s="84" t="s">
        <v>24</v>
      </c>
      <c r="H25" s="84" t="s">
        <v>24</v>
      </c>
      <c r="I25" s="84" t="s">
        <v>24</v>
      </c>
      <c r="J25" s="84" t="s">
        <v>24</v>
      </c>
      <c r="K25" s="84" t="s">
        <v>24</v>
      </c>
      <c r="L25" s="84" t="s">
        <v>24</v>
      </c>
      <c r="M25" s="84" t="s">
        <v>24</v>
      </c>
      <c r="N25" s="84" t="s">
        <v>24</v>
      </c>
      <c r="O25" s="84" t="s">
        <v>24</v>
      </c>
      <c r="P25" s="84" t="s">
        <v>24</v>
      </c>
      <c r="Q25" s="84" t="s">
        <v>24</v>
      </c>
      <c r="R25" s="4"/>
      <c r="S25" s="138"/>
      <c r="T25" s="138"/>
      <c r="U25" s="138"/>
      <c r="V25" s="138"/>
      <c r="W25" s="138"/>
      <c r="X25" s="138"/>
    </row>
    <row r="26" spans="1:24">
      <c r="C26" s="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4"/>
      <c r="S26" s="138"/>
      <c r="T26" s="138"/>
      <c r="U26" s="138"/>
      <c r="V26" s="138"/>
      <c r="W26" s="138"/>
      <c r="X26" s="138"/>
    </row>
    <row r="27" spans="1:24">
      <c r="C27" s="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4"/>
      <c r="S27" s="138"/>
      <c r="T27" s="138"/>
      <c r="U27" s="138"/>
      <c r="V27" s="138"/>
      <c r="W27" s="138"/>
      <c r="X27" s="138"/>
    </row>
    <row r="28" spans="1:24">
      <c r="C28" s="10" t="s">
        <v>37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"/>
      <c r="S28" s="138"/>
      <c r="T28" s="138"/>
      <c r="U28" s="138"/>
      <c r="V28" s="138"/>
      <c r="W28" s="138"/>
      <c r="X28" s="138"/>
    </row>
    <row r="29" spans="1:24">
      <c r="C29" s="10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4"/>
      <c r="S29" s="138"/>
      <c r="T29" s="138"/>
      <c r="U29" s="138"/>
      <c r="V29" s="138"/>
      <c r="W29" s="138"/>
      <c r="X29" s="138"/>
    </row>
    <row r="30" spans="1:24">
      <c r="A30" s="6">
        <f>+A24+1</f>
        <v>10</v>
      </c>
      <c r="C30" s="3" t="s">
        <v>38</v>
      </c>
      <c r="D30" s="119"/>
      <c r="E30" s="117">
        <v>15570786.379999999</v>
      </c>
      <c r="F30" s="117">
        <v>21873085.580000002</v>
      </c>
      <c r="G30" s="117">
        <v>23682363.209999997</v>
      </c>
      <c r="H30" s="117">
        <v>24693264.219999999</v>
      </c>
      <c r="I30" s="117">
        <v>20296731.009999998</v>
      </c>
      <c r="J30" s="117">
        <v>19369849.23</v>
      </c>
      <c r="K30" s="117">
        <v>20736503.77</v>
      </c>
      <c r="L30" s="117">
        <v>21414994.009999998</v>
      </c>
      <c r="M30" s="117">
        <v>21317585.84</v>
      </c>
      <c r="N30" s="117">
        <v>17594749.259999998</v>
      </c>
      <c r="O30" s="117">
        <v>18187889.689999998</v>
      </c>
      <c r="P30" s="117">
        <v>17707321.640000001</v>
      </c>
      <c r="Q30" s="117">
        <v>18509791.23</v>
      </c>
      <c r="R30" s="4"/>
      <c r="S30" s="138"/>
      <c r="T30" s="138"/>
      <c r="U30" s="138"/>
      <c r="V30" s="138"/>
      <c r="W30" s="138"/>
      <c r="X30" s="138"/>
    </row>
    <row r="31" spans="1:24">
      <c r="A31" s="6">
        <f>+A30+1</f>
        <v>11</v>
      </c>
      <c r="C31" s="3" t="s">
        <v>39</v>
      </c>
      <c r="D31" s="119"/>
      <c r="E31" s="139">
        <v>656130.39</v>
      </c>
      <c r="F31" s="139">
        <v>650760.67000000004</v>
      </c>
      <c r="G31" s="139">
        <v>479397.61</v>
      </c>
      <c r="H31" s="139">
        <v>271934.86</v>
      </c>
      <c r="I31" s="139">
        <v>351028.09</v>
      </c>
      <c r="J31" s="139">
        <v>380053.54</v>
      </c>
      <c r="K31" s="139">
        <v>508616.23000000004</v>
      </c>
      <c r="L31" s="139">
        <v>817237.22</v>
      </c>
      <c r="M31" s="139">
        <v>821369.46</v>
      </c>
      <c r="N31" s="139">
        <v>888163.18</v>
      </c>
      <c r="O31" s="139">
        <v>807910.47</v>
      </c>
      <c r="P31" s="139">
        <v>964621.95000000007</v>
      </c>
      <c r="Q31" s="139">
        <v>642725.1</v>
      </c>
      <c r="R31" s="4"/>
      <c r="S31" s="138"/>
      <c r="T31" s="138"/>
      <c r="U31" s="138"/>
      <c r="V31" s="138"/>
      <c r="W31" s="138"/>
      <c r="X31" s="138"/>
    </row>
    <row r="32" spans="1:24" s="136" customFormat="1">
      <c r="A32" s="150">
        <f>+A31+1</f>
        <v>12</v>
      </c>
      <c r="C32" s="3" t="s">
        <v>39</v>
      </c>
      <c r="D32" s="119"/>
      <c r="E32" s="139">
        <v>0</v>
      </c>
      <c r="F32" s="139">
        <v>0</v>
      </c>
      <c r="G32" s="139">
        <v>0</v>
      </c>
      <c r="H32" s="139">
        <v>0</v>
      </c>
      <c r="I32" s="139">
        <v>27716.510000000002</v>
      </c>
      <c r="J32" s="139">
        <v>0</v>
      </c>
      <c r="K32" s="139">
        <v>1055.0899999999999</v>
      </c>
      <c r="L32" s="139">
        <v>0</v>
      </c>
      <c r="M32" s="139">
        <v>0</v>
      </c>
      <c r="N32" s="139">
        <v>0</v>
      </c>
      <c r="O32" s="139">
        <v>202796.27000000002</v>
      </c>
      <c r="P32" s="139">
        <v>1441.95</v>
      </c>
      <c r="Q32" s="139">
        <v>-37495.450000000004</v>
      </c>
      <c r="R32" s="138"/>
      <c r="S32" s="138"/>
      <c r="T32" s="138"/>
      <c r="U32" s="138"/>
      <c r="V32" s="138"/>
      <c r="W32" s="138"/>
      <c r="X32" s="138"/>
    </row>
    <row r="33" spans="1:39">
      <c r="A33" s="150">
        <f>+A32+1</f>
        <v>13</v>
      </c>
      <c r="C33" s="3" t="s">
        <v>40</v>
      </c>
      <c r="D33" s="119"/>
      <c r="E33" s="139">
        <v>626238.41399999999</v>
      </c>
      <c r="F33" s="139">
        <v>625361.924</v>
      </c>
      <c r="G33" s="139">
        <v>697301.174</v>
      </c>
      <c r="H33" s="139">
        <v>767638.60400000005</v>
      </c>
      <c r="I33" s="139">
        <v>641386.61399999994</v>
      </c>
      <c r="J33" s="139">
        <v>559391.554</v>
      </c>
      <c r="K33" s="139">
        <v>571964.01399999997</v>
      </c>
      <c r="L33" s="139">
        <v>654629.89399999997</v>
      </c>
      <c r="M33" s="139">
        <v>778590.27399999998</v>
      </c>
      <c r="N33" s="139">
        <v>647871.64399999997</v>
      </c>
      <c r="O33" s="139">
        <v>624851.054</v>
      </c>
      <c r="P33" s="139">
        <v>729154.81400000001</v>
      </c>
      <c r="Q33" s="139">
        <v>744404.98400000005</v>
      </c>
      <c r="R33" s="4"/>
      <c r="S33" s="138"/>
      <c r="T33" s="138"/>
      <c r="U33" s="138"/>
      <c r="V33" s="138"/>
      <c r="W33" s="138"/>
      <c r="X33" s="138"/>
    </row>
    <row r="34" spans="1:39">
      <c r="C34" s="3"/>
      <c r="E34" s="38" t="s">
        <v>33</v>
      </c>
      <c r="F34" s="38" t="s">
        <v>33</v>
      </c>
      <c r="G34" s="38" t="s">
        <v>33</v>
      </c>
      <c r="H34" s="38" t="s">
        <v>33</v>
      </c>
      <c r="I34" s="38" t="s">
        <v>33</v>
      </c>
      <c r="J34" s="38" t="s">
        <v>33</v>
      </c>
      <c r="K34" s="38" t="s">
        <v>33</v>
      </c>
      <c r="L34" s="38" t="s">
        <v>33</v>
      </c>
      <c r="M34" s="38" t="s">
        <v>33</v>
      </c>
      <c r="N34" s="38" t="s">
        <v>33</v>
      </c>
      <c r="O34" s="38" t="s">
        <v>33</v>
      </c>
      <c r="P34" s="38" t="s">
        <v>33</v>
      </c>
      <c r="Q34" s="38" t="s">
        <v>33</v>
      </c>
      <c r="R34" s="4"/>
      <c r="S34" s="138"/>
      <c r="T34" s="138"/>
      <c r="U34" s="138"/>
      <c r="V34" s="138"/>
      <c r="W34" s="138"/>
      <c r="X34" s="138"/>
    </row>
    <row r="35" spans="1:39">
      <c r="A35" s="6">
        <f>+A33+1</f>
        <v>14</v>
      </c>
      <c r="C35" s="3" t="s">
        <v>41</v>
      </c>
      <c r="E35" s="126">
        <v>16853155.184</v>
      </c>
      <c r="F35" s="126">
        <v>23149208.174000002</v>
      </c>
      <c r="G35" s="126">
        <v>24859061.993999995</v>
      </c>
      <c r="H35" s="139">
        <v>25732837.683999997</v>
      </c>
      <c r="I35" s="139">
        <v>21316862.223999999</v>
      </c>
      <c r="J35" s="139">
        <v>20309294.324000001</v>
      </c>
      <c r="K35" s="139">
        <v>21818139.103999998</v>
      </c>
      <c r="L35" s="139">
        <v>22886861.123999998</v>
      </c>
      <c r="M35" s="139">
        <v>22917545.574000001</v>
      </c>
      <c r="N35" s="139">
        <v>19130784.083999999</v>
      </c>
      <c r="O35" s="139">
        <v>19823447.483999997</v>
      </c>
      <c r="P35" s="139">
        <v>19402540.353999998</v>
      </c>
      <c r="Q35" s="139">
        <v>19859425.864000004</v>
      </c>
      <c r="R35" s="4"/>
      <c r="S35" s="138"/>
      <c r="T35" s="138"/>
      <c r="U35" s="138"/>
      <c r="V35" s="138"/>
      <c r="W35" s="138"/>
      <c r="X35" s="138"/>
    </row>
    <row r="36" spans="1:39">
      <c r="C36" s="3"/>
      <c r="E36" s="126"/>
      <c r="F36" s="126"/>
      <c r="G36" s="126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4"/>
      <c r="S36" s="138"/>
      <c r="T36" s="138"/>
      <c r="U36" s="138"/>
      <c r="V36" s="138"/>
      <c r="W36" s="138"/>
      <c r="X36" s="138"/>
    </row>
    <row r="37" spans="1:39">
      <c r="A37" s="6">
        <f>+A35+1</f>
        <v>15</v>
      </c>
      <c r="C37" s="3" t="s">
        <v>44</v>
      </c>
      <c r="E37" s="120">
        <v>16374845.937000001</v>
      </c>
      <c r="F37" s="120">
        <v>15900343.317000002</v>
      </c>
      <c r="G37" s="120">
        <v>15959237.446999999</v>
      </c>
      <c r="H37" s="120">
        <v>15899567.737000002</v>
      </c>
      <c r="I37" s="120">
        <v>15880693.647000002</v>
      </c>
      <c r="J37" s="120">
        <v>15676391.797000002</v>
      </c>
      <c r="K37" s="120">
        <v>15802195.477</v>
      </c>
      <c r="L37" s="120">
        <v>16150976.487</v>
      </c>
      <c r="M37" s="120">
        <v>16495010.397</v>
      </c>
      <c r="N37" s="120">
        <v>16392916.257000001</v>
      </c>
      <c r="O37" s="120">
        <v>16124793.537</v>
      </c>
      <c r="P37" s="120">
        <v>15919209.037000002</v>
      </c>
      <c r="Q37" s="120">
        <v>16019943.176999999</v>
      </c>
      <c r="R37" s="4"/>
      <c r="S37" s="138"/>
      <c r="T37" s="138"/>
      <c r="U37" s="138"/>
      <c r="V37" s="138"/>
      <c r="W37" s="138"/>
      <c r="X37" s="138"/>
    </row>
    <row r="38" spans="1:39">
      <c r="A38" s="6">
        <f>+A37+1</f>
        <v>16</v>
      </c>
      <c r="C38" s="3" t="s">
        <v>46</v>
      </c>
      <c r="E38" s="120">
        <v>0</v>
      </c>
      <c r="F38" s="126">
        <v>0</v>
      </c>
      <c r="G38" s="126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4"/>
      <c r="S38" s="138"/>
      <c r="T38" s="138"/>
      <c r="U38" s="138"/>
      <c r="V38" s="138"/>
      <c r="W38" s="138"/>
      <c r="X38" s="138"/>
    </row>
    <row r="39" spans="1:39">
      <c r="A39" s="6">
        <f>+A38+1</f>
        <v>17</v>
      </c>
      <c r="C39" s="3" t="s">
        <v>45</v>
      </c>
      <c r="E39" s="120">
        <v>9758611.0099999998</v>
      </c>
      <c r="F39" s="120">
        <v>9737436.7300000004</v>
      </c>
      <c r="G39" s="120">
        <v>9706727</v>
      </c>
      <c r="H39" s="120">
        <v>9681906.8200000003</v>
      </c>
      <c r="I39" s="120">
        <v>9641591.540000001</v>
      </c>
      <c r="J39" s="120">
        <v>9600434.9100000001</v>
      </c>
      <c r="K39" s="120">
        <v>9550864.6500000004</v>
      </c>
      <c r="L39" s="120">
        <v>9524922.6400000006</v>
      </c>
      <c r="M39" s="120">
        <v>9501434.6099999994</v>
      </c>
      <c r="N39" s="120">
        <v>9461960.6999999993</v>
      </c>
      <c r="O39" s="120">
        <v>9419471.9100000001</v>
      </c>
      <c r="P39" s="120">
        <v>9390688.8399999999</v>
      </c>
      <c r="Q39" s="120">
        <v>9370786.8000000007</v>
      </c>
      <c r="R39" s="4"/>
      <c r="S39" s="138"/>
      <c r="T39" s="138"/>
      <c r="U39" s="138"/>
      <c r="V39" s="138"/>
      <c r="W39" s="138"/>
      <c r="X39" s="138"/>
    </row>
    <row r="40" spans="1:39">
      <c r="A40" s="6">
        <f>+A39+1</f>
        <v>18</v>
      </c>
      <c r="C40" s="3" t="s">
        <v>249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0">
        <v>0</v>
      </c>
      <c r="P40" s="120">
        <v>0</v>
      </c>
      <c r="Q40" s="120">
        <v>0</v>
      </c>
      <c r="R40" s="4"/>
      <c r="S40" s="138"/>
      <c r="T40" s="138"/>
      <c r="U40" s="138"/>
      <c r="V40" s="138"/>
      <c r="W40" s="138"/>
      <c r="X40" s="138"/>
    </row>
    <row r="41" spans="1:39">
      <c r="A41" s="6">
        <f>A40+1</f>
        <v>19</v>
      </c>
      <c r="C41" s="86" t="s">
        <v>367</v>
      </c>
      <c r="E41" s="120">
        <v>41628.129999999997</v>
      </c>
      <c r="F41" s="120">
        <v>41261.58</v>
      </c>
      <c r="G41" s="120">
        <v>40729.97</v>
      </c>
      <c r="H41" s="120">
        <v>40300.31</v>
      </c>
      <c r="I41" s="120">
        <v>39607.279999999999</v>
      </c>
      <c r="J41" s="120">
        <v>38889.96</v>
      </c>
      <c r="K41" s="120">
        <v>38031.870000000003</v>
      </c>
      <c r="L41" s="120">
        <v>35155.35</v>
      </c>
      <c r="M41" s="120">
        <v>34748.76</v>
      </c>
      <c r="N41" s="120">
        <v>34065.43</v>
      </c>
      <c r="O41" s="120">
        <v>33329.919999999998</v>
      </c>
      <c r="P41" s="120">
        <v>32966.29</v>
      </c>
      <c r="Q41" s="120">
        <v>32713.25</v>
      </c>
      <c r="R41" s="4"/>
      <c r="S41" s="138"/>
      <c r="T41" s="138"/>
      <c r="U41" s="138"/>
      <c r="V41" s="138"/>
      <c r="W41" s="138"/>
      <c r="X41" s="138"/>
    </row>
    <row r="42" spans="1:39">
      <c r="C42" s="3"/>
      <c r="E42" s="8" t="s">
        <v>33</v>
      </c>
      <c r="F42" s="8" t="s">
        <v>33</v>
      </c>
      <c r="G42" s="8" t="s">
        <v>33</v>
      </c>
      <c r="H42" s="38" t="s">
        <v>33</v>
      </c>
      <c r="I42" s="38" t="s">
        <v>33</v>
      </c>
      <c r="J42" s="38" t="s">
        <v>33</v>
      </c>
      <c r="K42" s="38" t="s">
        <v>33</v>
      </c>
      <c r="L42" s="38" t="s">
        <v>33</v>
      </c>
      <c r="M42" s="38" t="s">
        <v>33</v>
      </c>
      <c r="N42" s="38" t="s">
        <v>33</v>
      </c>
      <c r="O42" s="38" t="s">
        <v>33</v>
      </c>
      <c r="P42" s="38" t="s">
        <v>33</v>
      </c>
      <c r="Q42" s="38" t="s">
        <v>33</v>
      </c>
      <c r="R42" s="4"/>
      <c r="S42" s="138"/>
      <c r="T42" s="138"/>
      <c r="U42" s="138"/>
      <c r="V42" s="138"/>
      <c r="W42" s="138"/>
      <c r="X42" s="138"/>
    </row>
    <row r="43" spans="1:39">
      <c r="A43" s="6">
        <f>A41+1</f>
        <v>20</v>
      </c>
      <c r="C43" s="3" t="s">
        <v>230</v>
      </c>
      <c r="E43" s="7">
        <v>43028240.261</v>
      </c>
      <c r="F43" s="7">
        <v>48828249.800999999</v>
      </c>
      <c r="G43" s="7">
        <v>50565756.410999991</v>
      </c>
      <c r="H43" s="140">
        <v>51354612.550999999</v>
      </c>
      <c r="I43" s="140">
        <v>46878754.691</v>
      </c>
      <c r="J43" s="117">
        <v>25315716.667000003</v>
      </c>
      <c r="K43" s="117">
        <v>25391091.997000001</v>
      </c>
      <c r="L43" s="117">
        <v>25711054.477000002</v>
      </c>
      <c r="M43" s="117">
        <v>26031193.767000001</v>
      </c>
      <c r="N43" s="117">
        <v>25888942.387000002</v>
      </c>
      <c r="O43" s="117">
        <v>25577595.367000002</v>
      </c>
      <c r="P43" s="117">
        <v>25342864.167000003</v>
      </c>
      <c r="Q43" s="117">
        <v>25423443.226999998</v>
      </c>
      <c r="R43" s="4"/>
      <c r="S43" s="138"/>
      <c r="T43" s="138"/>
      <c r="U43" s="138"/>
      <c r="V43" s="138"/>
      <c r="W43" s="138"/>
      <c r="X43" s="138"/>
    </row>
    <row r="44" spans="1:39">
      <c r="C44" s="3"/>
      <c r="E44" s="11" t="s">
        <v>24</v>
      </c>
      <c r="F44" s="11" t="s">
        <v>24</v>
      </c>
      <c r="G44" s="11" t="s">
        <v>24</v>
      </c>
      <c r="H44" s="84" t="s">
        <v>24</v>
      </c>
      <c r="I44" s="84" t="s">
        <v>24</v>
      </c>
      <c r="J44" s="84" t="s">
        <v>24</v>
      </c>
      <c r="K44" s="84" t="s">
        <v>24</v>
      </c>
      <c r="L44" s="84" t="s">
        <v>24</v>
      </c>
      <c r="M44" s="84" t="s">
        <v>24</v>
      </c>
      <c r="N44" s="84" t="s">
        <v>24</v>
      </c>
      <c r="O44" s="84" t="s">
        <v>24</v>
      </c>
      <c r="P44" s="84" t="s">
        <v>24</v>
      </c>
      <c r="Q44" s="84" t="s">
        <v>24</v>
      </c>
      <c r="R44" s="4"/>
      <c r="S44" s="138"/>
      <c r="T44" s="138"/>
      <c r="U44" s="138"/>
      <c r="V44" s="138"/>
      <c r="W44" s="138"/>
      <c r="X44" s="138"/>
    </row>
    <row r="45" spans="1:39">
      <c r="C45" s="3"/>
      <c r="E45" s="11"/>
      <c r="F45" s="11"/>
      <c r="G45" s="11"/>
      <c r="H45" s="11"/>
      <c r="I45" s="84"/>
      <c r="J45" s="84"/>
      <c r="K45" s="84"/>
      <c r="L45" s="84"/>
      <c r="M45" s="84"/>
      <c r="N45" s="84"/>
      <c r="O45" s="84"/>
      <c r="P45" s="84"/>
      <c r="Q45" s="84"/>
      <c r="R45" s="4"/>
      <c r="S45" s="138"/>
      <c r="T45" s="138"/>
      <c r="U45" s="138"/>
      <c r="V45" s="138"/>
      <c r="W45" s="138"/>
      <c r="X45" s="138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</row>
    <row r="46" spans="1:39">
      <c r="C46" s="3"/>
      <c r="E46" s="11"/>
      <c r="F46" s="11"/>
      <c r="G46" s="11"/>
      <c r="H46" s="11"/>
      <c r="I46" s="84"/>
      <c r="J46" s="84"/>
      <c r="K46" s="84"/>
      <c r="L46" s="84"/>
      <c r="M46" s="84"/>
      <c r="N46" s="84"/>
      <c r="O46" s="84"/>
      <c r="P46" s="84"/>
      <c r="Q46" s="84"/>
      <c r="R46" s="4"/>
      <c r="S46" s="138"/>
      <c r="T46" s="138"/>
      <c r="U46" s="138"/>
      <c r="V46" s="138"/>
      <c r="W46" s="138"/>
      <c r="X46" s="138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</row>
    <row r="47" spans="1:39">
      <c r="C47" s="3"/>
      <c r="E47" s="11"/>
      <c r="F47" s="11"/>
      <c r="G47" s="11"/>
      <c r="H47" s="11"/>
      <c r="I47" s="84"/>
      <c r="J47" s="84"/>
      <c r="K47" s="84"/>
      <c r="L47" s="84"/>
      <c r="M47" s="84"/>
      <c r="N47" s="84"/>
      <c r="O47" s="84"/>
      <c r="P47" s="84"/>
      <c r="Q47" s="84"/>
      <c r="R47" s="4"/>
      <c r="S47" s="138"/>
      <c r="T47" s="138"/>
      <c r="U47" s="138"/>
      <c r="V47" s="138"/>
      <c r="W47" s="138"/>
      <c r="X47" s="138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</row>
    <row r="48" spans="1:39">
      <c r="C48" s="3"/>
      <c r="E48" s="11"/>
      <c r="F48" s="11"/>
      <c r="G48" s="11"/>
      <c r="H48" s="11"/>
      <c r="I48" s="84"/>
      <c r="J48" s="84"/>
      <c r="K48" s="84"/>
      <c r="L48" s="84"/>
      <c r="M48" s="84"/>
      <c r="N48" s="84"/>
      <c r="O48" s="84"/>
      <c r="P48" s="84"/>
      <c r="Q48" s="84"/>
      <c r="R48" s="4"/>
      <c r="S48" s="138"/>
      <c r="T48" s="138"/>
      <c r="U48" s="138"/>
      <c r="V48" s="138"/>
      <c r="W48" s="138"/>
      <c r="X48" s="138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</row>
    <row r="49" spans="1:39">
      <c r="C49" s="3"/>
      <c r="E49" s="11"/>
      <c r="F49" s="11"/>
      <c r="G49" s="11"/>
      <c r="H49" s="11"/>
      <c r="I49" s="84"/>
      <c r="J49" s="84"/>
      <c r="K49" s="84"/>
      <c r="L49" s="84"/>
      <c r="M49" s="84"/>
      <c r="N49" s="84"/>
      <c r="O49" s="84"/>
      <c r="P49" s="84"/>
      <c r="Q49" s="84"/>
      <c r="R49" s="4"/>
      <c r="S49" s="138"/>
      <c r="T49" s="138"/>
      <c r="U49" s="138"/>
      <c r="V49" s="138"/>
      <c r="W49" s="138"/>
      <c r="X49" s="138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</row>
    <row r="50" spans="1:39" s="136" customFormat="1">
      <c r="A50" s="150"/>
      <c r="C50" s="3"/>
      <c r="E50" s="11"/>
      <c r="F50" s="11"/>
      <c r="G50" s="11"/>
      <c r="H50" s="11"/>
      <c r="I50" s="84"/>
      <c r="J50" s="84"/>
      <c r="K50" s="84"/>
      <c r="L50" s="84"/>
      <c r="M50" s="84"/>
      <c r="N50" s="84"/>
      <c r="O50" s="84"/>
      <c r="P50" s="84"/>
      <c r="Q50" s="84"/>
      <c r="R50" s="138"/>
      <c r="S50" s="138"/>
      <c r="T50" s="138"/>
      <c r="U50" s="138"/>
      <c r="V50" s="138"/>
      <c r="W50" s="138"/>
      <c r="X50" s="138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</row>
    <row r="51" spans="1:39">
      <c r="C51" s="3"/>
      <c r="E51" s="11"/>
      <c r="F51" s="11"/>
      <c r="G51" s="11"/>
      <c r="H51" s="11"/>
      <c r="I51" s="84"/>
      <c r="J51" s="84"/>
      <c r="K51" s="84"/>
      <c r="L51" s="84"/>
      <c r="M51" s="84"/>
      <c r="N51" s="84"/>
      <c r="O51" s="84"/>
      <c r="P51" s="84"/>
      <c r="Q51" s="84"/>
      <c r="R51" s="4"/>
      <c r="S51" s="138"/>
      <c r="T51" s="138"/>
      <c r="U51" s="138"/>
      <c r="V51" s="138"/>
      <c r="W51" s="138"/>
      <c r="X51" s="138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</row>
    <row r="52" spans="1:39">
      <c r="C52" s="3"/>
      <c r="E52" s="11"/>
      <c r="F52" s="11"/>
      <c r="G52" s="11"/>
      <c r="H52" s="11"/>
      <c r="I52" s="84"/>
      <c r="J52" s="84"/>
      <c r="K52" s="84"/>
      <c r="L52" s="84"/>
      <c r="M52" s="84"/>
      <c r="N52" s="84"/>
      <c r="O52" s="84"/>
      <c r="P52" s="84"/>
      <c r="Q52" s="84"/>
      <c r="R52" s="4"/>
      <c r="S52" s="138"/>
      <c r="T52" s="138"/>
      <c r="U52" s="138"/>
      <c r="V52" s="138"/>
      <c r="W52" s="138"/>
      <c r="X52" s="138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</row>
    <row r="53" spans="1:39">
      <c r="C53" s="3"/>
      <c r="E53" s="11"/>
      <c r="F53" s="11"/>
      <c r="G53" s="11"/>
      <c r="H53" s="11"/>
      <c r="I53" s="84"/>
      <c r="J53" s="84"/>
      <c r="K53" s="84"/>
      <c r="L53" s="84"/>
      <c r="M53" s="84"/>
      <c r="N53" s="84"/>
      <c r="O53" s="84"/>
      <c r="P53" s="84"/>
      <c r="Q53" s="84"/>
      <c r="R53" s="4"/>
      <c r="S53" s="138"/>
      <c r="T53" s="138"/>
      <c r="U53" s="138"/>
      <c r="V53" s="138"/>
      <c r="W53" s="138"/>
      <c r="X53" s="138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</row>
    <row r="54" spans="1:39">
      <c r="C54" s="3"/>
      <c r="E54" s="11"/>
      <c r="F54" s="11"/>
      <c r="G54" s="11"/>
      <c r="H54" s="11"/>
      <c r="I54" s="84"/>
      <c r="J54" s="84"/>
      <c r="K54" s="84"/>
      <c r="L54" s="84"/>
      <c r="M54" s="84"/>
      <c r="N54" s="84"/>
      <c r="O54" s="84"/>
      <c r="P54" s="84"/>
      <c r="Q54" s="84"/>
      <c r="R54" s="4"/>
      <c r="S54" s="138"/>
      <c r="T54" s="138"/>
      <c r="U54" s="138"/>
      <c r="V54" s="138"/>
      <c r="W54" s="138"/>
      <c r="X54" s="138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</row>
    <row r="55" spans="1:39">
      <c r="C55" s="3"/>
      <c r="E55" s="11"/>
      <c r="F55" s="11"/>
      <c r="G55" s="11"/>
      <c r="H55" s="11"/>
      <c r="I55" s="84"/>
      <c r="J55" s="84"/>
      <c r="K55" s="84"/>
      <c r="L55" s="84"/>
      <c r="M55" s="84"/>
      <c r="N55" s="84"/>
      <c r="O55" s="84"/>
      <c r="P55" s="84"/>
      <c r="Q55" s="84"/>
      <c r="R55" s="4"/>
      <c r="S55" s="138"/>
      <c r="T55" s="138"/>
      <c r="U55" s="138"/>
      <c r="V55" s="138"/>
      <c r="W55" s="138"/>
      <c r="X55" s="138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</row>
    <row r="56" spans="1:39" ht="24.75" customHeight="1">
      <c r="C56" s="3"/>
      <c r="E56" s="4"/>
      <c r="F56" s="4"/>
      <c r="G56" s="4"/>
      <c r="H56" s="4"/>
      <c r="I56" s="37"/>
      <c r="J56" s="37"/>
      <c r="K56" s="37"/>
      <c r="L56" s="37"/>
      <c r="M56" s="37"/>
      <c r="N56" s="37"/>
      <c r="O56" s="37"/>
      <c r="P56" s="37"/>
      <c r="Q56" s="107" t="s">
        <v>262</v>
      </c>
      <c r="R56" s="4"/>
      <c r="S56" s="138"/>
      <c r="T56" s="138"/>
      <c r="U56" s="138"/>
      <c r="V56" s="138"/>
      <c r="W56" s="138"/>
      <c r="X56" s="138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</row>
    <row r="57" spans="1:39">
      <c r="C57" s="3"/>
      <c r="E57" s="4"/>
      <c r="F57" s="4"/>
      <c r="G57" s="4"/>
      <c r="H57" s="4"/>
      <c r="I57" s="37"/>
      <c r="J57" s="37"/>
      <c r="K57" s="37"/>
      <c r="L57" s="37"/>
      <c r="M57" s="37"/>
      <c r="N57" s="37"/>
      <c r="O57" s="37"/>
      <c r="P57" s="37"/>
      <c r="Q57" s="37"/>
      <c r="R57" s="4"/>
      <c r="S57" s="138"/>
      <c r="T57" s="138"/>
      <c r="U57" s="138"/>
      <c r="V57" s="138"/>
      <c r="W57" s="138"/>
      <c r="X57" s="138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</row>
    <row r="58" spans="1:39">
      <c r="C58" s="3"/>
      <c r="E58" s="4"/>
      <c r="F58" s="4"/>
      <c r="G58" s="4"/>
      <c r="H58" s="4"/>
      <c r="I58" s="37"/>
      <c r="J58" s="37"/>
      <c r="K58" s="37"/>
      <c r="L58" s="37"/>
      <c r="M58" s="37"/>
      <c r="N58" s="37"/>
      <c r="O58" s="37"/>
      <c r="P58" s="37"/>
      <c r="Q58" s="37"/>
      <c r="R58" s="4"/>
      <c r="S58" s="138"/>
      <c r="T58" s="138"/>
      <c r="U58" s="138"/>
      <c r="V58" s="138"/>
      <c r="W58" s="138"/>
      <c r="X58" s="138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</row>
    <row r="59" spans="1:39">
      <c r="C59" s="3"/>
      <c r="E59" s="4"/>
      <c r="F59" s="4"/>
      <c r="G59" s="4"/>
      <c r="H59" s="4"/>
      <c r="I59" s="37"/>
      <c r="J59" s="37"/>
      <c r="K59" s="37"/>
      <c r="L59" s="37"/>
      <c r="M59" s="37"/>
      <c r="N59" s="37"/>
      <c r="O59" s="37"/>
      <c r="P59" s="37"/>
      <c r="Q59" s="37"/>
      <c r="R59" s="4"/>
      <c r="S59" s="138"/>
      <c r="T59" s="138"/>
      <c r="U59" s="138"/>
      <c r="V59" s="138"/>
      <c r="W59" s="138"/>
      <c r="X59" s="138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</row>
    <row r="60" spans="1:39" ht="30" customHeight="1">
      <c r="C60" s="3"/>
      <c r="E60" s="4"/>
      <c r="F60" s="4"/>
      <c r="G60" s="4"/>
      <c r="H60" s="4"/>
      <c r="I60" s="37"/>
      <c r="J60" s="37"/>
      <c r="K60" s="37"/>
      <c r="L60" s="37"/>
      <c r="M60" s="37"/>
      <c r="N60" s="37"/>
      <c r="O60" s="37"/>
      <c r="P60" s="37"/>
      <c r="R60" s="4"/>
      <c r="S60" s="138"/>
      <c r="T60" s="138"/>
      <c r="U60" s="138"/>
      <c r="V60" s="138"/>
      <c r="W60" s="138"/>
      <c r="X60" s="138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</row>
    <row r="61" spans="1:39">
      <c r="C61" s="3"/>
      <c r="E61" s="4"/>
      <c r="F61" s="4"/>
      <c r="G61" s="4"/>
      <c r="H61" s="4"/>
      <c r="I61" s="37"/>
      <c r="J61" s="37"/>
      <c r="K61" s="37"/>
      <c r="L61" s="37"/>
      <c r="M61" s="37"/>
      <c r="N61" s="37"/>
      <c r="O61" s="37"/>
      <c r="P61" s="37"/>
      <c r="Q61" s="37"/>
      <c r="R61" s="4"/>
      <c r="S61" s="138"/>
      <c r="T61" s="138"/>
      <c r="U61" s="138"/>
      <c r="V61" s="138"/>
      <c r="W61" s="138"/>
      <c r="X61" s="138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</row>
    <row r="62" spans="1:39">
      <c r="C62" s="3"/>
      <c r="E62" s="4"/>
      <c r="F62" s="4"/>
      <c r="G62" s="4"/>
      <c r="H62" s="4"/>
      <c r="I62" s="37"/>
      <c r="J62" s="37"/>
      <c r="K62" s="37"/>
      <c r="L62" s="37"/>
      <c r="M62" s="37"/>
      <c r="N62" s="37"/>
      <c r="O62" s="37"/>
      <c r="P62" s="37"/>
      <c r="Q62" s="37"/>
      <c r="R62" s="4"/>
      <c r="S62" s="138"/>
      <c r="T62" s="138"/>
      <c r="U62" s="138"/>
      <c r="V62" s="138"/>
      <c r="W62" s="138"/>
      <c r="X62" s="138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</row>
    <row r="63" spans="1:39">
      <c r="C63" s="3"/>
      <c r="E63" s="4"/>
      <c r="F63" s="4"/>
      <c r="G63" s="4"/>
      <c r="H63" s="4"/>
      <c r="I63" s="37"/>
      <c r="J63" s="37"/>
      <c r="K63" s="37"/>
      <c r="L63" s="37"/>
      <c r="M63" s="37"/>
      <c r="N63" s="37"/>
      <c r="O63" s="37"/>
      <c r="P63" s="37"/>
      <c r="Q63" s="37"/>
      <c r="R63" s="4"/>
      <c r="S63" s="138"/>
      <c r="T63" s="138"/>
      <c r="U63" s="138"/>
      <c r="V63" s="138"/>
      <c r="W63" s="138"/>
      <c r="X63" s="138"/>
    </row>
    <row r="64" spans="1:39">
      <c r="C64" s="3"/>
      <c r="E64" s="4"/>
      <c r="F64" s="4"/>
      <c r="G64" s="4"/>
      <c r="H64" s="4"/>
      <c r="I64" s="37"/>
      <c r="J64" s="37"/>
      <c r="K64" s="37"/>
      <c r="L64" s="37"/>
      <c r="M64" s="37"/>
      <c r="N64" s="37"/>
      <c r="O64" s="37"/>
      <c r="P64" s="37"/>
      <c r="Q64" s="37"/>
      <c r="R64" s="4"/>
      <c r="S64" s="138"/>
      <c r="T64" s="138"/>
      <c r="U64" s="138"/>
      <c r="V64" s="138"/>
      <c r="W64" s="138"/>
      <c r="X64" s="138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</sheetData>
  <mergeCells count="1">
    <mergeCell ref="C3:Q3"/>
  </mergeCells>
  <phoneticPr fontId="0" type="noConversion"/>
  <printOptions horizontalCentered="1"/>
  <pageMargins left="0" right="0" top="1" bottom="0.5" header="0" footer="0"/>
  <pageSetup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2"/>
  <sheetViews>
    <sheetView zoomScale="90" zoomScaleNormal="90" workbookViewId="0"/>
  </sheetViews>
  <sheetFormatPr defaultColWidth="9.140625" defaultRowHeight="12.75"/>
  <cols>
    <col min="1" max="1" width="3.7109375" style="158" customWidth="1"/>
    <col min="2" max="2" width="0.85546875" style="119" customWidth="1"/>
    <col min="3" max="3" width="33.28515625" style="119" bestFit="1" customWidth="1"/>
    <col min="4" max="4" width="1.140625" style="119" customWidth="1"/>
    <col min="5" max="16" width="13.7109375" style="119" customWidth="1"/>
    <col min="17" max="17" width="1.28515625" style="119" customWidth="1"/>
    <col min="18" max="18" width="13.7109375" style="119" customWidth="1"/>
    <col min="19" max="19" width="1.28515625" style="119" customWidth="1"/>
    <col min="20" max="16384" width="9.140625" style="119"/>
  </cols>
  <sheetData>
    <row r="1" spans="1:18">
      <c r="C1" s="128"/>
      <c r="J1" s="124" t="s">
        <v>12</v>
      </c>
    </row>
    <row r="2" spans="1:18">
      <c r="C2" s="128"/>
      <c r="J2" s="124" t="s">
        <v>16</v>
      </c>
    </row>
    <row r="3" spans="1:18">
      <c r="C3" s="128"/>
      <c r="I3" s="129"/>
      <c r="J3" s="88" t="str">
        <f>'[1]P 5'!D4</f>
        <v>FOR THE TWELVE MONTHS ENDED FEBRUARY 28, 2017</v>
      </c>
      <c r="K3" s="129"/>
    </row>
    <row r="4" spans="1:18">
      <c r="C4" s="128"/>
      <c r="J4" s="124"/>
    </row>
    <row r="5" spans="1:18">
      <c r="C5" s="128"/>
      <c r="J5" s="124"/>
    </row>
    <row r="6" spans="1:18">
      <c r="A6" s="159" t="s">
        <v>237</v>
      </c>
      <c r="C6" s="128"/>
      <c r="D6" s="124"/>
      <c r="E6" s="160" t="s">
        <v>355</v>
      </c>
      <c r="F6" s="160" t="s">
        <v>354</v>
      </c>
      <c r="G6" s="160" t="s">
        <v>356</v>
      </c>
      <c r="H6" s="160" t="s">
        <v>357</v>
      </c>
      <c r="I6" s="160" t="s">
        <v>358</v>
      </c>
      <c r="J6" s="160" t="s">
        <v>359</v>
      </c>
      <c r="K6" s="160" t="s">
        <v>360</v>
      </c>
      <c r="L6" s="160" t="s">
        <v>361</v>
      </c>
      <c r="M6" s="160" t="s">
        <v>362</v>
      </c>
      <c r="N6" s="160" t="s">
        <v>363</v>
      </c>
      <c r="O6" s="160" t="s">
        <v>364</v>
      </c>
      <c r="P6" s="160" t="s">
        <v>365</v>
      </c>
      <c r="Q6" s="124"/>
      <c r="R6" s="130" t="s">
        <v>668</v>
      </c>
    </row>
    <row r="7" spans="1:18">
      <c r="A7" s="161" t="s">
        <v>238</v>
      </c>
      <c r="C7" s="128"/>
      <c r="E7" s="89">
        <v>2016</v>
      </c>
      <c r="F7" s="89">
        <v>2016</v>
      </c>
      <c r="G7" s="89">
        <v>2016</v>
      </c>
      <c r="H7" s="89">
        <v>2016</v>
      </c>
      <c r="I7" s="89">
        <v>2016</v>
      </c>
      <c r="J7" s="89">
        <v>2016</v>
      </c>
      <c r="K7" s="89">
        <v>2016</v>
      </c>
      <c r="L7" s="89">
        <v>2016</v>
      </c>
      <c r="M7" s="89">
        <v>2016</v>
      </c>
      <c r="N7" s="89">
        <v>2016</v>
      </c>
      <c r="O7" s="89">
        <v>2017</v>
      </c>
      <c r="P7" s="89">
        <v>2017</v>
      </c>
      <c r="Q7" s="124"/>
      <c r="R7" s="162" t="s">
        <v>669</v>
      </c>
    </row>
    <row r="8" spans="1:18" s="121" customFormat="1">
      <c r="A8" s="163"/>
      <c r="C8" s="131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R8" s="127"/>
    </row>
    <row r="9" spans="1:18">
      <c r="A9" s="161" t="s">
        <v>17</v>
      </c>
      <c r="C9" s="132" t="s">
        <v>15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9"/>
      <c r="R9" s="133"/>
    </row>
    <row r="10" spans="1:18">
      <c r="A10" s="164"/>
      <c r="C10" s="128"/>
      <c r="E10" s="139"/>
      <c r="F10" s="139"/>
      <c r="G10" s="139"/>
      <c r="H10" s="191"/>
      <c r="I10" s="139"/>
      <c r="J10" s="139"/>
      <c r="K10" s="139"/>
      <c r="L10" s="139"/>
      <c r="M10" s="139"/>
      <c r="N10" s="139"/>
      <c r="O10" s="139"/>
      <c r="P10" s="81"/>
      <c r="Q10" s="139"/>
      <c r="R10" s="139"/>
    </row>
    <row r="11" spans="1:18">
      <c r="A11" s="165">
        <f>+A9+1</f>
        <v>2</v>
      </c>
      <c r="C11" s="119" t="s">
        <v>670</v>
      </c>
      <c r="E11" s="194">
        <v>45669525.410000004</v>
      </c>
      <c r="F11" s="194">
        <v>45842499.780000001</v>
      </c>
      <c r="G11" s="194">
        <v>45818481.570000008</v>
      </c>
      <c r="H11" s="194">
        <v>54440726.149999999</v>
      </c>
      <c r="I11" s="194">
        <v>60630466.560000017</v>
      </c>
      <c r="J11" s="194">
        <v>64975231.610000007</v>
      </c>
      <c r="K11" s="194">
        <v>44652766.780000024</v>
      </c>
      <c r="L11" s="194">
        <v>47792779.420000002</v>
      </c>
      <c r="M11" s="194">
        <v>61718365.340000011</v>
      </c>
      <c r="N11" s="194">
        <v>63446667.829999998</v>
      </c>
      <c r="O11" s="194">
        <v>56432026.889999993</v>
      </c>
      <c r="P11" s="194">
        <v>48417493.730000004</v>
      </c>
      <c r="Q11" s="139"/>
      <c r="R11" s="140">
        <f>SUM(E11:P11)</f>
        <v>639837031.07000017</v>
      </c>
    </row>
    <row r="12" spans="1:18">
      <c r="A12" s="165">
        <f>+A11+1</f>
        <v>3</v>
      </c>
      <c r="C12" s="119" t="s">
        <v>258</v>
      </c>
      <c r="E12" s="195">
        <v>1127873.4999999998</v>
      </c>
      <c r="F12" s="195">
        <v>907747.95000000065</v>
      </c>
      <c r="G12" s="195">
        <v>973923.12999999989</v>
      </c>
      <c r="H12" s="195">
        <v>703059.17000000086</v>
      </c>
      <c r="I12" s="195">
        <v>499312.81999999931</v>
      </c>
      <c r="J12" s="195">
        <v>459391.07999999967</v>
      </c>
      <c r="K12" s="195">
        <v>445633.42999999953</v>
      </c>
      <c r="L12" s="195">
        <v>453650.85999999981</v>
      </c>
      <c r="M12" s="195">
        <v>439906.0400000001</v>
      </c>
      <c r="N12" s="195">
        <v>703134.36999999953</v>
      </c>
      <c r="O12" s="195">
        <v>782057.43600000022</v>
      </c>
      <c r="P12" s="195">
        <v>711583.76999999979</v>
      </c>
      <c r="Q12" s="139"/>
      <c r="R12" s="139">
        <f>SUM(E12:P12)</f>
        <v>8207273.555999998</v>
      </c>
    </row>
    <row r="13" spans="1:18">
      <c r="A13" s="165">
        <f>+A12+1</f>
        <v>4</v>
      </c>
      <c r="C13" s="128" t="s">
        <v>250</v>
      </c>
      <c r="E13" s="195">
        <v>0</v>
      </c>
      <c r="F13" s="195">
        <v>0</v>
      </c>
      <c r="G13" s="195">
        <v>0</v>
      </c>
      <c r="H13" s="195">
        <v>-1079542</v>
      </c>
      <c r="I13" s="195">
        <v>89961.830000000016</v>
      </c>
      <c r="J13" s="195">
        <v>89961.840000000011</v>
      </c>
      <c r="K13" s="195">
        <v>89958.55</v>
      </c>
      <c r="L13" s="195">
        <v>89965.12000000001</v>
      </c>
      <c r="M13" s="195">
        <v>89961.830000000016</v>
      </c>
      <c r="N13" s="195">
        <v>-298739.17</v>
      </c>
      <c r="O13" s="195">
        <v>-95926.410000000018</v>
      </c>
      <c r="P13" s="196">
        <v>-77937.22</v>
      </c>
      <c r="Q13" s="139"/>
      <c r="R13" s="139">
        <f>SUM(E13:P13)</f>
        <v>-1102335.6299999999</v>
      </c>
    </row>
    <row r="14" spans="1:18">
      <c r="C14" s="128"/>
      <c r="E14" s="38" t="s">
        <v>11</v>
      </c>
      <c r="F14" s="38" t="s">
        <v>11</v>
      </c>
      <c r="G14" s="38" t="s">
        <v>11</v>
      </c>
      <c r="H14" s="38" t="s">
        <v>11</v>
      </c>
      <c r="I14" s="38" t="s">
        <v>11</v>
      </c>
      <c r="J14" s="38" t="s">
        <v>11</v>
      </c>
      <c r="K14" s="38" t="s">
        <v>11</v>
      </c>
      <c r="L14" s="38" t="s">
        <v>11</v>
      </c>
      <c r="M14" s="38" t="s">
        <v>11</v>
      </c>
      <c r="N14" s="38" t="s">
        <v>11</v>
      </c>
      <c r="O14" s="38" t="s">
        <v>11</v>
      </c>
      <c r="P14" s="134" t="s">
        <v>11</v>
      </c>
      <c r="Q14" s="139"/>
      <c r="R14" s="38" t="s">
        <v>11</v>
      </c>
    </row>
    <row r="15" spans="1:18">
      <c r="A15" s="165">
        <f>+A13+1</f>
        <v>5</v>
      </c>
      <c r="C15" s="128" t="s">
        <v>117</v>
      </c>
      <c r="E15" s="139">
        <f>SUM(E11:E14)</f>
        <v>46797398.910000004</v>
      </c>
      <c r="F15" s="139">
        <f t="shared" ref="F15:P15" si="0">SUM(F11:F14)</f>
        <v>46750247.730000004</v>
      </c>
      <c r="G15" s="139">
        <f t="shared" si="0"/>
        <v>46792404.70000001</v>
      </c>
      <c r="H15" s="139">
        <f t="shared" si="0"/>
        <v>54064243.32</v>
      </c>
      <c r="I15" s="139">
        <f t="shared" si="0"/>
        <v>61219741.210000016</v>
      </c>
      <c r="J15" s="139">
        <f t="shared" si="0"/>
        <v>65524584.530000009</v>
      </c>
      <c r="K15" s="139">
        <f t="shared" si="0"/>
        <v>45188358.76000002</v>
      </c>
      <c r="L15" s="139">
        <f t="shared" si="0"/>
        <v>48336395.399999999</v>
      </c>
      <c r="M15" s="139">
        <f t="shared" si="0"/>
        <v>62248233.210000008</v>
      </c>
      <c r="N15" s="139">
        <f t="shared" si="0"/>
        <v>63851063.029999994</v>
      </c>
      <c r="O15" s="139">
        <f t="shared" si="0"/>
        <v>57118157.915999994</v>
      </c>
      <c r="P15" s="139">
        <f t="shared" si="0"/>
        <v>49051140.280000009</v>
      </c>
      <c r="Q15" s="139"/>
      <c r="R15" s="139">
        <f>SUM(R11:R14)</f>
        <v>646941968.99600017</v>
      </c>
    </row>
    <row r="16" spans="1:18">
      <c r="C16" s="128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</row>
    <row r="17" spans="1:18">
      <c r="A17" s="165">
        <f>+A15+1</f>
        <v>6</v>
      </c>
      <c r="C17" s="132" t="s">
        <v>18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</row>
    <row r="18" spans="1:18">
      <c r="A18" s="165">
        <f>+A17+1</f>
        <v>7</v>
      </c>
      <c r="C18" s="128" t="s">
        <v>19</v>
      </c>
      <c r="E18" s="139">
        <v>25488871.409000002</v>
      </c>
      <c r="F18" s="139">
        <v>23878706.515999995</v>
      </c>
      <c r="G18" s="139">
        <v>24774285.955999997</v>
      </c>
      <c r="H18" s="139">
        <v>33377619.955000006</v>
      </c>
      <c r="I18" s="139">
        <v>32928459.232000001</v>
      </c>
      <c r="J18" s="139">
        <v>34333278.724000007</v>
      </c>
      <c r="K18" s="139">
        <v>27767834.759999998</v>
      </c>
      <c r="L18" s="139">
        <v>27299826.097999997</v>
      </c>
      <c r="M18" s="139">
        <v>35699894.519999996</v>
      </c>
      <c r="N18" s="139">
        <v>37343511.931999996</v>
      </c>
      <c r="O18" s="139">
        <v>28921476.609999999</v>
      </c>
      <c r="P18" s="139">
        <v>28993306.747999996</v>
      </c>
      <c r="Q18" s="139"/>
      <c r="R18" s="140">
        <f>SUM(E18:P18)</f>
        <v>360807072.45999992</v>
      </c>
    </row>
    <row r="19" spans="1:18">
      <c r="A19" s="165">
        <f>+A18+1</f>
        <v>8</v>
      </c>
      <c r="C19" s="128" t="s">
        <v>20</v>
      </c>
      <c r="E19" s="139">
        <v>5640728.1799999997</v>
      </c>
      <c r="F19" s="139">
        <v>6067921.0699999994</v>
      </c>
      <c r="G19" s="139">
        <v>5340183.1830000002</v>
      </c>
      <c r="H19" s="139">
        <v>5359035.5299999993</v>
      </c>
      <c r="I19" s="139">
        <v>6265512.2400000002</v>
      </c>
      <c r="J19" s="139">
        <v>5032697.59</v>
      </c>
      <c r="K19" s="139">
        <v>6960503.3600000003</v>
      </c>
      <c r="L19" s="139">
        <v>8018056.3800000008</v>
      </c>
      <c r="M19" s="139">
        <v>4746610.33</v>
      </c>
      <c r="N19" s="139">
        <v>6599751.4600000009</v>
      </c>
      <c r="O19" s="139">
        <v>6394741.3100000005</v>
      </c>
      <c r="P19" s="139">
        <v>5432049.6699999999</v>
      </c>
      <c r="Q19" s="139"/>
      <c r="R19" s="139">
        <f>SUM(E19:P19)</f>
        <v>71857790.303000003</v>
      </c>
    </row>
    <row r="20" spans="1:18">
      <c r="C20" s="128"/>
      <c r="E20" s="38" t="s">
        <v>11</v>
      </c>
      <c r="F20" s="38" t="s">
        <v>11</v>
      </c>
      <c r="G20" s="38" t="s">
        <v>11</v>
      </c>
      <c r="H20" s="38" t="s">
        <v>11</v>
      </c>
      <c r="I20" s="38" t="s">
        <v>11</v>
      </c>
      <c r="J20" s="38" t="s">
        <v>11</v>
      </c>
      <c r="K20" s="38" t="s">
        <v>11</v>
      </c>
      <c r="L20" s="38" t="s">
        <v>11</v>
      </c>
      <c r="M20" s="38" t="s">
        <v>11</v>
      </c>
      <c r="N20" s="38" t="s">
        <v>11</v>
      </c>
      <c r="O20" s="38" t="s">
        <v>11</v>
      </c>
      <c r="P20" s="38" t="s">
        <v>11</v>
      </c>
      <c r="Q20" s="139"/>
      <c r="R20" s="38" t="s">
        <v>11</v>
      </c>
    </row>
    <row r="21" spans="1:18">
      <c r="A21" s="165">
        <f>+A19+1</f>
        <v>9</v>
      </c>
      <c r="C21" s="128" t="s">
        <v>21</v>
      </c>
      <c r="E21" s="139">
        <f>SUM(E18:E19)</f>
        <v>31129599.589000002</v>
      </c>
      <c r="F21" s="139">
        <f t="shared" ref="F21:P21" si="1">SUM(F18:F19)</f>
        <v>29946627.585999995</v>
      </c>
      <c r="G21" s="139">
        <f t="shared" si="1"/>
        <v>30114469.138999999</v>
      </c>
      <c r="H21" s="139">
        <f t="shared" si="1"/>
        <v>38736655.485000007</v>
      </c>
      <c r="I21" s="139">
        <f t="shared" si="1"/>
        <v>39193971.472000003</v>
      </c>
      <c r="J21" s="139">
        <f t="shared" si="1"/>
        <v>39365976.31400001</v>
      </c>
      <c r="K21" s="139">
        <f t="shared" si="1"/>
        <v>34728338.119999997</v>
      </c>
      <c r="L21" s="139">
        <f t="shared" si="1"/>
        <v>35317882.478</v>
      </c>
      <c r="M21" s="139">
        <f t="shared" si="1"/>
        <v>40446504.849999994</v>
      </c>
      <c r="N21" s="139">
        <f t="shared" si="1"/>
        <v>43943263.391999997</v>
      </c>
      <c r="O21" s="139">
        <f t="shared" si="1"/>
        <v>35316217.920000002</v>
      </c>
      <c r="P21" s="139">
        <f t="shared" si="1"/>
        <v>34425356.417999998</v>
      </c>
      <c r="Q21" s="139"/>
      <c r="R21" s="139">
        <f>+R18+R19</f>
        <v>432664862.76299989</v>
      </c>
    </row>
    <row r="22" spans="1:18">
      <c r="C22" s="12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81"/>
      <c r="P22" s="81"/>
      <c r="Q22" s="139"/>
      <c r="R22" s="139"/>
    </row>
    <row r="23" spans="1:18">
      <c r="A23" s="165">
        <f>+A21+1</f>
        <v>10</v>
      </c>
      <c r="C23" s="128" t="s">
        <v>25</v>
      </c>
      <c r="E23" s="139">
        <v>6613380.75</v>
      </c>
      <c r="F23" s="139">
        <v>6543803.2500000009</v>
      </c>
      <c r="G23" s="139">
        <v>6301633.6799999997</v>
      </c>
      <c r="H23" s="139">
        <v>7428951.3199999994</v>
      </c>
      <c r="I23" s="139">
        <v>7783852.1100000003</v>
      </c>
      <c r="J23" s="139">
        <v>7217970.7400000002</v>
      </c>
      <c r="K23" s="139">
        <v>6687642.0599999996</v>
      </c>
      <c r="L23" s="139">
        <v>6458930.9699999997</v>
      </c>
      <c r="M23" s="139">
        <v>7208167.6799999988</v>
      </c>
      <c r="N23" s="139">
        <v>8161828.6999999993</v>
      </c>
      <c r="O23" s="81">
        <v>7608956.5600000005</v>
      </c>
      <c r="P23" s="82">
        <v>7062922.8100000005</v>
      </c>
      <c r="Q23" s="139"/>
      <c r="R23" s="139">
        <f>SUM(E23:P23)</f>
        <v>85078040.63000001</v>
      </c>
    </row>
    <row r="24" spans="1:18">
      <c r="C24" s="12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81"/>
      <c r="P24" s="81"/>
      <c r="Q24" s="139"/>
      <c r="R24" s="139"/>
    </row>
    <row r="25" spans="1:18">
      <c r="A25" s="165">
        <f>+A23+1</f>
        <v>11</v>
      </c>
      <c r="C25" s="146" t="s">
        <v>671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81"/>
      <c r="P25" s="81"/>
      <c r="Q25" s="139"/>
      <c r="R25" s="139"/>
    </row>
    <row r="26" spans="1:18">
      <c r="A26" s="165">
        <f t="shared" ref="A26:A30" si="2">+A25+1</f>
        <v>12</v>
      </c>
      <c r="C26" s="128" t="s">
        <v>22</v>
      </c>
      <c r="E26" s="139">
        <v>2026815.9269999999</v>
      </c>
      <c r="F26" s="139">
        <v>1768634.1900000002</v>
      </c>
      <c r="G26" s="139">
        <v>1838686.45</v>
      </c>
      <c r="H26" s="139">
        <v>1602795.6500000004</v>
      </c>
      <c r="I26" s="139">
        <v>1957549.65</v>
      </c>
      <c r="J26" s="139">
        <v>1977430.3700000003</v>
      </c>
      <c r="K26" s="139">
        <v>802421.46</v>
      </c>
      <c r="L26" s="139">
        <v>1813661.75</v>
      </c>
      <c r="M26" s="139">
        <v>1706194.53</v>
      </c>
      <c r="N26" s="139">
        <v>2025863.5</v>
      </c>
      <c r="O26" s="139">
        <v>2077129.5699999994</v>
      </c>
      <c r="P26" s="139">
        <v>2008418.6900000004</v>
      </c>
      <c r="Q26" s="139"/>
      <c r="R26" s="139">
        <f t="shared" ref="R26:R44" si="3">SUM(E26:P26)</f>
        <v>21605601.737</v>
      </c>
    </row>
    <row r="27" spans="1:18">
      <c r="A27" s="165">
        <f t="shared" si="2"/>
        <v>13</v>
      </c>
      <c r="C27" s="128" t="s">
        <v>23</v>
      </c>
      <c r="E27" s="139">
        <v>-709032.79</v>
      </c>
      <c r="F27" s="139">
        <v>47932.670000000013</v>
      </c>
      <c r="G27" s="139">
        <v>-65755.41</v>
      </c>
      <c r="H27" s="139">
        <v>-1796066.92</v>
      </c>
      <c r="I27" s="139">
        <v>157980.17000000001</v>
      </c>
      <c r="J27" s="139">
        <v>27110.790000000008</v>
      </c>
      <c r="K27" s="139">
        <v>-450954.80000000005</v>
      </c>
      <c r="L27" s="139">
        <v>-539792.55000000005</v>
      </c>
      <c r="M27" s="139">
        <v>-24722.089999999851</v>
      </c>
      <c r="N27" s="139">
        <v>364842.22</v>
      </c>
      <c r="O27" s="139">
        <v>278194.86</v>
      </c>
      <c r="P27" s="139">
        <v>116663.04000000001</v>
      </c>
      <c r="Q27" s="139"/>
      <c r="R27" s="139">
        <f t="shared" si="3"/>
        <v>-2593600.81</v>
      </c>
    </row>
    <row r="28" spans="1:18">
      <c r="A28" s="165">
        <f t="shared" si="2"/>
        <v>14</v>
      </c>
      <c r="C28" s="128" t="s">
        <v>26</v>
      </c>
      <c r="E28" s="139">
        <v>-3278017.6995000001</v>
      </c>
      <c r="F28" s="139">
        <v>392596.17000000004</v>
      </c>
      <c r="G28" s="139">
        <v>-209376.47899999999</v>
      </c>
      <c r="H28" s="139">
        <v>516874.41800000001</v>
      </c>
      <c r="I28" s="139">
        <v>866972.58700000006</v>
      </c>
      <c r="J28" s="139">
        <v>162053.027</v>
      </c>
      <c r="K28" s="139">
        <v>-1252943.6344999999</v>
      </c>
      <c r="L28" s="139">
        <v>-2730954.7094999999</v>
      </c>
      <c r="M28" s="139">
        <v>5117412.318</v>
      </c>
      <c r="N28" s="139">
        <v>2869032.2915000003</v>
      </c>
      <c r="O28" s="139">
        <v>1857556.7604999999</v>
      </c>
      <c r="P28" s="139">
        <v>651318.96050000004</v>
      </c>
      <c r="Q28" s="139"/>
      <c r="R28" s="139">
        <f t="shared" si="3"/>
        <v>4962524.0100000007</v>
      </c>
    </row>
    <row r="29" spans="1:18">
      <c r="A29" s="165">
        <f t="shared" si="2"/>
        <v>15</v>
      </c>
      <c r="C29" s="135" t="s">
        <v>27</v>
      </c>
      <c r="E29" s="139">
        <v>5176194.84</v>
      </c>
      <c r="F29" s="139">
        <v>1099091.08</v>
      </c>
      <c r="G29" s="139">
        <v>1939910.3699999996</v>
      </c>
      <c r="H29" s="139">
        <v>1038774.1999999993</v>
      </c>
      <c r="I29" s="139">
        <v>1763626.55</v>
      </c>
      <c r="J29" s="139">
        <v>4192098.53</v>
      </c>
      <c r="K29" s="139">
        <v>2472353.5999999996</v>
      </c>
      <c r="L29" s="139">
        <v>3513296.63</v>
      </c>
      <c r="M29" s="139">
        <v>-3335805.8499999978</v>
      </c>
      <c r="N29" s="139">
        <v>-1219247.7400000002</v>
      </c>
      <c r="O29" s="139">
        <v>674007.85000000009</v>
      </c>
      <c r="P29" s="139">
        <v>-30189.029999999795</v>
      </c>
      <c r="Q29" s="139"/>
      <c r="R29" s="139">
        <f t="shared" si="3"/>
        <v>17284111.029999997</v>
      </c>
    </row>
    <row r="30" spans="1:18">
      <c r="A30" s="165">
        <f t="shared" si="2"/>
        <v>16</v>
      </c>
      <c r="C30" s="135" t="s">
        <v>28</v>
      </c>
      <c r="E30" s="139">
        <v>-219</v>
      </c>
      <c r="F30" s="139">
        <v>-219</v>
      </c>
      <c r="G30" s="139">
        <v>-219</v>
      </c>
      <c r="H30" s="139">
        <v>-219</v>
      </c>
      <c r="I30" s="139">
        <v>-219</v>
      </c>
      <c r="J30" s="139">
        <v>-219</v>
      </c>
      <c r="K30" s="139">
        <v>-219</v>
      </c>
      <c r="L30" s="139">
        <v>-219</v>
      </c>
      <c r="M30" s="139">
        <v>-219</v>
      </c>
      <c r="N30" s="139">
        <v>-221</v>
      </c>
      <c r="O30" s="139">
        <v>-85</v>
      </c>
      <c r="P30" s="139">
        <v>-85</v>
      </c>
      <c r="Q30" s="139"/>
      <c r="R30" s="139">
        <f t="shared" si="3"/>
        <v>-2362</v>
      </c>
    </row>
    <row r="31" spans="1:18">
      <c r="C31" s="128"/>
      <c r="E31" s="38" t="s">
        <v>11</v>
      </c>
      <c r="F31" s="38" t="s">
        <v>11</v>
      </c>
      <c r="G31" s="38" t="s">
        <v>11</v>
      </c>
      <c r="H31" s="38" t="s">
        <v>11</v>
      </c>
      <c r="I31" s="38" t="s">
        <v>11</v>
      </c>
      <c r="J31" s="38" t="s">
        <v>11</v>
      </c>
      <c r="K31" s="38" t="s">
        <v>11</v>
      </c>
      <c r="L31" s="38" t="s">
        <v>11</v>
      </c>
      <c r="M31" s="38" t="s">
        <v>11</v>
      </c>
      <c r="N31" s="38" t="s">
        <v>11</v>
      </c>
      <c r="O31" s="38" t="s">
        <v>11</v>
      </c>
      <c r="P31" s="38" t="s">
        <v>11</v>
      </c>
      <c r="Q31" s="139"/>
      <c r="R31" s="38" t="s">
        <v>11</v>
      </c>
    </row>
    <row r="32" spans="1:18">
      <c r="A32" s="165">
        <f>+A30+1</f>
        <v>17</v>
      </c>
      <c r="C32" s="146" t="s">
        <v>672</v>
      </c>
      <c r="E32" s="139">
        <f>SUM(E26:E31)</f>
        <v>3215741.2774999999</v>
      </c>
      <c r="F32" s="139">
        <f t="shared" ref="F32:R32" si="4">SUM(F26:F31)</f>
        <v>3308035.1100000003</v>
      </c>
      <c r="G32" s="139">
        <f t="shared" si="4"/>
        <v>3503245.9309999999</v>
      </c>
      <c r="H32" s="139">
        <f t="shared" si="4"/>
        <v>1362158.3479999998</v>
      </c>
      <c r="I32" s="139">
        <f t="shared" si="4"/>
        <v>4745909.9569999995</v>
      </c>
      <c r="J32" s="139">
        <f t="shared" si="4"/>
        <v>6358473.7170000002</v>
      </c>
      <c r="K32" s="139">
        <f t="shared" si="4"/>
        <v>1570657.6254999996</v>
      </c>
      <c r="L32" s="139">
        <f t="shared" si="4"/>
        <v>2055992.1205</v>
      </c>
      <c r="M32" s="139">
        <f t="shared" si="4"/>
        <v>3462859.9080000026</v>
      </c>
      <c r="N32" s="139">
        <f t="shared" si="4"/>
        <v>4040269.2714999998</v>
      </c>
      <c r="O32" s="139">
        <f t="shared" si="4"/>
        <v>4886804.0404999983</v>
      </c>
      <c r="P32" s="139">
        <f t="shared" si="4"/>
        <v>2746126.6605000007</v>
      </c>
      <c r="Q32" s="139">
        <f t="shared" si="4"/>
        <v>0</v>
      </c>
      <c r="R32" s="139">
        <f t="shared" si="4"/>
        <v>41256273.967</v>
      </c>
    </row>
    <row r="33" spans="1:18">
      <c r="A33" s="165"/>
      <c r="C33" s="135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</row>
    <row r="34" spans="1:18">
      <c r="A34" s="165">
        <f>+A32+1</f>
        <v>18</v>
      </c>
      <c r="C34" s="135" t="s">
        <v>673</v>
      </c>
      <c r="E34" s="139">
        <v>8405.07</v>
      </c>
      <c r="F34" s="139">
        <v>8116.08</v>
      </c>
      <c r="G34" s="139">
        <v>8416.48</v>
      </c>
      <c r="H34" s="139">
        <v>7903.74</v>
      </c>
      <c r="I34" s="139">
        <v>8413.94</v>
      </c>
      <c r="J34" s="139">
        <v>8404.380000000001</v>
      </c>
      <c r="K34" s="139">
        <v>7772.82</v>
      </c>
      <c r="L34" s="139">
        <v>8438.35</v>
      </c>
      <c r="M34" s="139">
        <v>8091.55</v>
      </c>
      <c r="N34" s="139">
        <v>8036.77</v>
      </c>
      <c r="O34" s="139">
        <v>14766.1</v>
      </c>
      <c r="P34" s="139">
        <v>13634.78</v>
      </c>
      <c r="Q34" s="139"/>
      <c r="R34" s="139">
        <f t="shared" si="3"/>
        <v>110400.06000000001</v>
      </c>
    </row>
    <row r="35" spans="1:18">
      <c r="A35" s="165"/>
      <c r="C35" s="135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</row>
    <row r="36" spans="1:18">
      <c r="A36" s="165">
        <f>+A34+1</f>
        <v>19</v>
      </c>
      <c r="C36" s="135" t="s">
        <v>227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</row>
    <row r="37" spans="1:18">
      <c r="A37" s="165">
        <f t="shared" ref="A37:A44" si="5">+A36+1</f>
        <v>20</v>
      </c>
      <c r="C37" s="135" t="s">
        <v>674</v>
      </c>
      <c r="E37" s="139">
        <v>-431</v>
      </c>
      <c r="F37" s="139">
        <v>-433</v>
      </c>
      <c r="G37" s="139">
        <v>-433</v>
      </c>
      <c r="H37" s="139">
        <v>-433</v>
      </c>
      <c r="I37" s="139">
        <v>-433</v>
      </c>
      <c r="J37" s="139">
        <v>-433</v>
      </c>
      <c r="K37" s="139">
        <v>-433</v>
      </c>
      <c r="L37" s="139">
        <v>-433</v>
      </c>
      <c r="M37" s="139">
        <v>-433</v>
      </c>
      <c r="N37" s="139">
        <v>-1002293.36</v>
      </c>
      <c r="O37" s="139">
        <v>-498</v>
      </c>
      <c r="P37" s="139">
        <v>-492</v>
      </c>
      <c r="Q37" s="139"/>
      <c r="R37" s="139">
        <f t="shared" si="3"/>
        <v>-1007178.36</v>
      </c>
    </row>
    <row r="38" spans="1:18">
      <c r="A38" s="165">
        <f t="shared" si="5"/>
        <v>21</v>
      </c>
      <c r="C38" s="135" t="s">
        <v>675</v>
      </c>
      <c r="E38" s="139">
        <v>-85738.22</v>
      </c>
      <c r="F38" s="139">
        <v>256102.61000000002</v>
      </c>
      <c r="G38" s="139">
        <v>-24952.87</v>
      </c>
      <c r="H38" s="139">
        <v>-115804.77</v>
      </c>
      <c r="I38" s="139">
        <v>-267635.89</v>
      </c>
      <c r="J38" s="139">
        <v>58681.41</v>
      </c>
      <c r="K38" s="139">
        <v>-46858.03</v>
      </c>
      <c r="L38" s="139">
        <v>58867.03</v>
      </c>
      <c r="M38" s="139">
        <v>-13237.08</v>
      </c>
      <c r="N38" s="139">
        <v>-5100</v>
      </c>
      <c r="O38" s="139">
        <v>11109.23</v>
      </c>
      <c r="P38" s="139">
        <v>-4646.24</v>
      </c>
      <c r="Q38" s="139"/>
      <c r="R38" s="139">
        <f t="shared" si="3"/>
        <v>-179212.81999999998</v>
      </c>
    </row>
    <row r="39" spans="1:18">
      <c r="A39" s="165">
        <f t="shared" si="5"/>
        <v>22</v>
      </c>
      <c r="C39" s="135" t="s">
        <v>676</v>
      </c>
      <c r="E39" s="139">
        <v>57470.11</v>
      </c>
      <c r="F39" s="139">
        <v>57590.35</v>
      </c>
      <c r="G39" s="139">
        <v>57628.5</v>
      </c>
      <c r="H39" s="139">
        <v>57822.91</v>
      </c>
      <c r="I39" s="139">
        <v>57822.97</v>
      </c>
      <c r="J39" s="139">
        <v>57845.130000000005</v>
      </c>
      <c r="K39" s="139">
        <v>57989.39</v>
      </c>
      <c r="L39" s="139">
        <v>58013.98</v>
      </c>
      <c r="M39" s="139">
        <v>57956.41</v>
      </c>
      <c r="N39" s="139">
        <v>250609.58000000002</v>
      </c>
      <c r="O39" s="139">
        <v>63489.700000000004</v>
      </c>
      <c r="P39" s="139">
        <v>63619.840000000004</v>
      </c>
      <c r="Q39" s="139"/>
      <c r="R39" s="139">
        <f t="shared" si="3"/>
        <v>897858.87</v>
      </c>
    </row>
    <row r="40" spans="1:18">
      <c r="A40" s="165">
        <f t="shared" si="5"/>
        <v>23</v>
      </c>
      <c r="C40" s="135" t="s">
        <v>677</v>
      </c>
      <c r="E40" s="139">
        <v>81956.44</v>
      </c>
      <c r="F40" s="139">
        <v>72617.600000000006</v>
      </c>
      <c r="G40" s="139">
        <v>97037.47</v>
      </c>
      <c r="H40" s="139">
        <v>99639.21</v>
      </c>
      <c r="I40" s="139">
        <v>106163.8</v>
      </c>
      <c r="J40" s="139">
        <v>89837.59</v>
      </c>
      <c r="K40" s="139">
        <v>93968.12</v>
      </c>
      <c r="L40" s="139">
        <v>86681.290000000008</v>
      </c>
      <c r="M40" s="139">
        <v>101927.5</v>
      </c>
      <c r="N40" s="139">
        <v>138871.42000000001</v>
      </c>
      <c r="O40" s="139">
        <v>149168.53</v>
      </c>
      <c r="P40" s="139">
        <v>98033.040000000008</v>
      </c>
      <c r="Q40" s="139"/>
      <c r="R40" s="139">
        <f t="shared" si="3"/>
        <v>1215902.01</v>
      </c>
    </row>
    <row r="41" spans="1:18">
      <c r="A41" s="165">
        <f t="shared" si="5"/>
        <v>24</v>
      </c>
      <c r="C41" s="135" t="s">
        <v>678</v>
      </c>
      <c r="E41" s="139">
        <v>152859.59</v>
      </c>
      <c r="F41" s="139">
        <v>129431.2</v>
      </c>
      <c r="G41" s="139">
        <v>119665.79000000001</v>
      </c>
      <c r="H41" s="139">
        <v>147917.47</v>
      </c>
      <c r="I41" s="139">
        <v>133391.62</v>
      </c>
      <c r="J41" s="139">
        <v>149633.83000000002</v>
      </c>
      <c r="K41" s="139">
        <v>148628.01</v>
      </c>
      <c r="L41" s="139">
        <v>115661.74</v>
      </c>
      <c r="M41" s="139">
        <v>112200.38</v>
      </c>
      <c r="N41" s="139">
        <v>148406.87</v>
      </c>
      <c r="O41" s="139">
        <v>153535.9</v>
      </c>
      <c r="P41" s="139">
        <v>125257.79000000001</v>
      </c>
      <c r="Q41" s="139"/>
      <c r="R41" s="139">
        <f t="shared" si="3"/>
        <v>1636590.19</v>
      </c>
    </row>
    <row r="42" spans="1:18">
      <c r="A42" s="165">
        <f t="shared" si="5"/>
        <v>25</v>
      </c>
      <c r="C42" s="146" t="s">
        <v>679</v>
      </c>
      <c r="E42" s="139">
        <v>-211.06</v>
      </c>
      <c r="F42" s="139">
        <v>-599.25</v>
      </c>
      <c r="G42" s="139">
        <v>-1009.85</v>
      </c>
      <c r="H42" s="139">
        <v>0.76</v>
      </c>
      <c r="I42" s="139">
        <v>-726.38</v>
      </c>
      <c r="J42" s="139">
        <v>-5032.9000000000005</v>
      </c>
      <c r="K42" s="139">
        <v>-1946.38</v>
      </c>
      <c r="L42" s="139">
        <v>-71.48</v>
      </c>
      <c r="M42" s="139">
        <v>213.39000000000001</v>
      </c>
      <c r="N42" s="139">
        <v>1049.0899999999999</v>
      </c>
      <c r="O42" s="139">
        <v>-4640.75</v>
      </c>
      <c r="P42" s="139">
        <v>-5374.61</v>
      </c>
      <c r="Q42" s="139"/>
      <c r="R42" s="139">
        <f t="shared" si="3"/>
        <v>-18349.420000000002</v>
      </c>
    </row>
    <row r="43" spans="1:18">
      <c r="A43" s="165">
        <f t="shared" si="5"/>
        <v>26</v>
      </c>
      <c r="C43" s="166" t="s">
        <v>680</v>
      </c>
      <c r="E43" s="139">
        <v>16600.02</v>
      </c>
      <c r="F43" s="139">
        <v>3263.05</v>
      </c>
      <c r="G43" s="139">
        <v>4013</v>
      </c>
      <c r="H43" s="139">
        <v>11197.69</v>
      </c>
      <c r="I43" s="139">
        <v>6838.07</v>
      </c>
      <c r="J43" s="139">
        <v>1014.6700000000001</v>
      </c>
      <c r="K43" s="139">
        <v>4210.17</v>
      </c>
      <c r="L43" s="139">
        <v>4354.7300000000005</v>
      </c>
      <c r="M43" s="139">
        <v>8944.01</v>
      </c>
      <c r="N43" s="139">
        <v>6831.38</v>
      </c>
      <c r="O43" s="139">
        <v>524.39</v>
      </c>
      <c r="P43" s="139">
        <v>424.72</v>
      </c>
      <c r="Q43" s="139"/>
      <c r="R43" s="139">
        <f t="shared" si="3"/>
        <v>68215.900000000009</v>
      </c>
    </row>
    <row r="44" spans="1:18">
      <c r="A44" s="165">
        <f t="shared" si="5"/>
        <v>27</v>
      </c>
      <c r="C44" s="146" t="s">
        <v>681</v>
      </c>
      <c r="E44" s="139">
        <v>78741.320000000007</v>
      </c>
      <c r="F44" s="139">
        <v>76821.150000000009</v>
      </c>
      <c r="G44" s="139">
        <v>78793.42</v>
      </c>
      <c r="H44" s="139">
        <v>99531.33</v>
      </c>
      <c r="I44" s="139">
        <v>74995.59</v>
      </c>
      <c r="J44" s="139">
        <v>200424.30000000002</v>
      </c>
      <c r="K44" s="139">
        <v>-54443.21</v>
      </c>
      <c r="L44" s="139">
        <v>73894.03</v>
      </c>
      <c r="M44" s="139">
        <v>121408.26000000001</v>
      </c>
      <c r="N44" s="139">
        <v>72222.39</v>
      </c>
      <c r="O44" s="139">
        <v>73610.8</v>
      </c>
      <c r="P44" s="139">
        <v>88033.650000000009</v>
      </c>
      <c r="Q44" s="139"/>
      <c r="R44" s="139">
        <f t="shared" si="3"/>
        <v>984033.03000000026</v>
      </c>
    </row>
    <row r="45" spans="1:18">
      <c r="C45" s="128"/>
      <c r="E45" s="38" t="s">
        <v>11</v>
      </c>
      <c r="F45" s="38" t="s">
        <v>11</v>
      </c>
      <c r="G45" s="38" t="s">
        <v>11</v>
      </c>
      <c r="H45" s="38" t="s">
        <v>11</v>
      </c>
      <c r="I45" s="38" t="s">
        <v>11</v>
      </c>
      <c r="J45" s="38" t="s">
        <v>11</v>
      </c>
      <c r="K45" s="38" t="s">
        <v>11</v>
      </c>
      <c r="L45" s="38" t="s">
        <v>11</v>
      </c>
      <c r="M45" s="38" t="s">
        <v>11</v>
      </c>
      <c r="N45" s="38" t="s">
        <v>11</v>
      </c>
      <c r="O45" s="38" t="s">
        <v>11</v>
      </c>
      <c r="P45" s="38" t="s">
        <v>11</v>
      </c>
      <c r="Q45" s="139"/>
      <c r="R45" s="38" t="s">
        <v>11</v>
      </c>
    </row>
    <row r="46" spans="1:18">
      <c r="A46" s="165">
        <f>+A44+1</f>
        <v>28</v>
      </c>
      <c r="C46" s="146" t="s">
        <v>682</v>
      </c>
      <c r="E46" s="139">
        <f>SUM(E37:E45)</f>
        <v>301247.19999999995</v>
      </c>
      <c r="F46" s="139">
        <f t="shared" ref="F46:R46" si="6">SUM(F37:F45)</f>
        <v>594793.71000000008</v>
      </c>
      <c r="G46" s="139">
        <f t="shared" si="6"/>
        <v>330742.46000000002</v>
      </c>
      <c r="H46" s="139">
        <f t="shared" si="6"/>
        <v>299871.60000000003</v>
      </c>
      <c r="I46" s="139">
        <f t="shared" si="6"/>
        <v>110416.77999999998</v>
      </c>
      <c r="J46" s="139">
        <f t="shared" si="6"/>
        <v>551971.03</v>
      </c>
      <c r="K46" s="139">
        <f t="shared" si="6"/>
        <v>201115.07</v>
      </c>
      <c r="L46" s="139">
        <f t="shared" si="6"/>
        <v>396968.32000000007</v>
      </c>
      <c r="M46" s="139">
        <f t="shared" si="6"/>
        <v>388979.87000000005</v>
      </c>
      <c r="N46" s="139">
        <f t="shared" si="6"/>
        <v>-389402.62999999995</v>
      </c>
      <c r="O46" s="139">
        <f t="shared" si="6"/>
        <v>446299.8</v>
      </c>
      <c r="P46" s="139">
        <f t="shared" si="6"/>
        <v>364856.19000000006</v>
      </c>
      <c r="Q46" s="139">
        <f t="shared" si="6"/>
        <v>0</v>
      </c>
      <c r="R46" s="139">
        <f t="shared" si="6"/>
        <v>3597859.4000000004</v>
      </c>
    </row>
    <row r="47" spans="1:18">
      <c r="C47" s="128"/>
      <c r="E47" s="38" t="s">
        <v>11</v>
      </c>
      <c r="F47" s="38" t="s">
        <v>11</v>
      </c>
      <c r="G47" s="38" t="s">
        <v>11</v>
      </c>
      <c r="H47" s="38" t="s">
        <v>11</v>
      </c>
      <c r="I47" s="38" t="s">
        <v>11</v>
      </c>
      <c r="J47" s="38" t="s">
        <v>11</v>
      </c>
      <c r="K47" s="38" t="s">
        <v>11</v>
      </c>
      <c r="L47" s="38" t="s">
        <v>11</v>
      </c>
      <c r="M47" s="38" t="s">
        <v>11</v>
      </c>
      <c r="N47" s="38" t="s">
        <v>11</v>
      </c>
      <c r="O47" s="38" t="s">
        <v>11</v>
      </c>
      <c r="P47" s="38" t="s">
        <v>11</v>
      </c>
      <c r="Q47" s="139"/>
      <c r="R47" s="38" t="s">
        <v>11</v>
      </c>
    </row>
    <row r="48" spans="1:18">
      <c r="A48" s="165">
        <f>+A46+1</f>
        <v>29</v>
      </c>
      <c r="C48" s="135" t="s">
        <v>30</v>
      </c>
      <c r="E48" s="139">
        <f>+E21+E23+E32+E34+E46</f>
        <v>41268373.886500008</v>
      </c>
      <c r="F48" s="139">
        <f t="shared" ref="F48:P48" si="7">+F21+F23+F32+F34+F46</f>
        <v>40401375.735999994</v>
      </c>
      <c r="G48" s="139">
        <f t="shared" si="7"/>
        <v>40258507.689999998</v>
      </c>
      <c r="H48" s="139">
        <f t="shared" si="7"/>
        <v>47835540.493000008</v>
      </c>
      <c r="I48" s="139">
        <f t="shared" si="7"/>
        <v>51842564.259000003</v>
      </c>
      <c r="J48" s="139">
        <f t="shared" si="7"/>
        <v>53502796.181000017</v>
      </c>
      <c r="K48" s="139">
        <f t="shared" si="7"/>
        <v>43195525.695500001</v>
      </c>
      <c r="L48" s="139">
        <f t="shared" si="7"/>
        <v>44238212.238499999</v>
      </c>
      <c r="M48" s="139">
        <f t="shared" si="7"/>
        <v>51514603.857999988</v>
      </c>
      <c r="N48" s="139">
        <f t="shared" si="7"/>
        <v>55763995.503499992</v>
      </c>
      <c r="O48" s="139">
        <f t="shared" si="7"/>
        <v>48273044.420500003</v>
      </c>
      <c r="P48" s="139">
        <f t="shared" si="7"/>
        <v>44612896.858499996</v>
      </c>
      <c r="Q48" s="139"/>
      <c r="R48" s="139">
        <f>+R21+R23+R32+R34+R46</f>
        <v>562707436.81999981</v>
      </c>
    </row>
    <row r="49" spans="1:18">
      <c r="C49" s="128"/>
      <c r="E49" s="38" t="s">
        <v>11</v>
      </c>
      <c r="F49" s="38" t="s">
        <v>11</v>
      </c>
      <c r="G49" s="38" t="s">
        <v>11</v>
      </c>
      <c r="H49" s="38" t="s">
        <v>11</v>
      </c>
      <c r="I49" s="38" t="s">
        <v>11</v>
      </c>
      <c r="J49" s="38" t="s">
        <v>11</v>
      </c>
      <c r="K49" s="38" t="s">
        <v>11</v>
      </c>
      <c r="L49" s="38" t="s">
        <v>11</v>
      </c>
      <c r="M49" s="38" t="s">
        <v>11</v>
      </c>
      <c r="N49" s="38" t="s">
        <v>11</v>
      </c>
      <c r="O49" s="38" t="s">
        <v>11</v>
      </c>
      <c r="P49" s="38" t="s">
        <v>11</v>
      </c>
      <c r="Q49" s="139"/>
      <c r="R49" s="38" t="s">
        <v>11</v>
      </c>
    </row>
    <row r="50" spans="1:18">
      <c r="A50" s="165">
        <f>+A48+1</f>
        <v>30</v>
      </c>
      <c r="C50" s="135" t="s">
        <v>29</v>
      </c>
      <c r="E50" s="140">
        <f t="shared" ref="E50:P50" si="8">+E15-E48</f>
        <v>5529025.0234999955</v>
      </c>
      <c r="F50" s="140">
        <f t="shared" si="8"/>
        <v>6348871.9940000102</v>
      </c>
      <c r="G50" s="140">
        <f t="shared" si="8"/>
        <v>6533897.0100000128</v>
      </c>
      <c r="H50" s="140">
        <f t="shared" si="8"/>
        <v>6228702.8269999921</v>
      </c>
      <c r="I50" s="140">
        <f t="shared" si="8"/>
        <v>9377176.9510000125</v>
      </c>
      <c r="J50" s="140">
        <f t="shared" si="8"/>
        <v>12021788.348999992</v>
      </c>
      <c r="K50" s="140">
        <f t="shared" si="8"/>
        <v>1992833.064500019</v>
      </c>
      <c r="L50" s="140">
        <f t="shared" si="8"/>
        <v>4098183.1614999995</v>
      </c>
      <c r="M50" s="140">
        <f t="shared" si="8"/>
        <v>10733629.35200002</v>
      </c>
      <c r="N50" s="140">
        <f t="shared" si="8"/>
        <v>8087067.5265000015</v>
      </c>
      <c r="O50" s="140">
        <f t="shared" si="8"/>
        <v>8845113.4954999909</v>
      </c>
      <c r="P50" s="140">
        <f t="shared" si="8"/>
        <v>4438243.4215000123</v>
      </c>
      <c r="Q50" s="139"/>
      <c r="R50" s="140">
        <f>+R15-R48</f>
        <v>84234532.176000357</v>
      </c>
    </row>
    <row r="51" spans="1:18">
      <c r="C51" s="128"/>
      <c r="E51" s="84" t="s">
        <v>229</v>
      </c>
      <c r="F51" s="84" t="s">
        <v>24</v>
      </c>
      <c r="G51" s="84" t="s">
        <v>24</v>
      </c>
      <c r="H51" s="84" t="s">
        <v>24</v>
      </c>
      <c r="I51" s="84" t="s">
        <v>24</v>
      </c>
      <c r="J51" s="84" t="s">
        <v>24</v>
      </c>
      <c r="K51" s="84" t="s">
        <v>24</v>
      </c>
      <c r="L51" s="84" t="s">
        <v>24</v>
      </c>
      <c r="M51" s="84" t="s">
        <v>24</v>
      </c>
      <c r="N51" s="84" t="s">
        <v>24</v>
      </c>
      <c r="O51" s="84" t="s">
        <v>24</v>
      </c>
      <c r="P51" s="84" t="s">
        <v>24</v>
      </c>
      <c r="Q51" s="139"/>
      <c r="R51" s="84" t="s">
        <v>24</v>
      </c>
    </row>
    <row r="52" spans="1:18">
      <c r="C52" s="12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</row>
    <row r="53" spans="1:18">
      <c r="C53" s="12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</row>
    <row r="54" spans="1:18">
      <c r="C54" s="12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</row>
    <row r="55" spans="1:18">
      <c r="C55" s="12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</row>
    <row r="56" spans="1:18">
      <c r="C56" s="12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</row>
    <row r="57" spans="1:18" ht="0.75" customHeight="1">
      <c r="C57" s="128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</row>
    <row r="58" spans="1:18" ht="106.5" customHeight="1">
      <c r="C58" s="128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08" t="s">
        <v>262</v>
      </c>
    </row>
    <row r="59" spans="1:18">
      <c r="C59" s="12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</row>
    <row r="60" spans="1:18" ht="12.75" customHeight="1">
      <c r="C60" s="12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8">
      <c r="C61" s="12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</row>
    <row r="62" spans="1:18">
      <c r="C62" s="12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</row>
    <row r="63" spans="1:18">
      <c r="C63" s="128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</row>
    <row r="64" spans="1:18">
      <c r="C64" s="128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</row>
    <row r="65" spans="5:18"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</row>
    <row r="66" spans="5:18"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</row>
    <row r="67" spans="5:18"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</row>
    <row r="68" spans="5:18"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</row>
    <row r="69" spans="5:18"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</row>
    <row r="70" spans="5:18"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</row>
    <row r="71" spans="5:18"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</row>
    <row r="72" spans="5:18"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</row>
  </sheetData>
  <printOptions horizontalCentered="1"/>
  <pageMargins left="0.25" right="0.25" top="1" bottom="0.5" header="0" footer="0"/>
  <pageSetup scale="61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E15" sqref="E15"/>
    </sheetView>
  </sheetViews>
  <sheetFormatPr defaultColWidth="8.85546875" defaultRowHeight="15"/>
  <cols>
    <col min="1" max="1" width="8.85546875" style="219"/>
    <col min="2" max="2" width="26.7109375" style="219" bestFit="1" customWidth="1"/>
    <col min="3" max="3" width="19.85546875" style="219" customWidth="1"/>
    <col min="4" max="4" width="16.28515625" style="219" bestFit="1" customWidth="1"/>
    <col min="5" max="5" width="16" style="219" bestFit="1" customWidth="1"/>
    <col min="6" max="6" width="17" style="219" bestFit="1" customWidth="1"/>
    <col min="7" max="7" width="18" style="219" bestFit="1" customWidth="1"/>
    <col min="8" max="8" width="3.28515625" style="219" customWidth="1"/>
    <col min="9" max="9" width="16.28515625" style="219" bestFit="1" customWidth="1"/>
    <col min="10" max="16384" width="8.85546875" style="219"/>
  </cols>
  <sheetData>
    <row r="1" spans="1:10">
      <c r="A1" s="333" t="s">
        <v>12</v>
      </c>
      <c r="B1" s="333"/>
      <c r="C1" s="333"/>
      <c r="D1" s="333"/>
      <c r="E1" s="333"/>
      <c r="F1" s="333"/>
      <c r="G1" s="333"/>
      <c r="H1" s="333"/>
      <c r="I1" s="333"/>
    </row>
    <row r="2" spans="1:10">
      <c r="A2" s="334" t="s">
        <v>244</v>
      </c>
      <c r="B2" s="334"/>
      <c r="C2" s="334"/>
      <c r="D2" s="334"/>
      <c r="E2" s="334"/>
      <c r="F2" s="334"/>
      <c r="G2" s="334"/>
      <c r="H2" s="334"/>
      <c r="I2" s="334"/>
    </row>
    <row r="3" spans="1:10">
      <c r="A3" s="334" t="s">
        <v>701</v>
      </c>
      <c r="B3" s="334"/>
      <c r="C3" s="334"/>
      <c r="D3" s="334"/>
      <c r="E3" s="334"/>
      <c r="F3" s="334"/>
      <c r="G3" s="334"/>
      <c r="H3" s="334"/>
      <c r="I3" s="334"/>
    </row>
    <row r="4" spans="1:10">
      <c r="C4" s="256"/>
      <c r="D4" s="256"/>
      <c r="E4" s="256"/>
      <c r="F4" s="256"/>
      <c r="G4" s="256"/>
    </row>
    <row r="5" spans="1:10">
      <c r="A5" s="257" t="s">
        <v>237</v>
      </c>
      <c r="B5" s="257"/>
      <c r="C5" s="258" t="s">
        <v>702</v>
      </c>
      <c r="D5" s="258"/>
      <c r="E5" s="258"/>
      <c r="F5" s="258"/>
      <c r="G5" s="258" t="s">
        <v>703</v>
      </c>
      <c r="H5" s="257"/>
      <c r="I5" s="335" t="s">
        <v>14</v>
      </c>
      <c r="J5" s="335"/>
    </row>
    <row r="6" spans="1:10" ht="30">
      <c r="A6" s="257" t="s">
        <v>238</v>
      </c>
      <c r="B6" s="259" t="s">
        <v>338</v>
      </c>
      <c r="C6" s="258" t="s">
        <v>704</v>
      </c>
      <c r="D6" s="258" t="s">
        <v>7</v>
      </c>
      <c r="E6" s="258" t="s">
        <v>8</v>
      </c>
      <c r="F6" s="258" t="s">
        <v>9</v>
      </c>
      <c r="G6" s="258" t="s">
        <v>704</v>
      </c>
      <c r="H6" s="257"/>
      <c r="I6" s="335" t="s">
        <v>786</v>
      </c>
      <c r="J6" s="335"/>
    </row>
    <row r="7" spans="1:10">
      <c r="A7" s="257"/>
      <c r="B7" s="259"/>
      <c r="C7" s="258"/>
      <c r="D7" s="258"/>
      <c r="E7" s="258"/>
      <c r="F7" s="258"/>
      <c r="G7" s="258"/>
      <c r="H7" s="257"/>
      <c r="I7" s="260" t="s">
        <v>10</v>
      </c>
      <c r="J7" s="260" t="s">
        <v>337</v>
      </c>
    </row>
    <row r="8" spans="1:10">
      <c r="A8" s="257">
        <v>1</v>
      </c>
      <c r="B8" s="219" t="s">
        <v>251</v>
      </c>
      <c r="C8" s="310">
        <v>10352678.119999999</v>
      </c>
      <c r="D8" s="310">
        <v>1353027.81</v>
      </c>
      <c r="E8" s="310">
        <v>0</v>
      </c>
      <c r="F8" s="310">
        <v>0</v>
      </c>
      <c r="G8" s="310">
        <v>11705705.93</v>
      </c>
      <c r="H8" s="311"/>
      <c r="I8" s="311">
        <v>1353027.8100000005</v>
      </c>
      <c r="J8" s="262">
        <v>0.13069350696667856</v>
      </c>
    </row>
    <row r="9" spans="1:10">
      <c r="A9" s="257">
        <v>2</v>
      </c>
      <c r="B9" s="219" t="s">
        <v>1</v>
      </c>
      <c r="C9" s="310">
        <v>14703638.390000001</v>
      </c>
      <c r="D9" s="310">
        <v>5495780.7400000002</v>
      </c>
      <c r="E9" s="310">
        <v>-305920.85000000003</v>
      </c>
      <c r="F9" s="310">
        <v>0</v>
      </c>
      <c r="G9" s="310">
        <v>19893498.280000001</v>
      </c>
      <c r="H9" s="311"/>
      <c r="I9" s="311">
        <v>5189859.8900000006</v>
      </c>
      <c r="J9" s="262">
        <v>0.35296433116375087</v>
      </c>
    </row>
    <row r="10" spans="1:10">
      <c r="A10" s="257">
        <v>3</v>
      </c>
      <c r="B10" s="219" t="s">
        <v>309</v>
      </c>
      <c r="C10" s="310">
        <v>1102981523.3600001</v>
      </c>
      <c r="D10" s="310">
        <v>75267720.909999996</v>
      </c>
      <c r="E10" s="310">
        <v>-13326051.109999999</v>
      </c>
      <c r="F10" s="310">
        <v>0</v>
      </c>
      <c r="G10" s="310">
        <v>1164923193.1600001</v>
      </c>
      <c r="H10" s="311"/>
      <c r="I10" s="311">
        <v>61941669.799999952</v>
      </c>
      <c r="J10" s="262">
        <v>5.6158392945067422E-2</v>
      </c>
    </row>
    <row r="11" spans="1:10">
      <c r="A11" s="257">
        <v>4</v>
      </c>
      <c r="B11" s="219" t="s">
        <v>2</v>
      </c>
      <c r="C11" s="310">
        <v>568760265.93000007</v>
      </c>
      <c r="D11" s="310">
        <v>7689565.2199999997</v>
      </c>
      <c r="E11" s="310">
        <v>-1923663.52</v>
      </c>
      <c r="F11" s="310">
        <v>671208.54999999981</v>
      </c>
      <c r="G11" s="310">
        <v>575197376.17999995</v>
      </c>
      <c r="H11" s="311"/>
      <c r="I11" s="311">
        <v>6437110.2499998808</v>
      </c>
      <c r="J11" s="262">
        <v>1.1317791757963847E-2</v>
      </c>
    </row>
    <row r="12" spans="1:10">
      <c r="A12" s="257">
        <v>5</v>
      </c>
      <c r="B12" s="219" t="s">
        <v>3</v>
      </c>
      <c r="C12" s="310">
        <v>758615564.51999998</v>
      </c>
      <c r="D12" s="310">
        <v>38099953.199999996</v>
      </c>
      <c r="E12" s="310">
        <v>-9512509.8800000008</v>
      </c>
      <c r="F12" s="310">
        <v>-326566.31999999983</v>
      </c>
      <c r="G12" s="310">
        <v>786876441.51999998</v>
      </c>
      <c r="H12" s="311"/>
      <c r="I12" s="311">
        <v>28260877</v>
      </c>
      <c r="J12" s="262">
        <v>3.7253225904851486E-2</v>
      </c>
    </row>
    <row r="13" spans="1:10">
      <c r="A13" s="257">
        <v>6</v>
      </c>
      <c r="B13" s="219" t="s">
        <v>4</v>
      </c>
      <c r="C13" s="310">
        <v>40414542.219999999</v>
      </c>
      <c r="D13" s="310">
        <v>1439233.7100000002</v>
      </c>
      <c r="E13" s="310">
        <v>-132264.26</v>
      </c>
      <c r="F13" s="310">
        <v>0</v>
      </c>
      <c r="G13" s="310">
        <v>41721511.670000002</v>
      </c>
      <c r="H13" s="311"/>
      <c r="I13" s="311">
        <v>1306969.450000003</v>
      </c>
      <c r="J13" s="262">
        <v>3.2339088313444293E-2</v>
      </c>
    </row>
    <row r="14" spans="1:10">
      <c r="A14" s="257"/>
      <c r="C14" s="310"/>
      <c r="D14" s="310"/>
      <c r="E14" s="310"/>
      <c r="F14" s="310"/>
      <c r="G14" s="310"/>
      <c r="H14" s="311"/>
      <c r="I14" s="311"/>
      <c r="J14" s="262"/>
    </row>
    <row r="15" spans="1:10" ht="30">
      <c r="A15" s="257">
        <v>7</v>
      </c>
      <c r="B15" s="259" t="s">
        <v>336</v>
      </c>
      <c r="C15" s="310">
        <v>2495828212.54</v>
      </c>
      <c r="D15" s="310">
        <v>129345281.58999999</v>
      </c>
      <c r="E15" s="310">
        <v>-25200409.620000001</v>
      </c>
      <c r="F15" s="310">
        <v>344642.23</v>
      </c>
      <c r="G15" s="310">
        <v>2600317726.7400002</v>
      </c>
      <c r="H15" s="311"/>
      <c r="I15" s="311">
        <v>104489514.20000029</v>
      </c>
      <c r="J15" s="262">
        <v>4.1865667546750543E-2</v>
      </c>
    </row>
    <row r="16" spans="1:10">
      <c r="A16" s="257"/>
      <c r="C16" s="310"/>
      <c r="D16" s="310"/>
      <c r="E16" s="310"/>
      <c r="F16" s="310"/>
      <c r="G16" s="310"/>
      <c r="H16" s="311"/>
      <c r="I16" s="311"/>
      <c r="J16" s="262"/>
    </row>
    <row r="17" spans="1:10">
      <c r="A17" s="257"/>
      <c r="B17" s="219" t="s">
        <v>5</v>
      </c>
      <c r="C17" s="310"/>
      <c r="D17" s="310"/>
      <c r="E17" s="310"/>
      <c r="F17" s="310"/>
      <c r="G17" s="310"/>
      <c r="H17" s="311"/>
      <c r="I17" s="311"/>
      <c r="J17" s="262"/>
    </row>
    <row r="18" spans="1:10">
      <c r="A18" s="257"/>
      <c r="C18" s="310"/>
      <c r="D18" s="310"/>
      <c r="E18" s="310"/>
      <c r="F18" s="310"/>
      <c r="G18" s="310"/>
      <c r="H18" s="311"/>
      <c r="I18" s="311"/>
      <c r="J18" s="262"/>
    </row>
    <row r="19" spans="1:10">
      <c r="A19" s="257"/>
      <c r="B19" s="258" t="s">
        <v>335</v>
      </c>
      <c r="C19" s="310"/>
      <c r="D19" s="310"/>
      <c r="E19" s="310"/>
      <c r="F19" s="310"/>
      <c r="G19" s="310"/>
      <c r="H19" s="311"/>
      <c r="I19" s="311"/>
      <c r="J19" s="262"/>
    </row>
    <row r="20" spans="1:10">
      <c r="A20" s="257">
        <v>8</v>
      </c>
      <c r="B20" s="219" t="s">
        <v>334</v>
      </c>
      <c r="C20" s="310">
        <v>7750600.9600000009</v>
      </c>
      <c r="D20" s="310">
        <v>0</v>
      </c>
      <c r="E20" s="310">
        <v>-1102454.98</v>
      </c>
      <c r="F20" s="310">
        <v>-344642.23</v>
      </c>
      <c r="G20" s="310">
        <v>6303503.75</v>
      </c>
      <c r="H20" s="311"/>
      <c r="I20" s="311">
        <v>-1447097.2100000009</v>
      </c>
      <c r="J20" s="262">
        <v>-0.18670774272450749</v>
      </c>
    </row>
    <row r="21" spans="1:10">
      <c r="A21" s="257">
        <v>9</v>
      </c>
      <c r="B21" s="219" t="s">
        <v>6</v>
      </c>
      <c r="C21" s="310">
        <v>67287275.586999997</v>
      </c>
      <c r="D21" s="310">
        <v>87870781.390000001</v>
      </c>
      <c r="E21" s="310">
        <v>0</v>
      </c>
      <c r="F21" s="310">
        <v>-127992253.78</v>
      </c>
      <c r="G21" s="310">
        <v>27165803.196999997</v>
      </c>
      <c r="H21" s="311"/>
      <c r="I21" s="311">
        <v>-40121472.390000001</v>
      </c>
      <c r="J21" s="262">
        <v>-0.59627131638171915</v>
      </c>
    </row>
    <row r="22" spans="1:10">
      <c r="A22" s="257"/>
      <c r="B22" s="263"/>
      <c r="C22" s="312"/>
      <c r="D22" s="312"/>
      <c r="E22" s="312"/>
      <c r="F22" s="312"/>
      <c r="G22" s="312"/>
      <c r="H22" s="313"/>
      <c r="I22" s="314"/>
      <c r="J22" s="264"/>
    </row>
    <row r="23" spans="1:10" ht="15.75" thickBot="1">
      <c r="A23" s="257">
        <v>10</v>
      </c>
      <c r="B23" s="265" t="s">
        <v>333</v>
      </c>
      <c r="C23" s="315">
        <v>2570866089.0869999</v>
      </c>
      <c r="D23" s="315">
        <v>217216062.97999999</v>
      </c>
      <c r="E23" s="315">
        <v>-26302864.600000001</v>
      </c>
      <c r="F23" s="315">
        <v>-127992253.78</v>
      </c>
      <c r="G23" s="315">
        <v>2633787033.6870003</v>
      </c>
      <c r="H23" s="311"/>
      <c r="I23" s="316">
        <v>62920944.600000381</v>
      </c>
      <c r="J23" s="266">
        <v>2.4474609886174857E-2</v>
      </c>
    </row>
    <row r="24" spans="1:10" ht="15.75" thickTop="1">
      <c r="A24" s="257"/>
      <c r="C24" s="261"/>
      <c r="D24" s="261"/>
      <c r="E24" s="261"/>
      <c r="F24" s="261"/>
      <c r="G24" s="261"/>
    </row>
    <row r="25" spans="1:10">
      <c r="A25" s="257"/>
      <c r="C25" s="261"/>
      <c r="D25" s="261"/>
      <c r="E25" s="261"/>
      <c r="F25" s="261"/>
      <c r="G25" s="261"/>
    </row>
    <row r="26" spans="1:10">
      <c r="A26" s="257"/>
      <c r="B26" s="257" t="s">
        <v>705</v>
      </c>
      <c r="C26" s="261" t="s">
        <v>706</v>
      </c>
      <c r="D26" s="261"/>
      <c r="E26" s="261"/>
      <c r="F26" s="261"/>
      <c r="G26" s="261"/>
    </row>
    <row r="27" spans="1:10">
      <c r="A27" s="257"/>
      <c r="C27" s="261" t="s">
        <v>707</v>
      </c>
      <c r="D27" s="261"/>
      <c r="E27" s="261"/>
      <c r="F27" s="261"/>
      <c r="G27" s="261"/>
    </row>
  </sheetData>
  <mergeCells count="5">
    <mergeCell ref="A1:I1"/>
    <mergeCell ref="A2:I2"/>
    <mergeCell ref="A3:I3"/>
    <mergeCell ref="I5:J5"/>
    <mergeCell ref="I6:J6"/>
  </mergeCell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0"/>
  <sheetViews>
    <sheetView zoomScale="90" zoomScaleNormal="90" workbookViewId="0">
      <pane xSplit="5" ySplit="11" topLeftCell="F72" activePane="bottomRight" state="frozen"/>
      <selection activeCell="C54" sqref="C54:I55"/>
      <selection pane="topRight" activeCell="C54" sqref="C54:I55"/>
      <selection pane="bottomLeft" activeCell="C54" sqref="C54:I55"/>
      <selection pane="bottomRight" activeCell="D99" sqref="D99"/>
    </sheetView>
  </sheetViews>
  <sheetFormatPr defaultRowHeight="12.75"/>
  <cols>
    <col min="1" max="1" width="4.42578125" style="54" bestFit="1" customWidth="1"/>
    <col min="2" max="2" width="2.28515625" style="54" customWidth="1"/>
    <col min="3" max="3" width="3.7109375" style="41" customWidth="1"/>
    <col min="4" max="4" width="43.42578125" style="41" bestFit="1" customWidth="1"/>
    <col min="5" max="5" width="2.28515625" style="41" customWidth="1"/>
    <col min="6" max="6" width="20" style="77" customWidth="1"/>
    <col min="7" max="7" width="2.28515625" style="41" customWidth="1"/>
    <col min="8" max="8" width="16" style="41" bestFit="1" customWidth="1"/>
    <col min="9" max="9" width="2.28515625" style="41" customWidth="1"/>
    <col min="10" max="10" width="18.42578125" style="41" customWidth="1"/>
    <col min="11" max="11" width="2.28515625" style="41" customWidth="1"/>
    <col min="12" max="12" width="16" style="77" bestFit="1" customWidth="1"/>
    <col min="13" max="13" width="2.28515625" style="41" customWidth="1"/>
    <col min="14" max="14" width="16.7109375" style="41" bestFit="1" customWidth="1"/>
    <col min="15" max="256" width="9.140625" style="41"/>
    <col min="257" max="257" width="4.42578125" style="41" bestFit="1" customWidth="1"/>
    <col min="258" max="258" width="2.28515625" style="41" customWidth="1"/>
    <col min="259" max="259" width="3.7109375" style="41" customWidth="1"/>
    <col min="260" max="260" width="43.42578125" style="41" bestFit="1" customWidth="1"/>
    <col min="261" max="261" width="2.28515625" style="41" customWidth="1"/>
    <col min="262" max="262" width="14.85546875" style="41" bestFit="1" customWidth="1"/>
    <col min="263" max="263" width="2.28515625" style="41" customWidth="1"/>
    <col min="264" max="264" width="16" style="41" bestFit="1" customWidth="1"/>
    <col min="265" max="265" width="2.28515625" style="41" customWidth="1"/>
    <col min="266" max="266" width="13.140625" style="41" bestFit="1" customWidth="1"/>
    <col min="267" max="267" width="2.28515625" style="41" customWidth="1"/>
    <col min="268" max="268" width="16" style="41" bestFit="1" customWidth="1"/>
    <col min="269" max="269" width="2.28515625" style="41" customWidth="1"/>
    <col min="270" max="512" width="9.140625" style="41"/>
    <col min="513" max="513" width="4.42578125" style="41" bestFit="1" customWidth="1"/>
    <col min="514" max="514" width="2.28515625" style="41" customWidth="1"/>
    <col min="515" max="515" width="3.7109375" style="41" customWidth="1"/>
    <col min="516" max="516" width="43.42578125" style="41" bestFit="1" customWidth="1"/>
    <col min="517" max="517" width="2.28515625" style="41" customWidth="1"/>
    <col min="518" max="518" width="14.85546875" style="41" bestFit="1" customWidth="1"/>
    <col min="519" max="519" width="2.28515625" style="41" customWidth="1"/>
    <col min="520" max="520" width="16" style="41" bestFit="1" customWidth="1"/>
    <col min="521" max="521" width="2.28515625" style="41" customWidth="1"/>
    <col min="522" max="522" width="13.140625" style="41" bestFit="1" customWidth="1"/>
    <col min="523" max="523" width="2.28515625" style="41" customWidth="1"/>
    <col min="524" max="524" width="16" style="41" bestFit="1" customWidth="1"/>
    <col min="525" max="525" width="2.28515625" style="41" customWidth="1"/>
    <col min="526" max="768" width="9.140625" style="41"/>
    <col min="769" max="769" width="4.42578125" style="41" bestFit="1" customWidth="1"/>
    <col min="770" max="770" width="2.28515625" style="41" customWidth="1"/>
    <col min="771" max="771" width="3.7109375" style="41" customWidth="1"/>
    <col min="772" max="772" width="43.42578125" style="41" bestFit="1" customWidth="1"/>
    <col min="773" max="773" width="2.28515625" style="41" customWidth="1"/>
    <col min="774" max="774" width="14.85546875" style="41" bestFit="1" customWidth="1"/>
    <col min="775" max="775" width="2.28515625" style="41" customWidth="1"/>
    <col min="776" max="776" width="16" style="41" bestFit="1" customWidth="1"/>
    <col min="777" max="777" width="2.28515625" style="41" customWidth="1"/>
    <col min="778" max="778" width="13.140625" style="41" bestFit="1" customWidth="1"/>
    <col min="779" max="779" width="2.28515625" style="41" customWidth="1"/>
    <col min="780" max="780" width="16" style="41" bestFit="1" customWidth="1"/>
    <col min="781" max="781" width="2.28515625" style="41" customWidth="1"/>
    <col min="782" max="1024" width="9.140625" style="41"/>
    <col min="1025" max="1025" width="4.42578125" style="41" bestFit="1" customWidth="1"/>
    <col min="1026" max="1026" width="2.28515625" style="41" customWidth="1"/>
    <col min="1027" max="1027" width="3.7109375" style="41" customWidth="1"/>
    <col min="1028" max="1028" width="43.42578125" style="41" bestFit="1" customWidth="1"/>
    <col min="1029" max="1029" width="2.28515625" style="41" customWidth="1"/>
    <col min="1030" max="1030" width="14.85546875" style="41" bestFit="1" customWidth="1"/>
    <col min="1031" max="1031" width="2.28515625" style="41" customWidth="1"/>
    <col min="1032" max="1032" width="16" style="41" bestFit="1" customWidth="1"/>
    <col min="1033" max="1033" width="2.28515625" style="41" customWidth="1"/>
    <col min="1034" max="1034" width="13.140625" style="41" bestFit="1" customWidth="1"/>
    <col min="1035" max="1035" width="2.28515625" style="41" customWidth="1"/>
    <col min="1036" max="1036" width="16" style="41" bestFit="1" customWidth="1"/>
    <col min="1037" max="1037" width="2.28515625" style="41" customWidth="1"/>
    <col min="1038" max="1280" width="9.140625" style="41"/>
    <col min="1281" max="1281" width="4.42578125" style="41" bestFit="1" customWidth="1"/>
    <col min="1282" max="1282" width="2.28515625" style="41" customWidth="1"/>
    <col min="1283" max="1283" width="3.7109375" style="41" customWidth="1"/>
    <col min="1284" max="1284" width="43.42578125" style="41" bestFit="1" customWidth="1"/>
    <col min="1285" max="1285" width="2.28515625" style="41" customWidth="1"/>
    <col min="1286" max="1286" width="14.85546875" style="41" bestFit="1" customWidth="1"/>
    <col min="1287" max="1287" width="2.28515625" style="41" customWidth="1"/>
    <col min="1288" max="1288" width="16" style="41" bestFit="1" customWidth="1"/>
    <col min="1289" max="1289" width="2.28515625" style="41" customWidth="1"/>
    <col min="1290" max="1290" width="13.140625" style="41" bestFit="1" customWidth="1"/>
    <col min="1291" max="1291" width="2.28515625" style="41" customWidth="1"/>
    <col min="1292" max="1292" width="16" style="41" bestFit="1" customWidth="1"/>
    <col min="1293" max="1293" width="2.28515625" style="41" customWidth="1"/>
    <col min="1294" max="1536" width="9.140625" style="41"/>
    <col min="1537" max="1537" width="4.42578125" style="41" bestFit="1" customWidth="1"/>
    <col min="1538" max="1538" width="2.28515625" style="41" customWidth="1"/>
    <col min="1539" max="1539" width="3.7109375" style="41" customWidth="1"/>
    <col min="1540" max="1540" width="43.42578125" style="41" bestFit="1" customWidth="1"/>
    <col min="1541" max="1541" width="2.28515625" style="41" customWidth="1"/>
    <col min="1542" max="1542" width="14.85546875" style="41" bestFit="1" customWidth="1"/>
    <col min="1543" max="1543" width="2.28515625" style="41" customWidth="1"/>
    <col min="1544" max="1544" width="16" style="41" bestFit="1" customWidth="1"/>
    <col min="1545" max="1545" width="2.28515625" style="41" customWidth="1"/>
    <col min="1546" max="1546" width="13.140625" style="41" bestFit="1" customWidth="1"/>
    <col min="1547" max="1547" width="2.28515625" style="41" customWidth="1"/>
    <col min="1548" max="1548" width="16" style="41" bestFit="1" customWidth="1"/>
    <col min="1549" max="1549" width="2.28515625" style="41" customWidth="1"/>
    <col min="1550" max="1792" width="9.140625" style="41"/>
    <col min="1793" max="1793" width="4.42578125" style="41" bestFit="1" customWidth="1"/>
    <col min="1794" max="1794" width="2.28515625" style="41" customWidth="1"/>
    <col min="1795" max="1795" width="3.7109375" style="41" customWidth="1"/>
    <col min="1796" max="1796" width="43.42578125" style="41" bestFit="1" customWidth="1"/>
    <col min="1797" max="1797" width="2.28515625" style="41" customWidth="1"/>
    <col min="1798" max="1798" width="14.85546875" style="41" bestFit="1" customWidth="1"/>
    <col min="1799" max="1799" width="2.28515625" style="41" customWidth="1"/>
    <col min="1800" max="1800" width="16" style="41" bestFit="1" customWidth="1"/>
    <col min="1801" max="1801" width="2.28515625" style="41" customWidth="1"/>
    <col min="1802" max="1802" width="13.140625" style="41" bestFit="1" customWidth="1"/>
    <col min="1803" max="1803" width="2.28515625" style="41" customWidth="1"/>
    <col min="1804" max="1804" width="16" style="41" bestFit="1" customWidth="1"/>
    <col min="1805" max="1805" width="2.28515625" style="41" customWidth="1"/>
    <col min="1806" max="2048" width="9.140625" style="41"/>
    <col min="2049" max="2049" width="4.42578125" style="41" bestFit="1" customWidth="1"/>
    <col min="2050" max="2050" width="2.28515625" style="41" customWidth="1"/>
    <col min="2051" max="2051" width="3.7109375" style="41" customWidth="1"/>
    <col min="2052" max="2052" width="43.42578125" style="41" bestFit="1" customWidth="1"/>
    <col min="2053" max="2053" width="2.28515625" style="41" customWidth="1"/>
    <col min="2054" max="2054" width="14.85546875" style="41" bestFit="1" customWidth="1"/>
    <col min="2055" max="2055" width="2.28515625" style="41" customWidth="1"/>
    <col min="2056" max="2056" width="16" style="41" bestFit="1" customWidth="1"/>
    <col min="2057" max="2057" width="2.28515625" style="41" customWidth="1"/>
    <col min="2058" max="2058" width="13.140625" style="41" bestFit="1" customWidth="1"/>
    <col min="2059" max="2059" width="2.28515625" style="41" customWidth="1"/>
    <col min="2060" max="2060" width="16" style="41" bestFit="1" customWidth="1"/>
    <col min="2061" max="2061" width="2.28515625" style="41" customWidth="1"/>
    <col min="2062" max="2304" width="9.140625" style="41"/>
    <col min="2305" max="2305" width="4.42578125" style="41" bestFit="1" customWidth="1"/>
    <col min="2306" max="2306" width="2.28515625" style="41" customWidth="1"/>
    <col min="2307" max="2307" width="3.7109375" style="41" customWidth="1"/>
    <col min="2308" max="2308" width="43.42578125" style="41" bestFit="1" customWidth="1"/>
    <col min="2309" max="2309" width="2.28515625" style="41" customWidth="1"/>
    <col min="2310" max="2310" width="14.85546875" style="41" bestFit="1" customWidth="1"/>
    <col min="2311" max="2311" width="2.28515625" style="41" customWidth="1"/>
    <col min="2312" max="2312" width="16" style="41" bestFit="1" customWidth="1"/>
    <col min="2313" max="2313" width="2.28515625" style="41" customWidth="1"/>
    <col min="2314" max="2314" width="13.140625" style="41" bestFit="1" customWidth="1"/>
    <col min="2315" max="2315" width="2.28515625" style="41" customWidth="1"/>
    <col min="2316" max="2316" width="16" style="41" bestFit="1" customWidth="1"/>
    <col min="2317" max="2317" width="2.28515625" style="41" customWidth="1"/>
    <col min="2318" max="2560" width="9.140625" style="41"/>
    <col min="2561" max="2561" width="4.42578125" style="41" bestFit="1" customWidth="1"/>
    <col min="2562" max="2562" width="2.28515625" style="41" customWidth="1"/>
    <col min="2563" max="2563" width="3.7109375" style="41" customWidth="1"/>
    <col min="2564" max="2564" width="43.42578125" style="41" bestFit="1" customWidth="1"/>
    <col min="2565" max="2565" width="2.28515625" style="41" customWidth="1"/>
    <col min="2566" max="2566" width="14.85546875" style="41" bestFit="1" customWidth="1"/>
    <col min="2567" max="2567" width="2.28515625" style="41" customWidth="1"/>
    <col min="2568" max="2568" width="16" style="41" bestFit="1" customWidth="1"/>
    <col min="2569" max="2569" width="2.28515625" style="41" customWidth="1"/>
    <col min="2570" max="2570" width="13.140625" style="41" bestFit="1" customWidth="1"/>
    <col min="2571" max="2571" width="2.28515625" style="41" customWidth="1"/>
    <col min="2572" max="2572" width="16" style="41" bestFit="1" customWidth="1"/>
    <col min="2573" max="2573" width="2.28515625" style="41" customWidth="1"/>
    <col min="2574" max="2816" width="9.140625" style="41"/>
    <col min="2817" max="2817" width="4.42578125" style="41" bestFit="1" customWidth="1"/>
    <col min="2818" max="2818" width="2.28515625" style="41" customWidth="1"/>
    <col min="2819" max="2819" width="3.7109375" style="41" customWidth="1"/>
    <col min="2820" max="2820" width="43.42578125" style="41" bestFit="1" customWidth="1"/>
    <col min="2821" max="2821" width="2.28515625" style="41" customWidth="1"/>
    <col min="2822" max="2822" width="14.85546875" style="41" bestFit="1" customWidth="1"/>
    <col min="2823" max="2823" width="2.28515625" style="41" customWidth="1"/>
    <col min="2824" max="2824" width="16" style="41" bestFit="1" customWidth="1"/>
    <col min="2825" max="2825" width="2.28515625" style="41" customWidth="1"/>
    <col min="2826" max="2826" width="13.140625" style="41" bestFit="1" customWidth="1"/>
    <col min="2827" max="2827" width="2.28515625" style="41" customWidth="1"/>
    <col min="2828" max="2828" width="16" style="41" bestFit="1" customWidth="1"/>
    <col min="2829" max="2829" width="2.28515625" style="41" customWidth="1"/>
    <col min="2830" max="3072" width="9.140625" style="41"/>
    <col min="3073" max="3073" width="4.42578125" style="41" bestFit="1" customWidth="1"/>
    <col min="3074" max="3074" width="2.28515625" style="41" customWidth="1"/>
    <col min="3075" max="3075" width="3.7109375" style="41" customWidth="1"/>
    <col min="3076" max="3076" width="43.42578125" style="41" bestFit="1" customWidth="1"/>
    <col min="3077" max="3077" width="2.28515625" style="41" customWidth="1"/>
    <col min="3078" max="3078" width="14.85546875" style="41" bestFit="1" customWidth="1"/>
    <col min="3079" max="3079" width="2.28515625" style="41" customWidth="1"/>
    <col min="3080" max="3080" width="16" style="41" bestFit="1" customWidth="1"/>
    <col min="3081" max="3081" width="2.28515625" style="41" customWidth="1"/>
    <col min="3082" max="3082" width="13.140625" style="41" bestFit="1" customWidth="1"/>
    <col min="3083" max="3083" width="2.28515625" style="41" customWidth="1"/>
    <col min="3084" max="3084" width="16" style="41" bestFit="1" customWidth="1"/>
    <col min="3085" max="3085" width="2.28515625" style="41" customWidth="1"/>
    <col min="3086" max="3328" width="9.140625" style="41"/>
    <col min="3329" max="3329" width="4.42578125" style="41" bestFit="1" customWidth="1"/>
    <col min="3330" max="3330" width="2.28515625" style="41" customWidth="1"/>
    <col min="3331" max="3331" width="3.7109375" style="41" customWidth="1"/>
    <col min="3332" max="3332" width="43.42578125" style="41" bestFit="1" customWidth="1"/>
    <col min="3333" max="3333" width="2.28515625" style="41" customWidth="1"/>
    <col min="3334" max="3334" width="14.85546875" style="41" bestFit="1" customWidth="1"/>
    <col min="3335" max="3335" width="2.28515625" style="41" customWidth="1"/>
    <col min="3336" max="3336" width="16" style="41" bestFit="1" customWidth="1"/>
    <col min="3337" max="3337" width="2.28515625" style="41" customWidth="1"/>
    <col min="3338" max="3338" width="13.140625" style="41" bestFit="1" customWidth="1"/>
    <col min="3339" max="3339" width="2.28515625" style="41" customWidth="1"/>
    <col min="3340" max="3340" width="16" style="41" bestFit="1" customWidth="1"/>
    <col min="3341" max="3341" width="2.28515625" style="41" customWidth="1"/>
    <col min="3342" max="3584" width="9.140625" style="41"/>
    <col min="3585" max="3585" width="4.42578125" style="41" bestFit="1" customWidth="1"/>
    <col min="3586" max="3586" width="2.28515625" style="41" customWidth="1"/>
    <col min="3587" max="3587" width="3.7109375" style="41" customWidth="1"/>
    <col min="3588" max="3588" width="43.42578125" style="41" bestFit="1" customWidth="1"/>
    <col min="3589" max="3589" width="2.28515625" style="41" customWidth="1"/>
    <col min="3590" max="3590" width="14.85546875" style="41" bestFit="1" customWidth="1"/>
    <col min="3591" max="3591" width="2.28515625" style="41" customWidth="1"/>
    <col min="3592" max="3592" width="16" style="41" bestFit="1" customWidth="1"/>
    <col min="3593" max="3593" width="2.28515625" style="41" customWidth="1"/>
    <col min="3594" max="3594" width="13.140625" style="41" bestFit="1" customWidth="1"/>
    <col min="3595" max="3595" width="2.28515625" style="41" customWidth="1"/>
    <col min="3596" max="3596" width="16" style="41" bestFit="1" customWidth="1"/>
    <col min="3597" max="3597" width="2.28515625" style="41" customWidth="1"/>
    <col min="3598" max="3840" width="9.140625" style="41"/>
    <col min="3841" max="3841" width="4.42578125" style="41" bestFit="1" customWidth="1"/>
    <col min="3842" max="3842" width="2.28515625" style="41" customWidth="1"/>
    <col min="3843" max="3843" width="3.7109375" style="41" customWidth="1"/>
    <col min="3844" max="3844" width="43.42578125" style="41" bestFit="1" customWidth="1"/>
    <col min="3845" max="3845" width="2.28515625" style="41" customWidth="1"/>
    <col min="3846" max="3846" width="14.85546875" style="41" bestFit="1" customWidth="1"/>
    <col min="3847" max="3847" width="2.28515625" style="41" customWidth="1"/>
    <col min="3848" max="3848" width="16" style="41" bestFit="1" customWidth="1"/>
    <col min="3849" max="3849" width="2.28515625" style="41" customWidth="1"/>
    <col min="3850" max="3850" width="13.140625" style="41" bestFit="1" customWidth="1"/>
    <col min="3851" max="3851" width="2.28515625" style="41" customWidth="1"/>
    <col min="3852" max="3852" width="16" style="41" bestFit="1" customWidth="1"/>
    <col min="3853" max="3853" width="2.28515625" style="41" customWidth="1"/>
    <col min="3854" max="4096" width="9.140625" style="41"/>
    <col min="4097" max="4097" width="4.42578125" style="41" bestFit="1" customWidth="1"/>
    <col min="4098" max="4098" width="2.28515625" style="41" customWidth="1"/>
    <col min="4099" max="4099" width="3.7109375" style="41" customWidth="1"/>
    <col min="4100" max="4100" width="43.42578125" style="41" bestFit="1" customWidth="1"/>
    <col min="4101" max="4101" width="2.28515625" style="41" customWidth="1"/>
    <col min="4102" max="4102" width="14.85546875" style="41" bestFit="1" customWidth="1"/>
    <col min="4103" max="4103" width="2.28515625" style="41" customWidth="1"/>
    <col min="4104" max="4104" width="16" style="41" bestFit="1" customWidth="1"/>
    <col min="4105" max="4105" width="2.28515625" style="41" customWidth="1"/>
    <col min="4106" max="4106" width="13.140625" style="41" bestFit="1" customWidth="1"/>
    <col min="4107" max="4107" width="2.28515625" style="41" customWidth="1"/>
    <col min="4108" max="4108" width="16" style="41" bestFit="1" customWidth="1"/>
    <col min="4109" max="4109" width="2.28515625" style="41" customWidth="1"/>
    <col min="4110" max="4352" width="9.140625" style="41"/>
    <col min="4353" max="4353" width="4.42578125" style="41" bestFit="1" customWidth="1"/>
    <col min="4354" max="4354" width="2.28515625" style="41" customWidth="1"/>
    <col min="4355" max="4355" width="3.7109375" style="41" customWidth="1"/>
    <col min="4356" max="4356" width="43.42578125" style="41" bestFit="1" customWidth="1"/>
    <col min="4357" max="4357" width="2.28515625" style="41" customWidth="1"/>
    <col min="4358" max="4358" width="14.85546875" style="41" bestFit="1" customWidth="1"/>
    <col min="4359" max="4359" width="2.28515625" style="41" customWidth="1"/>
    <col min="4360" max="4360" width="16" style="41" bestFit="1" customWidth="1"/>
    <col min="4361" max="4361" width="2.28515625" style="41" customWidth="1"/>
    <col min="4362" max="4362" width="13.140625" style="41" bestFit="1" customWidth="1"/>
    <col min="4363" max="4363" width="2.28515625" style="41" customWidth="1"/>
    <col min="4364" max="4364" width="16" style="41" bestFit="1" customWidth="1"/>
    <col min="4365" max="4365" width="2.28515625" style="41" customWidth="1"/>
    <col min="4366" max="4608" width="9.140625" style="41"/>
    <col min="4609" max="4609" width="4.42578125" style="41" bestFit="1" customWidth="1"/>
    <col min="4610" max="4610" width="2.28515625" style="41" customWidth="1"/>
    <col min="4611" max="4611" width="3.7109375" style="41" customWidth="1"/>
    <col min="4612" max="4612" width="43.42578125" style="41" bestFit="1" customWidth="1"/>
    <col min="4613" max="4613" width="2.28515625" style="41" customWidth="1"/>
    <col min="4614" max="4614" width="14.85546875" style="41" bestFit="1" customWidth="1"/>
    <col min="4615" max="4615" width="2.28515625" style="41" customWidth="1"/>
    <col min="4616" max="4616" width="16" style="41" bestFit="1" customWidth="1"/>
    <col min="4617" max="4617" width="2.28515625" style="41" customWidth="1"/>
    <col min="4618" max="4618" width="13.140625" style="41" bestFit="1" customWidth="1"/>
    <col min="4619" max="4619" width="2.28515625" style="41" customWidth="1"/>
    <col min="4620" max="4620" width="16" style="41" bestFit="1" customWidth="1"/>
    <col min="4621" max="4621" width="2.28515625" style="41" customWidth="1"/>
    <col min="4622" max="4864" width="9.140625" style="41"/>
    <col min="4865" max="4865" width="4.42578125" style="41" bestFit="1" customWidth="1"/>
    <col min="4866" max="4866" width="2.28515625" style="41" customWidth="1"/>
    <col min="4867" max="4867" width="3.7109375" style="41" customWidth="1"/>
    <col min="4868" max="4868" width="43.42578125" style="41" bestFit="1" customWidth="1"/>
    <col min="4869" max="4869" width="2.28515625" style="41" customWidth="1"/>
    <col min="4870" max="4870" width="14.85546875" style="41" bestFit="1" customWidth="1"/>
    <col min="4871" max="4871" width="2.28515625" style="41" customWidth="1"/>
    <col min="4872" max="4872" width="16" style="41" bestFit="1" customWidth="1"/>
    <col min="4873" max="4873" width="2.28515625" style="41" customWidth="1"/>
    <col min="4874" max="4874" width="13.140625" style="41" bestFit="1" customWidth="1"/>
    <col min="4875" max="4875" width="2.28515625" style="41" customWidth="1"/>
    <col min="4876" max="4876" width="16" style="41" bestFit="1" customWidth="1"/>
    <col min="4877" max="4877" width="2.28515625" style="41" customWidth="1"/>
    <col min="4878" max="5120" width="9.140625" style="41"/>
    <col min="5121" max="5121" width="4.42578125" style="41" bestFit="1" customWidth="1"/>
    <col min="5122" max="5122" width="2.28515625" style="41" customWidth="1"/>
    <col min="5123" max="5123" width="3.7109375" style="41" customWidth="1"/>
    <col min="5124" max="5124" width="43.42578125" style="41" bestFit="1" customWidth="1"/>
    <col min="5125" max="5125" width="2.28515625" style="41" customWidth="1"/>
    <col min="5126" max="5126" width="14.85546875" style="41" bestFit="1" customWidth="1"/>
    <col min="5127" max="5127" width="2.28515625" style="41" customWidth="1"/>
    <col min="5128" max="5128" width="16" style="41" bestFit="1" customWidth="1"/>
    <col min="5129" max="5129" width="2.28515625" style="41" customWidth="1"/>
    <col min="5130" max="5130" width="13.140625" style="41" bestFit="1" customWidth="1"/>
    <col min="5131" max="5131" width="2.28515625" style="41" customWidth="1"/>
    <col min="5132" max="5132" width="16" style="41" bestFit="1" customWidth="1"/>
    <col min="5133" max="5133" width="2.28515625" style="41" customWidth="1"/>
    <col min="5134" max="5376" width="9.140625" style="41"/>
    <col min="5377" max="5377" width="4.42578125" style="41" bestFit="1" customWidth="1"/>
    <col min="5378" max="5378" width="2.28515625" style="41" customWidth="1"/>
    <col min="5379" max="5379" width="3.7109375" style="41" customWidth="1"/>
    <col min="5380" max="5380" width="43.42578125" style="41" bestFit="1" customWidth="1"/>
    <col min="5381" max="5381" width="2.28515625" style="41" customWidth="1"/>
    <col min="5382" max="5382" width="14.85546875" style="41" bestFit="1" customWidth="1"/>
    <col min="5383" max="5383" width="2.28515625" style="41" customWidth="1"/>
    <col min="5384" max="5384" width="16" style="41" bestFit="1" customWidth="1"/>
    <col min="5385" max="5385" width="2.28515625" style="41" customWidth="1"/>
    <col min="5386" max="5386" width="13.140625" style="41" bestFit="1" customWidth="1"/>
    <col min="5387" max="5387" width="2.28515625" style="41" customWidth="1"/>
    <col min="5388" max="5388" width="16" style="41" bestFit="1" customWidth="1"/>
    <col min="5389" max="5389" width="2.28515625" style="41" customWidth="1"/>
    <col min="5390" max="5632" width="9.140625" style="41"/>
    <col min="5633" max="5633" width="4.42578125" style="41" bestFit="1" customWidth="1"/>
    <col min="5634" max="5634" width="2.28515625" style="41" customWidth="1"/>
    <col min="5635" max="5635" width="3.7109375" style="41" customWidth="1"/>
    <col min="5636" max="5636" width="43.42578125" style="41" bestFit="1" customWidth="1"/>
    <col min="5637" max="5637" width="2.28515625" style="41" customWidth="1"/>
    <col min="5638" max="5638" width="14.85546875" style="41" bestFit="1" customWidth="1"/>
    <col min="5639" max="5639" width="2.28515625" style="41" customWidth="1"/>
    <col min="5640" max="5640" width="16" style="41" bestFit="1" customWidth="1"/>
    <col min="5641" max="5641" width="2.28515625" style="41" customWidth="1"/>
    <col min="5642" max="5642" width="13.140625" style="41" bestFit="1" customWidth="1"/>
    <col min="5643" max="5643" width="2.28515625" style="41" customWidth="1"/>
    <col min="5644" max="5644" width="16" style="41" bestFit="1" customWidth="1"/>
    <col min="5645" max="5645" width="2.28515625" style="41" customWidth="1"/>
    <col min="5646" max="5888" width="9.140625" style="41"/>
    <col min="5889" max="5889" width="4.42578125" style="41" bestFit="1" customWidth="1"/>
    <col min="5890" max="5890" width="2.28515625" style="41" customWidth="1"/>
    <col min="5891" max="5891" width="3.7109375" style="41" customWidth="1"/>
    <col min="5892" max="5892" width="43.42578125" style="41" bestFit="1" customWidth="1"/>
    <col min="5893" max="5893" width="2.28515625" style="41" customWidth="1"/>
    <col min="5894" max="5894" width="14.85546875" style="41" bestFit="1" customWidth="1"/>
    <col min="5895" max="5895" width="2.28515625" style="41" customWidth="1"/>
    <col min="5896" max="5896" width="16" style="41" bestFit="1" customWidth="1"/>
    <col min="5897" max="5897" width="2.28515625" style="41" customWidth="1"/>
    <col min="5898" max="5898" width="13.140625" style="41" bestFit="1" customWidth="1"/>
    <col min="5899" max="5899" width="2.28515625" style="41" customWidth="1"/>
    <col min="5900" max="5900" width="16" style="41" bestFit="1" customWidth="1"/>
    <col min="5901" max="5901" width="2.28515625" style="41" customWidth="1"/>
    <col min="5902" max="6144" width="9.140625" style="41"/>
    <col min="6145" max="6145" width="4.42578125" style="41" bestFit="1" customWidth="1"/>
    <col min="6146" max="6146" width="2.28515625" style="41" customWidth="1"/>
    <col min="6147" max="6147" width="3.7109375" style="41" customWidth="1"/>
    <col min="6148" max="6148" width="43.42578125" style="41" bestFit="1" customWidth="1"/>
    <col min="6149" max="6149" width="2.28515625" style="41" customWidth="1"/>
    <col min="6150" max="6150" width="14.85546875" style="41" bestFit="1" customWidth="1"/>
    <col min="6151" max="6151" width="2.28515625" style="41" customWidth="1"/>
    <col min="6152" max="6152" width="16" style="41" bestFit="1" customWidth="1"/>
    <col min="6153" max="6153" width="2.28515625" style="41" customWidth="1"/>
    <col min="6154" max="6154" width="13.140625" style="41" bestFit="1" customWidth="1"/>
    <col min="6155" max="6155" width="2.28515625" style="41" customWidth="1"/>
    <col min="6156" max="6156" width="16" style="41" bestFit="1" customWidth="1"/>
    <col min="6157" max="6157" width="2.28515625" style="41" customWidth="1"/>
    <col min="6158" max="6400" width="9.140625" style="41"/>
    <col min="6401" max="6401" width="4.42578125" style="41" bestFit="1" customWidth="1"/>
    <col min="6402" max="6402" width="2.28515625" style="41" customWidth="1"/>
    <col min="6403" max="6403" width="3.7109375" style="41" customWidth="1"/>
    <col min="6404" max="6404" width="43.42578125" style="41" bestFit="1" customWidth="1"/>
    <col min="6405" max="6405" width="2.28515625" style="41" customWidth="1"/>
    <col min="6406" max="6406" width="14.85546875" style="41" bestFit="1" customWidth="1"/>
    <col min="6407" max="6407" width="2.28515625" style="41" customWidth="1"/>
    <col min="6408" max="6408" width="16" style="41" bestFit="1" customWidth="1"/>
    <col min="6409" max="6409" width="2.28515625" style="41" customWidth="1"/>
    <col min="6410" max="6410" width="13.140625" style="41" bestFit="1" customWidth="1"/>
    <col min="6411" max="6411" width="2.28515625" style="41" customWidth="1"/>
    <col min="6412" max="6412" width="16" style="41" bestFit="1" customWidth="1"/>
    <col min="6413" max="6413" width="2.28515625" style="41" customWidth="1"/>
    <col min="6414" max="6656" width="9.140625" style="41"/>
    <col min="6657" max="6657" width="4.42578125" style="41" bestFit="1" customWidth="1"/>
    <col min="6658" max="6658" width="2.28515625" style="41" customWidth="1"/>
    <col min="6659" max="6659" width="3.7109375" style="41" customWidth="1"/>
    <col min="6660" max="6660" width="43.42578125" style="41" bestFit="1" customWidth="1"/>
    <col min="6661" max="6661" width="2.28515625" style="41" customWidth="1"/>
    <col min="6662" max="6662" width="14.85546875" style="41" bestFit="1" customWidth="1"/>
    <col min="6663" max="6663" width="2.28515625" style="41" customWidth="1"/>
    <col min="6664" max="6664" width="16" style="41" bestFit="1" customWidth="1"/>
    <col min="6665" max="6665" width="2.28515625" style="41" customWidth="1"/>
    <col min="6666" max="6666" width="13.140625" style="41" bestFit="1" customWidth="1"/>
    <col min="6667" max="6667" width="2.28515625" style="41" customWidth="1"/>
    <col min="6668" max="6668" width="16" style="41" bestFit="1" customWidth="1"/>
    <col min="6669" max="6669" width="2.28515625" style="41" customWidth="1"/>
    <col min="6670" max="6912" width="9.140625" style="41"/>
    <col min="6913" max="6913" width="4.42578125" style="41" bestFit="1" customWidth="1"/>
    <col min="6914" max="6914" width="2.28515625" style="41" customWidth="1"/>
    <col min="6915" max="6915" width="3.7109375" style="41" customWidth="1"/>
    <col min="6916" max="6916" width="43.42578125" style="41" bestFit="1" customWidth="1"/>
    <col min="6917" max="6917" width="2.28515625" style="41" customWidth="1"/>
    <col min="6918" max="6918" width="14.85546875" style="41" bestFit="1" customWidth="1"/>
    <col min="6919" max="6919" width="2.28515625" style="41" customWidth="1"/>
    <col min="6920" max="6920" width="16" style="41" bestFit="1" customWidth="1"/>
    <col min="6921" max="6921" width="2.28515625" style="41" customWidth="1"/>
    <col min="6922" max="6922" width="13.140625" style="41" bestFit="1" customWidth="1"/>
    <col min="6923" max="6923" width="2.28515625" style="41" customWidth="1"/>
    <col min="6924" max="6924" width="16" style="41" bestFit="1" customWidth="1"/>
    <col min="6925" max="6925" width="2.28515625" style="41" customWidth="1"/>
    <col min="6926" max="7168" width="9.140625" style="41"/>
    <col min="7169" max="7169" width="4.42578125" style="41" bestFit="1" customWidth="1"/>
    <col min="7170" max="7170" width="2.28515625" style="41" customWidth="1"/>
    <col min="7171" max="7171" width="3.7109375" style="41" customWidth="1"/>
    <col min="7172" max="7172" width="43.42578125" style="41" bestFit="1" customWidth="1"/>
    <col min="7173" max="7173" width="2.28515625" style="41" customWidth="1"/>
    <col min="7174" max="7174" width="14.85546875" style="41" bestFit="1" customWidth="1"/>
    <col min="7175" max="7175" width="2.28515625" style="41" customWidth="1"/>
    <col min="7176" max="7176" width="16" style="41" bestFit="1" customWidth="1"/>
    <col min="7177" max="7177" width="2.28515625" style="41" customWidth="1"/>
    <col min="7178" max="7178" width="13.140625" style="41" bestFit="1" customWidth="1"/>
    <col min="7179" max="7179" width="2.28515625" style="41" customWidth="1"/>
    <col min="7180" max="7180" width="16" style="41" bestFit="1" customWidth="1"/>
    <col min="7181" max="7181" width="2.28515625" style="41" customWidth="1"/>
    <col min="7182" max="7424" width="9.140625" style="41"/>
    <col min="7425" max="7425" width="4.42578125" style="41" bestFit="1" customWidth="1"/>
    <col min="7426" max="7426" width="2.28515625" style="41" customWidth="1"/>
    <col min="7427" max="7427" width="3.7109375" style="41" customWidth="1"/>
    <col min="7428" max="7428" width="43.42578125" style="41" bestFit="1" customWidth="1"/>
    <col min="7429" max="7429" width="2.28515625" style="41" customWidth="1"/>
    <col min="7430" max="7430" width="14.85546875" style="41" bestFit="1" customWidth="1"/>
    <col min="7431" max="7431" width="2.28515625" style="41" customWidth="1"/>
    <col min="7432" max="7432" width="16" style="41" bestFit="1" customWidth="1"/>
    <col min="7433" max="7433" width="2.28515625" style="41" customWidth="1"/>
    <col min="7434" max="7434" width="13.140625" style="41" bestFit="1" customWidth="1"/>
    <col min="7435" max="7435" width="2.28515625" style="41" customWidth="1"/>
    <col min="7436" max="7436" width="16" style="41" bestFit="1" customWidth="1"/>
    <col min="7437" max="7437" width="2.28515625" style="41" customWidth="1"/>
    <col min="7438" max="7680" width="9.140625" style="41"/>
    <col min="7681" max="7681" width="4.42578125" style="41" bestFit="1" customWidth="1"/>
    <col min="7682" max="7682" width="2.28515625" style="41" customWidth="1"/>
    <col min="7683" max="7683" width="3.7109375" style="41" customWidth="1"/>
    <col min="7684" max="7684" width="43.42578125" style="41" bestFit="1" customWidth="1"/>
    <col min="7685" max="7685" width="2.28515625" style="41" customWidth="1"/>
    <col min="7686" max="7686" width="14.85546875" style="41" bestFit="1" customWidth="1"/>
    <col min="7687" max="7687" width="2.28515625" style="41" customWidth="1"/>
    <col min="7688" max="7688" width="16" style="41" bestFit="1" customWidth="1"/>
    <col min="7689" max="7689" width="2.28515625" style="41" customWidth="1"/>
    <col min="7690" max="7690" width="13.140625" style="41" bestFit="1" customWidth="1"/>
    <col min="7691" max="7691" width="2.28515625" style="41" customWidth="1"/>
    <col min="7692" max="7692" width="16" style="41" bestFit="1" customWidth="1"/>
    <col min="7693" max="7693" width="2.28515625" style="41" customWidth="1"/>
    <col min="7694" max="7936" width="9.140625" style="41"/>
    <col min="7937" max="7937" width="4.42578125" style="41" bestFit="1" customWidth="1"/>
    <col min="7938" max="7938" width="2.28515625" style="41" customWidth="1"/>
    <col min="7939" max="7939" width="3.7109375" style="41" customWidth="1"/>
    <col min="7940" max="7940" width="43.42578125" style="41" bestFit="1" customWidth="1"/>
    <col min="7941" max="7941" width="2.28515625" style="41" customWidth="1"/>
    <col min="7942" max="7942" width="14.85546875" style="41" bestFit="1" customWidth="1"/>
    <col min="7943" max="7943" width="2.28515625" style="41" customWidth="1"/>
    <col min="7944" max="7944" width="16" style="41" bestFit="1" customWidth="1"/>
    <col min="7945" max="7945" width="2.28515625" style="41" customWidth="1"/>
    <col min="7946" max="7946" width="13.140625" style="41" bestFit="1" customWidth="1"/>
    <col min="7947" max="7947" width="2.28515625" style="41" customWidth="1"/>
    <col min="7948" max="7948" width="16" style="41" bestFit="1" customWidth="1"/>
    <col min="7949" max="7949" width="2.28515625" style="41" customWidth="1"/>
    <col min="7950" max="8192" width="9.140625" style="41"/>
    <col min="8193" max="8193" width="4.42578125" style="41" bestFit="1" customWidth="1"/>
    <col min="8194" max="8194" width="2.28515625" style="41" customWidth="1"/>
    <col min="8195" max="8195" width="3.7109375" style="41" customWidth="1"/>
    <col min="8196" max="8196" width="43.42578125" style="41" bestFit="1" customWidth="1"/>
    <col min="8197" max="8197" width="2.28515625" style="41" customWidth="1"/>
    <col min="8198" max="8198" width="14.85546875" style="41" bestFit="1" customWidth="1"/>
    <col min="8199" max="8199" width="2.28515625" style="41" customWidth="1"/>
    <col min="8200" max="8200" width="16" style="41" bestFit="1" customWidth="1"/>
    <col min="8201" max="8201" width="2.28515625" style="41" customWidth="1"/>
    <col min="8202" max="8202" width="13.140625" style="41" bestFit="1" customWidth="1"/>
    <col min="8203" max="8203" width="2.28515625" style="41" customWidth="1"/>
    <col min="8204" max="8204" width="16" style="41" bestFit="1" customWidth="1"/>
    <col min="8205" max="8205" width="2.28515625" style="41" customWidth="1"/>
    <col min="8206" max="8448" width="9.140625" style="41"/>
    <col min="8449" max="8449" width="4.42578125" style="41" bestFit="1" customWidth="1"/>
    <col min="8450" max="8450" width="2.28515625" style="41" customWidth="1"/>
    <col min="8451" max="8451" width="3.7109375" style="41" customWidth="1"/>
    <col min="8452" max="8452" width="43.42578125" style="41" bestFit="1" customWidth="1"/>
    <col min="8453" max="8453" width="2.28515625" style="41" customWidth="1"/>
    <col min="8454" max="8454" width="14.85546875" style="41" bestFit="1" customWidth="1"/>
    <col min="8455" max="8455" width="2.28515625" style="41" customWidth="1"/>
    <col min="8456" max="8456" width="16" style="41" bestFit="1" customWidth="1"/>
    <col min="8457" max="8457" width="2.28515625" style="41" customWidth="1"/>
    <col min="8458" max="8458" width="13.140625" style="41" bestFit="1" customWidth="1"/>
    <col min="8459" max="8459" width="2.28515625" style="41" customWidth="1"/>
    <col min="8460" max="8460" width="16" style="41" bestFit="1" customWidth="1"/>
    <col min="8461" max="8461" width="2.28515625" style="41" customWidth="1"/>
    <col min="8462" max="8704" width="9.140625" style="41"/>
    <col min="8705" max="8705" width="4.42578125" style="41" bestFit="1" customWidth="1"/>
    <col min="8706" max="8706" width="2.28515625" style="41" customWidth="1"/>
    <col min="8707" max="8707" width="3.7109375" style="41" customWidth="1"/>
    <col min="8708" max="8708" width="43.42578125" style="41" bestFit="1" customWidth="1"/>
    <col min="8709" max="8709" width="2.28515625" style="41" customWidth="1"/>
    <col min="8710" max="8710" width="14.85546875" style="41" bestFit="1" customWidth="1"/>
    <col min="8711" max="8711" width="2.28515625" style="41" customWidth="1"/>
    <col min="8712" max="8712" width="16" style="41" bestFit="1" customWidth="1"/>
    <col min="8713" max="8713" width="2.28515625" style="41" customWidth="1"/>
    <col min="8714" max="8714" width="13.140625" style="41" bestFit="1" customWidth="1"/>
    <col min="8715" max="8715" width="2.28515625" style="41" customWidth="1"/>
    <col min="8716" max="8716" width="16" style="41" bestFit="1" customWidth="1"/>
    <col min="8717" max="8717" width="2.28515625" style="41" customWidth="1"/>
    <col min="8718" max="8960" width="9.140625" style="41"/>
    <col min="8961" max="8961" width="4.42578125" style="41" bestFit="1" customWidth="1"/>
    <col min="8962" max="8962" width="2.28515625" style="41" customWidth="1"/>
    <col min="8963" max="8963" width="3.7109375" style="41" customWidth="1"/>
    <col min="8964" max="8964" width="43.42578125" style="41" bestFit="1" customWidth="1"/>
    <col min="8965" max="8965" width="2.28515625" style="41" customWidth="1"/>
    <col min="8966" max="8966" width="14.85546875" style="41" bestFit="1" customWidth="1"/>
    <col min="8967" max="8967" width="2.28515625" style="41" customWidth="1"/>
    <col min="8968" max="8968" width="16" style="41" bestFit="1" customWidth="1"/>
    <col min="8969" max="8969" width="2.28515625" style="41" customWidth="1"/>
    <col min="8970" max="8970" width="13.140625" style="41" bestFit="1" customWidth="1"/>
    <col min="8971" max="8971" width="2.28515625" style="41" customWidth="1"/>
    <col min="8972" max="8972" width="16" style="41" bestFit="1" customWidth="1"/>
    <col min="8973" max="8973" width="2.28515625" style="41" customWidth="1"/>
    <col min="8974" max="9216" width="9.140625" style="41"/>
    <col min="9217" max="9217" width="4.42578125" style="41" bestFit="1" customWidth="1"/>
    <col min="9218" max="9218" width="2.28515625" style="41" customWidth="1"/>
    <col min="9219" max="9219" width="3.7109375" style="41" customWidth="1"/>
    <col min="9220" max="9220" width="43.42578125" style="41" bestFit="1" customWidth="1"/>
    <col min="9221" max="9221" width="2.28515625" style="41" customWidth="1"/>
    <col min="9222" max="9222" width="14.85546875" style="41" bestFit="1" customWidth="1"/>
    <col min="9223" max="9223" width="2.28515625" style="41" customWidth="1"/>
    <col min="9224" max="9224" width="16" style="41" bestFit="1" customWidth="1"/>
    <col min="9225" max="9225" width="2.28515625" style="41" customWidth="1"/>
    <col min="9226" max="9226" width="13.140625" style="41" bestFit="1" customWidth="1"/>
    <col min="9227" max="9227" width="2.28515625" style="41" customWidth="1"/>
    <col min="9228" max="9228" width="16" style="41" bestFit="1" customWidth="1"/>
    <col min="9229" max="9229" width="2.28515625" style="41" customWidth="1"/>
    <col min="9230" max="9472" width="9.140625" style="41"/>
    <col min="9473" max="9473" width="4.42578125" style="41" bestFit="1" customWidth="1"/>
    <col min="9474" max="9474" width="2.28515625" style="41" customWidth="1"/>
    <col min="9475" max="9475" width="3.7109375" style="41" customWidth="1"/>
    <col min="9476" max="9476" width="43.42578125" style="41" bestFit="1" customWidth="1"/>
    <col min="9477" max="9477" width="2.28515625" style="41" customWidth="1"/>
    <col min="9478" max="9478" width="14.85546875" style="41" bestFit="1" customWidth="1"/>
    <col min="9479" max="9479" width="2.28515625" style="41" customWidth="1"/>
    <col min="9480" max="9480" width="16" style="41" bestFit="1" customWidth="1"/>
    <col min="9481" max="9481" width="2.28515625" style="41" customWidth="1"/>
    <col min="9482" max="9482" width="13.140625" style="41" bestFit="1" customWidth="1"/>
    <col min="9483" max="9483" width="2.28515625" style="41" customWidth="1"/>
    <col min="9484" max="9484" width="16" style="41" bestFit="1" customWidth="1"/>
    <col min="9485" max="9485" width="2.28515625" style="41" customWidth="1"/>
    <col min="9486" max="9728" width="9.140625" style="41"/>
    <col min="9729" max="9729" width="4.42578125" style="41" bestFit="1" customWidth="1"/>
    <col min="9730" max="9730" width="2.28515625" style="41" customWidth="1"/>
    <col min="9731" max="9731" width="3.7109375" style="41" customWidth="1"/>
    <col min="9732" max="9732" width="43.42578125" style="41" bestFit="1" customWidth="1"/>
    <col min="9733" max="9733" width="2.28515625" style="41" customWidth="1"/>
    <col min="9734" max="9734" width="14.85546875" style="41" bestFit="1" customWidth="1"/>
    <col min="9735" max="9735" width="2.28515625" style="41" customWidth="1"/>
    <col min="9736" max="9736" width="16" style="41" bestFit="1" customWidth="1"/>
    <col min="9737" max="9737" width="2.28515625" style="41" customWidth="1"/>
    <col min="9738" max="9738" width="13.140625" style="41" bestFit="1" customWidth="1"/>
    <col min="9739" max="9739" width="2.28515625" style="41" customWidth="1"/>
    <col min="9740" max="9740" width="16" style="41" bestFit="1" customWidth="1"/>
    <col min="9741" max="9741" width="2.28515625" style="41" customWidth="1"/>
    <col min="9742" max="9984" width="9.140625" style="41"/>
    <col min="9985" max="9985" width="4.42578125" style="41" bestFit="1" customWidth="1"/>
    <col min="9986" max="9986" width="2.28515625" style="41" customWidth="1"/>
    <col min="9987" max="9987" width="3.7109375" style="41" customWidth="1"/>
    <col min="9988" max="9988" width="43.42578125" style="41" bestFit="1" customWidth="1"/>
    <col min="9989" max="9989" width="2.28515625" style="41" customWidth="1"/>
    <col min="9990" max="9990" width="14.85546875" style="41" bestFit="1" customWidth="1"/>
    <col min="9991" max="9991" width="2.28515625" style="41" customWidth="1"/>
    <col min="9992" max="9992" width="16" style="41" bestFit="1" customWidth="1"/>
    <col min="9993" max="9993" width="2.28515625" style="41" customWidth="1"/>
    <col min="9994" max="9994" width="13.140625" style="41" bestFit="1" customWidth="1"/>
    <col min="9995" max="9995" width="2.28515625" style="41" customWidth="1"/>
    <col min="9996" max="9996" width="16" style="41" bestFit="1" customWidth="1"/>
    <col min="9997" max="9997" width="2.28515625" style="41" customWidth="1"/>
    <col min="9998" max="10240" width="9.140625" style="41"/>
    <col min="10241" max="10241" width="4.42578125" style="41" bestFit="1" customWidth="1"/>
    <col min="10242" max="10242" width="2.28515625" style="41" customWidth="1"/>
    <col min="10243" max="10243" width="3.7109375" style="41" customWidth="1"/>
    <col min="10244" max="10244" width="43.42578125" style="41" bestFit="1" customWidth="1"/>
    <col min="10245" max="10245" width="2.28515625" style="41" customWidth="1"/>
    <col min="10246" max="10246" width="14.85546875" style="41" bestFit="1" customWidth="1"/>
    <col min="10247" max="10247" width="2.28515625" style="41" customWidth="1"/>
    <col min="10248" max="10248" width="16" style="41" bestFit="1" customWidth="1"/>
    <col min="10249" max="10249" width="2.28515625" style="41" customWidth="1"/>
    <col min="10250" max="10250" width="13.140625" style="41" bestFit="1" customWidth="1"/>
    <col min="10251" max="10251" width="2.28515625" style="41" customWidth="1"/>
    <col min="10252" max="10252" width="16" style="41" bestFit="1" customWidth="1"/>
    <col min="10253" max="10253" width="2.28515625" style="41" customWidth="1"/>
    <col min="10254" max="10496" width="9.140625" style="41"/>
    <col min="10497" max="10497" width="4.42578125" style="41" bestFit="1" customWidth="1"/>
    <col min="10498" max="10498" width="2.28515625" style="41" customWidth="1"/>
    <col min="10499" max="10499" width="3.7109375" style="41" customWidth="1"/>
    <col min="10500" max="10500" width="43.42578125" style="41" bestFit="1" customWidth="1"/>
    <col min="10501" max="10501" width="2.28515625" style="41" customWidth="1"/>
    <col min="10502" max="10502" width="14.85546875" style="41" bestFit="1" customWidth="1"/>
    <col min="10503" max="10503" width="2.28515625" style="41" customWidth="1"/>
    <col min="10504" max="10504" width="16" style="41" bestFit="1" customWidth="1"/>
    <col min="10505" max="10505" width="2.28515625" style="41" customWidth="1"/>
    <col min="10506" max="10506" width="13.140625" style="41" bestFit="1" customWidth="1"/>
    <col min="10507" max="10507" width="2.28515625" style="41" customWidth="1"/>
    <col min="10508" max="10508" width="16" style="41" bestFit="1" customWidth="1"/>
    <col min="10509" max="10509" width="2.28515625" style="41" customWidth="1"/>
    <col min="10510" max="10752" width="9.140625" style="41"/>
    <col min="10753" max="10753" width="4.42578125" style="41" bestFit="1" customWidth="1"/>
    <col min="10754" max="10754" width="2.28515625" style="41" customWidth="1"/>
    <col min="10755" max="10755" width="3.7109375" style="41" customWidth="1"/>
    <col min="10756" max="10756" width="43.42578125" style="41" bestFit="1" customWidth="1"/>
    <col min="10757" max="10757" width="2.28515625" style="41" customWidth="1"/>
    <col min="10758" max="10758" width="14.85546875" style="41" bestFit="1" customWidth="1"/>
    <col min="10759" max="10759" width="2.28515625" style="41" customWidth="1"/>
    <col min="10760" max="10760" width="16" style="41" bestFit="1" customWidth="1"/>
    <col min="10761" max="10761" width="2.28515625" style="41" customWidth="1"/>
    <col min="10762" max="10762" width="13.140625" style="41" bestFit="1" customWidth="1"/>
    <col min="10763" max="10763" width="2.28515625" style="41" customWidth="1"/>
    <col min="10764" max="10764" width="16" style="41" bestFit="1" customWidth="1"/>
    <col min="10765" max="10765" width="2.28515625" style="41" customWidth="1"/>
    <col min="10766" max="11008" width="9.140625" style="41"/>
    <col min="11009" max="11009" width="4.42578125" style="41" bestFit="1" customWidth="1"/>
    <col min="11010" max="11010" width="2.28515625" style="41" customWidth="1"/>
    <col min="11011" max="11011" width="3.7109375" style="41" customWidth="1"/>
    <col min="11012" max="11012" width="43.42578125" style="41" bestFit="1" customWidth="1"/>
    <col min="11013" max="11013" width="2.28515625" style="41" customWidth="1"/>
    <col min="11014" max="11014" width="14.85546875" style="41" bestFit="1" customWidth="1"/>
    <col min="11015" max="11015" width="2.28515625" style="41" customWidth="1"/>
    <col min="11016" max="11016" width="16" style="41" bestFit="1" customWidth="1"/>
    <col min="11017" max="11017" width="2.28515625" style="41" customWidth="1"/>
    <col min="11018" max="11018" width="13.140625" style="41" bestFit="1" customWidth="1"/>
    <col min="11019" max="11019" width="2.28515625" style="41" customWidth="1"/>
    <col min="11020" max="11020" width="16" style="41" bestFit="1" customWidth="1"/>
    <col min="11021" max="11021" width="2.28515625" style="41" customWidth="1"/>
    <col min="11022" max="11264" width="9.140625" style="41"/>
    <col min="11265" max="11265" width="4.42578125" style="41" bestFit="1" customWidth="1"/>
    <col min="11266" max="11266" width="2.28515625" style="41" customWidth="1"/>
    <col min="11267" max="11267" width="3.7109375" style="41" customWidth="1"/>
    <col min="11268" max="11268" width="43.42578125" style="41" bestFit="1" customWidth="1"/>
    <col min="11269" max="11269" width="2.28515625" style="41" customWidth="1"/>
    <col min="11270" max="11270" width="14.85546875" style="41" bestFit="1" customWidth="1"/>
    <col min="11271" max="11271" width="2.28515625" style="41" customWidth="1"/>
    <col min="11272" max="11272" width="16" style="41" bestFit="1" customWidth="1"/>
    <col min="11273" max="11273" width="2.28515625" style="41" customWidth="1"/>
    <col min="11274" max="11274" width="13.140625" style="41" bestFit="1" customWidth="1"/>
    <col min="11275" max="11275" width="2.28515625" style="41" customWidth="1"/>
    <col min="11276" max="11276" width="16" style="41" bestFit="1" customWidth="1"/>
    <col min="11277" max="11277" width="2.28515625" style="41" customWidth="1"/>
    <col min="11278" max="11520" width="9.140625" style="41"/>
    <col min="11521" max="11521" width="4.42578125" style="41" bestFit="1" customWidth="1"/>
    <col min="11522" max="11522" width="2.28515625" style="41" customWidth="1"/>
    <col min="11523" max="11523" width="3.7109375" style="41" customWidth="1"/>
    <col min="11524" max="11524" width="43.42578125" style="41" bestFit="1" customWidth="1"/>
    <col min="11525" max="11525" width="2.28515625" style="41" customWidth="1"/>
    <col min="11526" max="11526" width="14.85546875" style="41" bestFit="1" customWidth="1"/>
    <col min="11527" max="11527" width="2.28515625" style="41" customWidth="1"/>
    <col min="11528" max="11528" width="16" style="41" bestFit="1" customWidth="1"/>
    <col min="11529" max="11529" width="2.28515625" style="41" customWidth="1"/>
    <col min="11530" max="11530" width="13.140625" style="41" bestFit="1" customWidth="1"/>
    <col min="11531" max="11531" width="2.28515625" style="41" customWidth="1"/>
    <col min="11532" max="11532" width="16" style="41" bestFit="1" customWidth="1"/>
    <col min="11533" max="11533" width="2.28515625" style="41" customWidth="1"/>
    <col min="11534" max="11776" width="9.140625" style="41"/>
    <col min="11777" max="11777" width="4.42578125" style="41" bestFit="1" customWidth="1"/>
    <col min="11778" max="11778" width="2.28515625" style="41" customWidth="1"/>
    <col min="11779" max="11779" width="3.7109375" style="41" customWidth="1"/>
    <col min="11780" max="11780" width="43.42578125" style="41" bestFit="1" customWidth="1"/>
    <col min="11781" max="11781" width="2.28515625" style="41" customWidth="1"/>
    <col min="11782" max="11782" width="14.85546875" style="41" bestFit="1" customWidth="1"/>
    <col min="11783" max="11783" width="2.28515625" style="41" customWidth="1"/>
    <col min="11784" max="11784" width="16" style="41" bestFit="1" customWidth="1"/>
    <col min="11785" max="11785" width="2.28515625" style="41" customWidth="1"/>
    <col min="11786" max="11786" width="13.140625" style="41" bestFit="1" customWidth="1"/>
    <col min="11787" max="11787" width="2.28515625" style="41" customWidth="1"/>
    <col min="11788" max="11788" width="16" style="41" bestFit="1" customWidth="1"/>
    <col min="11789" max="11789" width="2.28515625" style="41" customWidth="1"/>
    <col min="11790" max="12032" width="9.140625" style="41"/>
    <col min="12033" max="12033" width="4.42578125" style="41" bestFit="1" customWidth="1"/>
    <col min="12034" max="12034" width="2.28515625" style="41" customWidth="1"/>
    <col min="12035" max="12035" width="3.7109375" style="41" customWidth="1"/>
    <col min="12036" max="12036" width="43.42578125" style="41" bestFit="1" customWidth="1"/>
    <col min="12037" max="12037" width="2.28515625" style="41" customWidth="1"/>
    <col min="12038" max="12038" width="14.85546875" style="41" bestFit="1" customWidth="1"/>
    <col min="12039" max="12039" width="2.28515625" style="41" customWidth="1"/>
    <col min="12040" max="12040" width="16" style="41" bestFit="1" customWidth="1"/>
    <col min="12041" max="12041" width="2.28515625" style="41" customWidth="1"/>
    <col min="12042" max="12042" width="13.140625" style="41" bestFit="1" customWidth="1"/>
    <col min="12043" max="12043" width="2.28515625" style="41" customWidth="1"/>
    <col min="12044" max="12044" width="16" style="41" bestFit="1" customWidth="1"/>
    <col min="12045" max="12045" width="2.28515625" style="41" customWidth="1"/>
    <col min="12046" max="12288" width="9.140625" style="41"/>
    <col min="12289" max="12289" width="4.42578125" style="41" bestFit="1" customWidth="1"/>
    <col min="12290" max="12290" width="2.28515625" style="41" customWidth="1"/>
    <col min="12291" max="12291" width="3.7109375" style="41" customWidth="1"/>
    <col min="12292" max="12292" width="43.42578125" style="41" bestFit="1" customWidth="1"/>
    <col min="12293" max="12293" width="2.28515625" style="41" customWidth="1"/>
    <col min="12294" max="12294" width="14.85546875" style="41" bestFit="1" customWidth="1"/>
    <col min="12295" max="12295" width="2.28515625" style="41" customWidth="1"/>
    <col min="12296" max="12296" width="16" style="41" bestFit="1" customWidth="1"/>
    <col min="12297" max="12297" width="2.28515625" style="41" customWidth="1"/>
    <col min="12298" max="12298" width="13.140625" style="41" bestFit="1" customWidth="1"/>
    <col min="12299" max="12299" width="2.28515625" style="41" customWidth="1"/>
    <col min="12300" max="12300" width="16" style="41" bestFit="1" customWidth="1"/>
    <col min="12301" max="12301" width="2.28515625" style="41" customWidth="1"/>
    <col min="12302" max="12544" width="9.140625" style="41"/>
    <col min="12545" max="12545" width="4.42578125" style="41" bestFit="1" customWidth="1"/>
    <col min="12546" max="12546" width="2.28515625" style="41" customWidth="1"/>
    <col min="12547" max="12547" width="3.7109375" style="41" customWidth="1"/>
    <col min="12548" max="12548" width="43.42578125" style="41" bestFit="1" customWidth="1"/>
    <col min="12549" max="12549" width="2.28515625" style="41" customWidth="1"/>
    <col min="12550" max="12550" width="14.85546875" style="41" bestFit="1" customWidth="1"/>
    <col min="12551" max="12551" width="2.28515625" style="41" customWidth="1"/>
    <col min="12552" max="12552" width="16" style="41" bestFit="1" customWidth="1"/>
    <col min="12553" max="12553" width="2.28515625" style="41" customWidth="1"/>
    <col min="12554" max="12554" width="13.140625" style="41" bestFit="1" customWidth="1"/>
    <col min="12555" max="12555" width="2.28515625" style="41" customWidth="1"/>
    <col min="12556" max="12556" width="16" style="41" bestFit="1" customWidth="1"/>
    <col min="12557" max="12557" width="2.28515625" style="41" customWidth="1"/>
    <col min="12558" max="12800" width="9.140625" style="41"/>
    <col min="12801" max="12801" width="4.42578125" style="41" bestFit="1" customWidth="1"/>
    <col min="12802" max="12802" width="2.28515625" style="41" customWidth="1"/>
    <col min="12803" max="12803" width="3.7109375" style="41" customWidth="1"/>
    <col min="12804" max="12804" width="43.42578125" style="41" bestFit="1" customWidth="1"/>
    <col min="12805" max="12805" width="2.28515625" style="41" customWidth="1"/>
    <col min="12806" max="12806" width="14.85546875" style="41" bestFit="1" customWidth="1"/>
    <col min="12807" max="12807" width="2.28515625" style="41" customWidth="1"/>
    <col min="12808" max="12808" width="16" style="41" bestFit="1" customWidth="1"/>
    <col min="12809" max="12809" width="2.28515625" style="41" customWidth="1"/>
    <col min="12810" max="12810" width="13.140625" style="41" bestFit="1" customWidth="1"/>
    <col min="12811" max="12811" width="2.28515625" style="41" customWidth="1"/>
    <col min="12812" max="12812" width="16" style="41" bestFit="1" customWidth="1"/>
    <col min="12813" max="12813" width="2.28515625" style="41" customWidth="1"/>
    <col min="12814" max="13056" width="9.140625" style="41"/>
    <col min="13057" max="13057" width="4.42578125" style="41" bestFit="1" customWidth="1"/>
    <col min="13058" max="13058" width="2.28515625" style="41" customWidth="1"/>
    <col min="13059" max="13059" width="3.7109375" style="41" customWidth="1"/>
    <col min="13060" max="13060" width="43.42578125" style="41" bestFit="1" customWidth="1"/>
    <col min="13061" max="13061" width="2.28515625" style="41" customWidth="1"/>
    <col min="13062" max="13062" width="14.85546875" style="41" bestFit="1" customWidth="1"/>
    <col min="13063" max="13063" width="2.28515625" style="41" customWidth="1"/>
    <col min="13064" max="13064" width="16" style="41" bestFit="1" customWidth="1"/>
    <col min="13065" max="13065" width="2.28515625" style="41" customWidth="1"/>
    <col min="13066" max="13066" width="13.140625" style="41" bestFit="1" customWidth="1"/>
    <col min="13067" max="13067" width="2.28515625" style="41" customWidth="1"/>
    <col min="13068" max="13068" width="16" style="41" bestFit="1" customWidth="1"/>
    <col min="13069" max="13069" width="2.28515625" style="41" customWidth="1"/>
    <col min="13070" max="13312" width="9.140625" style="41"/>
    <col min="13313" max="13313" width="4.42578125" style="41" bestFit="1" customWidth="1"/>
    <col min="13314" max="13314" width="2.28515625" style="41" customWidth="1"/>
    <col min="13315" max="13315" width="3.7109375" style="41" customWidth="1"/>
    <col min="13316" max="13316" width="43.42578125" style="41" bestFit="1" customWidth="1"/>
    <col min="13317" max="13317" width="2.28515625" style="41" customWidth="1"/>
    <col min="13318" max="13318" width="14.85546875" style="41" bestFit="1" customWidth="1"/>
    <col min="13319" max="13319" width="2.28515625" style="41" customWidth="1"/>
    <col min="13320" max="13320" width="16" style="41" bestFit="1" customWidth="1"/>
    <col min="13321" max="13321" width="2.28515625" style="41" customWidth="1"/>
    <col min="13322" max="13322" width="13.140625" style="41" bestFit="1" customWidth="1"/>
    <col min="13323" max="13323" width="2.28515625" style="41" customWidth="1"/>
    <col min="13324" max="13324" width="16" style="41" bestFit="1" customWidth="1"/>
    <col min="13325" max="13325" width="2.28515625" style="41" customWidth="1"/>
    <col min="13326" max="13568" width="9.140625" style="41"/>
    <col min="13569" max="13569" width="4.42578125" style="41" bestFit="1" customWidth="1"/>
    <col min="13570" max="13570" width="2.28515625" style="41" customWidth="1"/>
    <col min="13571" max="13571" width="3.7109375" style="41" customWidth="1"/>
    <col min="13572" max="13572" width="43.42578125" style="41" bestFit="1" customWidth="1"/>
    <col min="13573" max="13573" width="2.28515625" style="41" customWidth="1"/>
    <col min="13574" max="13574" width="14.85546875" style="41" bestFit="1" customWidth="1"/>
    <col min="13575" max="13575" width="2.28515625" style="41" customWidth="1"/>
    <col min="13576" max="13576" width="16" style="41" bestFit="1" customWidth="1"/>
    <col min="13577" max="13577" width="2.28515625" style="41" customWidth="1"/>
    <col min="13578" max="13578" width="13.140625" style="41" bestFit="1" customWidth="1"/>
    <col min="13579" max="13579" width="2.28515625" style="41" customWidth="1"/>
    <col min="13580" max="13580" width="16" style="41" bestFit="1" customWidth="1"/>
    <col min="13581" max="13581" width="2.28515625" style="41" customWidth="1"/>
    <col min="13582" max="13824" width="9.140625" style="41"/>
    <col min="13825" max="13825" width="4.42578125" style="41" bestFit="1" customWidth="1"/>
    <col min="13826" max="13826" width="2.28515625" style="41" customWidth="1"/>
    <col min="13827" max="13827" width="3.7109375" style="41" customWidth="1"/>
    <col min="13828" max="13828" width="43.42578125" style="41" bestFit="1" customWidth="1"/>
    <col min="13829" max="13829" width="2.28515625" style="41" customWidth="1"/>
    <col min="13830" max="13830" width="14.85546875" style="41" bestFit="1" customWidth="1"/>
    <col min="13831" max="13831" width="2.28515625" style="41" customWidth="1"/>
    <col min="13832" max="13832" width="16" style="41" bestFit="1" customWidth="1"/>
    <col min="13833" max="13833" width="2.28515625" style="41" customWidth="1"/>
    <col min="13834" max="13834" width="13.140625" style="41" bestFit="1" customWidth="1"/>
    <col min="13835" max="13835" width="2.28515625" style="41" customWidth="1"/>
    <col min="13836" max="13836" width="16" style="41" bestFit="1" customWidth="1"/>
    <col min="13837" max="13837" width="2.28515625" style="41" customWidth="1"/>
    <col min="13838" max="14080" width="9.140625" style="41"/>
    <col min="14081" max="14081" width="4.42578125" style="41" bestFit="1" customWidth="1"/>
    <col min="14082" max="14082" width="2.28515625" style="41" customWidth="1"/>
    <col min="14083" max="14083" width="3.7109375" style="41" customWidth="1"/>
    <col min="14084" max="14084" width="43.42578125" style="41" bestFit="1" customWidth="1"/>
    <col min="14085" max="14085" width="2.28515625" style="41" customWidth="1"/>
    <col min="14086" max="14086" width="14.85546875" style="41" bestFit="1" customWidth="1"/>
    <col min="14087" max="14087" width="2.28515625" style="41" customWidth="1"/>
    <col min="14088" max="14088" width="16" style="41" bestFit="1" customWidth="1"/>
    <col min="14089" max="14089" width="2.28515625" style="41" customWidth="1"/>
    <col min="14090" max="14090" width="13.140625" style="41" bestFit="1" customWidth="1"/>
    <col min="14091" max="14091" width="2.28515625" style="41" customWidth="1"/>
    <col min="14092" max="14092" width="16" style="41" bestFit="1" customWidth="1"/>
    <col min="14093" max="14093" width="2.28515625" style="41" customWidth="1"/>
    <col min="14094" max="14336" width="9.140625" style="41"/>
    <col min="14337" max="14337" width="4.42578125" style="41" bestFit="1" customWidth="1"/>
    <col min="14338" max="14338" width="2.28515625" style="41" customWidth="1"/>
    <col min="14339" max="14339" width="3.7109375" style="41" customWidth="1"/>
    <col min="14340" max="14340" width="43.42578125" style="41" bestFit="1" customWidth="1"/>
    <col min="14341" max="14341" width="2.28515625" style="41" customWidth="1"/>
    <col min="14342" max="14342" width="14.85546875" style="41" bestFit="1" customWidth="1"/>
    <col min="14343" max="14343" width="2.28515625" style="41" customWidth="1"/>
    <col min="14344" max="14344" width="16" style="41" bestFit="1" customWidth="1"/>
    <col min="14345" max="14345" width="2.28515625" style="41" customWidth="1"/>
    <col min="14346" max="14346" width="13.140625" style="41" bestFit="1" customWidth="1"/>
    <col min="14347" max="14347" width="2.28515625" style="41" customWidth="1"/>
    <col min="14348" max="14348" width="16" style="41" bestFit="1" customWidth="1"/>
    <col min="14349" max="14349" width="2.28515625" style="41" customWidth="1"/>
    <col min="14350" max="14592" width="9.140625" style="41"/>
    <col min="14593" max="14593" width="4.42578125" style="41" bestFit="1" customWidth="1"/>
    <col min="14594" max="14594" width="2.28515625" style="41" customWidth="1"/>
    <col min="14595" max="14595" width="3.7109375" style="41" customWidth="1"/>
    <col min="14596" max="14596" width="43.42578125" style="41" bestFit="1" customWidth="1"/>
    <col min="14597" max="14597" width="2.28515625" style="41" customWidth="1"/>
    <col min="14598" max="14598" width="14.85546875" style="41" bestFit="1" customWidth="1"/>
    <col min="14599" max="14599" width="2.28515625" style="41" customWidth="1"/>
    <col min="14600" max="14600" width="16" style="41" bestFit="1" customWidth="1"/>
    <col min="14601" max="14601" width="2.28515625" style="41" customWidth="1"/>
    <col min="14602" max="14602" width="13.140625" style="41" bestFit="1" customWidth="1"/>
    <col min="14603" max="14603" width="2.28515625" style="41" customWidth="1"/>
    <col min="14604" max="14604" width="16" style="41" bestFit="1" customWidth="1"/>
    <col min="14605" max="14605" width="2.28515625" style="41" customWidth="1"/>
    <col min="14606" max="14848" width="9.140625" style="41"/>
    <col min="14849" max="14849" width="4.42578125" style="41" bestFit="1" customWidth="1"/>
    <col min="14850" max="14850" width="2.28515625" style="41" customWidth="1"/>
    <col min="14851" max="14851" width="3.7109375" style="41" customWidth="1"/>
    <col min="14852" max="14852" width="43.42578125" style="41" bestFit="1" customWidth="1"/>
    <col min="14853" max="14853" width="2.28515625" style="41" customWidth="1"/>
    <col min="14854" max="14854" width="14.85546875" style="41" bestFit="1" customWidth="1"/>
    <col min="14855" max="14855" width="2.28515625" style="41" customWidth="1"/>
    <col min="14856" max="14856" width="16" style="41" bestFit="1" customWidth="1"/>
    <col min="14857" max="14857" width="2.28515625" style="41" customWidth="1"/>
    <col min="14858" max="14858" width="13.140625" style="41" bestFit="1" customWidth="1"/>
    <col min="14859" max="14859" width="2.28515625" style="41" customWidth="1"/>
    <col min="14860" max="14860" width="16" style="41" bestFit="1" customWidth="1"/>
    <col min="14861" max="14861" width="2.28515625" style="41" customWidth="1"/>
    <col min="14862" max="15104" width="9.140625" style="41"/>
    <col min="15105" max="15105" width="4.42578125" style="41" bestFit="1" customWidth="1"/>
    <col min="15106" max="15106" width="2.28515625" style="41" customWidth="1"/>
    <col min="15107" max="15107" width="3.7109375" style="41" customWidth="1"/>
    <col min="15108" max="15108" width="43.42578125" style="41" bestFit="1" customWidth="1"/>
    <col min="15109" max="15109" width="2.28515625" style="41" customWidth="1"/>
    <col min="15110" max="15110" width="14.85546875" style="41" bestFit="1" customWidth="1"/>
    <col min="15111" max="15111" width="2.28515625" style="41" customWidth="1"/>
    <col min="15112" max="15112" width="16" style="41" bestFit="1" customWidth="1"/>
    <col min="15113" max="15113" width="2.28515625" style="41" customWidth="1"/>
    <col min="15114" max="15114" width="13.140625" style="41" bestFit="1" customWidth="1"/>
    <col min="15115" max="15115" width="2.28515625" style="41" customWidth="1"/>
    <col min="15116" max="15116" width="16" style="41" bestFit="1" customWidth="1"/>
    <col min="15117" max="15117" width="2.28515625" style="41" customWidth="1"/>
    <col min="15118" max="15360" width="9.140625" style="41"/>
    <col min="15361" max="15361" width="4.42578125" style="41" bestFit="1" customWidth="1"/>
    <col min="15362" max="15362" width="2.28515625" style="41" customWidth="1"/>
    <col min="15363" max="15363" width="3.7109375" style="41" customWidth="1"/>
    <col min="15364" max="15364" width="43.42578125" style="41" bestFit="1" customWidth="1"/>
    <col min="15365" max="15365" width="2.28515625" style="41" customWidth="1"/>
    <col min="15366" max="15366" width="14.85546875" style="41" bestFit="1" customWidth="1"/>
    <col min="15367" max="15367" width="2.28515625" style="41" customWidth="1"/>
    <col min="15368" max="15368" width="16" style="41" bestFit="1" customWidth="1"/>
    <col min="15369" max="15369" width="2.28515625" style="41" customWidth="1"/>
    <col min="15370" max="15370" width="13.140625" style="41" bestFit="1" customWidth="1"/>
    <col min="15371" max="15371" width="2.28515625" style="41" customWidth="1"/>
    <col min="15372" max="15372" width="16" style="41" bestFit="1" customWidth="1"/>
    <col min="15373" max="15373" width="2.28515625" style="41" customWidth="1"/>
    <col min="15374" max="15616" width="9.140625" style="41"/>
    <col min="15617" max="15617" width="4.42578125" style="41" bestFit="1" customWidth="1"/>
    <col min="15618" max="15618" width="2.28515625" style="41" customWidth="1"/>
    <col min="15619" max="15619" width="3.7109375" style="41" customWidth="1"/>
    <col min="15620" max="15620" width="43.42578125" style="41" bestFit="1" customWidth="1"/>
    <col min="15621" max="15621" width="2.28515625" style="41" customWidth="1"/>
    <col min="15622" max="15622" width="14.85546875" style="41" bestFit="1" customWidth="1"/>
    <col min="15623" max="15623" width="2.28515625" style="41" customWidth="1"/>
    <col min="15624" max="15624" width="16" style="41" bestFit="1" customWidth="1"/>
    <col min="15625" max="15625" width="2.28515625" style="41" customWidth="1"/>
    <col min="15626" max="15626" width="13.140625" style="41" bestFit="1" customWidth="1"/>
    <col min="15627" max="15627" width="2.28515625" style="41" customWidth="1"/>
    <col min="15628" max="15628" width="16" style="41" bestFit="1" customWidth="1"/>
    <col min="15629" max="15629" width="2.28515625" style="41" customWidth="1"/>
    <col min="15630" max="15872" width="9.140625" style="41"/>
    <col min="15873" max="15873" width="4.42578125" style="41" bestFit="1" customWidth="1"/>
    <col min="15874" max="15874" width="2.28515625" style="41" customWidth="1"/>
    <col min="15875" max="15875" width="3.7109375" style="41" customWidth="1"/>
    <col min="15876" max="15876" width="43.42578125" style="41" bestFit="1" customWidth="1"/>
    <col min="15877" max="15877" width="2.28515625" style="41" customWidth="1"/>
    <col min="15878" max="15878" width="14.85546875" style="41" bestFit="1" customWidth="1"/>
    <col min="15879" max="15879" width="2.28515625" style="41" customWidth="1"/>
    <col min="15880" max="15880" width="16" style="41" bestFit="1" customWidth="1"/>
    <col min="15881" max="15881" width="2.28515625" style="41" customWidth="1"/>
    <col min="15882" max="15882" width="13.140625" style="41" bestFit="1" customWidth="1"/>
    <col min="15883" max="15883" width="2.28515625" style="41" customWidth="1"/>
    <col min="15884" max="15884" width="16" style="41" bestFit="1" customWidth="1"/>
    <col min="15885" max="15885" width="2.28515625" style="41" customWidth="1"/>
    <col min="15886" max="16128" width="9.140625" style="41"/>
    <col min="16129" max="16129" width="4.42578125" style="41" bestFit="1" customWidth="1"/>
    <col min="16130" max="16130" width="2.28515625" style="41" customWidth="1"/>
    <col min="16131" max="16131" width="3.7109375" style="41" customWidth="1"/>
    <col min="16132" max="16132" width="43.42578125" style="41" bestFit="1" customWidth="1"/>
    <col min="16133" max="16133" width="2.28515625" style="41" customWidth="1"/>
    <col min="16134" max="16134" width="14.85546875" style="41" bestFit="1" customWidth="1"/>
    <col min="16135" max="16135" width="2.28515625" style="41" customWidth="1"/>
    <col min="16136" max="16136" width="16" style="41" bestFit="1" customWidth="1"/>
    <col min="16137" max="16137" width="2.28515625" style="41" customWidth="1"/>
    <col min="16138" max="16138" width="13.140625" style="41" bestFit="1" customWidth="1"/>
    <col min="16139" max="16139" width="2.28515625" style="41" customWidth="1"/>
    <col min="16140" max="16140" width="16" style="41" bestFit="1" customWidth="1"/>
    <col min="16141" max="16141" width="2.28515625" style="41" customWidth="1"/>
    <col min="16142" max="16384" width="9.140625" style="41"/>
  </cols>
  <sheetData>
    <row r="1" spans="1:12">
      <c r="A1" s="322" t="s">
        <v>262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2">
      <c r="A2" s="59"/>
      <c r="B2" s="59"/>
      <c r="C2" s="59"/>
      <c r="D2" s="59"/>
      <c r="E2" s="59"/>
      <c r="F2" s="72" t="s">
        <v>262</v>
      </c>
      <c r="G2" s="59"/>
      <c r="H2" s="59"/>
      <c r="I2" s="59"/>
      <c r="J2" s="59"/>
      <c r="K2" s="59"/>
      <c r="L2" s="72"/>
    </row>
    <row r="3" spans="1:12" ht="15">
      <c r="B3" s="60"/>
      <c r="C3" s="60"/>
      <c r="D3" s="59" t="s">
        <v>12</v>
      </c>
      <c r="E3" s="60"/>
      <c r="F3" s="74"/>
      <c r="G3" s="60"/>
      <c r="H3" s="60"/>
      <c r="I3" s="60"/>
      <c r="J3" s="60"/>
      <c r="K3" s="60"/>
      <c r="L3" s="105" t="s">
        <v>262</v>
      </c>
    </row>
    <row r="4" spans="1:12" ht="15">
      <c r="B4" s="60"/>
      <c r="C4" s="60"/>
      <c r="D4" s="59" t="s">
        <v>353</v>
      </c>
      <c r="E4" s="60"/>
      <c r="F4" s="199"/>
      <c r="G4" s="60"/>
      <c r="H4" s="60"/>
      <c r="I4" s="60"/>
      <c r="J4" s="60"/>
      <c r="K4" s="60"/>
      <c r="L4" s="105" t="s">
        <v>262</v>
      </c>
    </row>
    <row r="5" spans="1:12">
      <c r="B5" s="60"/>
      <c r="C5" s="60"/>
      <c r="D5" s="59" t="s">
        <v>339</v>
      </c>
      <c r="E5" s="60"/>
      <c r="F5" s="74"/>
      <c r="G5" s="60"/>
      <c r="H5" s="60"/>
      <c r="I5" s="60"/>
      <c r="J5" s="61"/>
      <c r="K5" s="61"/>
      <c r="L5" s="73"/>
    </row>
    <row r="6" spans="1:12">
      <c r="B6" s="60"/>
      <c r="C6" s="60"/>
      <c r="D6" s="59" t="s">
        <v>655</v>
      </c>
      <c r="E6" s="60"/>
      <c r="F6" s="74"/>
      <c r="G6" s="60"/>
      <c r="H6" s="60"/>
      <c r="I6" s="60"/>
      <c r="J6" s="60"/>
      <c r="K6" s="60"/>
      <c r="L6" s="74"/>
    </row>
    <row r="8" spans="1:12" ht="45">
      <c r="A8" s="62" t="s">
        <v>0</v>
      </c>
      <c r="B8" s="62"/>
      <c r="D8" s="54" t="s">
        <v>340</v>
      </c>
      <c r="F8" s="75" t="s">
        <v>650</v>
      </c>
      <c r="H8" s="207" t="s">
        <v>695</v>
      </c>
      <c r="J8" s="63" t="s">
        <v>341</v>
      </c>
      <c r="L8" s="75" t="s">
        <v>654</v>
      </c>
    </row>
    <row r="9" spans="1:12">
      <c r="A9" s="64">
        <v>-1</v>
      </c>
      <c r="B9" s="62"/>
      <c r="D9" s="65">
        <f>+A9-1</f>
        <v>-2</v>
      </c>
      <c r="F9" s="76">
        <f>+D9-1</f>
        <v>-3</v>
      </c>
      <c r="H9" s="65">
        <f>+F9-1</f>
        <v>-4</v>
      </c>
      <c r="J9" s="66">
        <f>+H9-1</f>
        <v>-5</v>
      </c>
      <c r="L9" s="76">
        <f>+H9-1</f>
        <v>-5</v>
      </c>
    </row>
    <row r="10" spans="1:12">
      <c r="A10" s="64"/>
      <c r="B10" s="62"/>
      <c r="D10" s="65"/>
      <c r="F10" s="76"/>
      <c r="H10" s="65"/>
      <c r="J10" s="66"/>
      <c r="L10" s="76" t="s">
        <v>342</v>
      </c>
    </row>
    <row r="11" spans="1:12">
      <c r="A11" s="62"/>
      <c r="B11" s="62"/>
    </row>
    <row r="12" spans="1:12">
      <c r="A12" s="65"/>
      <c r="B12" s="65"/>
      <c r="C12" s="41" t="s">
        <v>48</v>
      </c>
    </row>
    <row r="13" spans="1:12">
      <c r="A13" s="65">
        <v>1</v>
      </c>
      <c r="B13" s="65"/>
      <c r="D13" s="41" t="s">
        <v>734</v>
      </c>
      <c r="F13" s="78">
        <v>2570351952</v>
      </c>
      <c r="G13" s="68"/>
      <c r="H13" s="189">
        <v>-41471138.849999905</v>
      </c>
      <c r="I13" s="188"/>
      <c r="J13" s="78">
        <v>-323154089</v>
      </c>
      <c r="K13" s="188"/>
      <c r="L13" s="189">
        <f>+F13+H13+J13</f>
        <v>2205726724.1500001</v>
      </c>
    </row>
    <row r="14" spans="1:12">
      <c r="A14" s="65">
        <f>A13+1</f>
        <v>2</v>
      </c>
      <c r="B14" s="65"/>
      <c r="D14" s="41" t="s">
        <v>53</v>
      </c>
      <c r="F14" s="79">
        <v>6303504</v>
      </c>
      <c r="G14" s="68"/>
      <c r="H14" s="189">
        <v>-5676528</v>
      </c>
      <c r="I14" s="188"/>
      <c r="J14" s="189">
        <v>0</v>
      </c>
      <c r="K14" s="188"/>
      <c r="L14" s="189">
        <f t="shared" ref="L14:L16" si="0">+F14+H14+J14</f>
        <v>626976</v>
      </c>
    </row>
    <row r="15" spans="1:12">
      <c r="A15" s="65">
        <f t="shared" ref="A15:A78" si="1">A14+1</f>
        <v>3</v>
      </c>
      <c r="B15" s="65"/>
      <c r="D15" s="41" t="s">
        <v>54</v>
      </c>
      <c r="F15" s="79">
        <v>32586268</v>
      </c>
      <c r="G15" s="68"/>
      <c r="H15" s="189">
        <v>-236026.30999999866</v>
      </c>
      <c r="I15" s="188"/>
      <c r="J15" s="189">
        <v>0</v>
      </c>
      <c r="K15" s="188"/>
      <c r="L15" s="189">
        <f t="shared" si="0"/>
        <v>32350241.690000001</v>
      </c>
    </row>
    <row r="16" spans="1:12">
      <c r="A16" s="65">
        <f t="shared" si="1"/>
        <v>4</v>
      </c>
      <c r="B16" s="65"/>
      <c r="D16" s="41" t="s">
        <v>55</v>
      </c>
      <c r="F16" s="79">
        <v>27165803</v>
      </c>
      <c r="G16" s="68"/>
      <c r="H16" s="189">
        <v>-1220900</v>
      </c>
      <c r="I16" s="188"/>
      <c r="J16" s="189">
        <v>0</v>
      </c>
      <c r="K16" s="188"/>
      <c r="L16" s="189">
        <f t="shared" si="0"/>
        <v>25944903</v>
      </c>
    </row>
    <row r="17" spans="1:14">
      <c r="A17" s="65">
        <f t="shared" si="1"/>
        <v>5</v>
      </c>
      <c r="B17" s="65"/>
      <c r="F17" s="38" t="s">
        <v>49</v>
      </c>
      <c r="G17" s="68"/>
      <c r="H17" s="8" t="s">
        <v>49</v>
      </c>
      <c r="J17" s="8" t="s">
        <v>343</v>
      </c>
      <c r="L17" s="38" t="s">
        <v>49</v>
      </c>
    </row>
    <row r="18" spans="1:14">
      <c r="A18" s="65">
        <f t="shared" si="1"/>
        <v>6</v>
      </c>
      <c r="B18" s="65"/>
      <c r="D18" s="41" t="s">
        <v>344</v>
      </c>
      <c r="F18" s="79">
        <f>SUM(F13:F17)</f>
        <v>2636407527</v>
      </c>
      <c r="G18" s="68"/>
      <c r="H18" s="68">
        <f>SUM(H13:H17)</f>
        <v>-48604593.159999907</v>
      </c>
      <c r="J18" s="68">
        <f>SUM(J13:J17)</f>
        <v>-323154089</v>
      </c>
      <c r="L18" s="79">
        <f>SUM(L13:L17)</f>
        <v>2264648844.8400002</v>
      </c>
      <c r="N18" s="206"/>
    </row>
    <row r="19" spans="1:14">
      <c r="A19" s="65">
        <f t="shared" si="1"/>
        <v>7</v>
      </c>
      <c r="B19" s="65"/>
      <c r="F19" s="78"/>
      <c r="G19" s="68"/>
      <c r="H19" s="68"/>
      <c r="J19" s="68"/>
      <c r="L19" s="79"/>
    </row>
    <row r="20" spans="1:14">
      <c r="A20" s="65">
        <f t="shared" si="1"/>
        <v>8</v>
      </c>
      <c r="B20" s="65"/>
      <c r="D20" s="41" t="s">
        <v>50</v>
      </c>
      <c r="F20" s="78"/>
      <c r="G20" s="68"/>
      <c r="H20" s="68"/>
      <c r="J20" s="68"/>
      <c r="L20" s="79"/>
    </row>
    <row r="21" spans="1:14">
      <c r="A21" s="65">
        <f t="shared" si="1"/>
        <v>9</v>
      </c>
      <c r="B21" s="65"/>
      <c r="D21" s="41" t="s">
        <v>51</v>
      </c>
      <c r="F21" s="140">
        <f>(875435763.34+-1880256.26-15022355.87-2334964.95)*-1</f>
        <v>-856198186.25999999</v>
      </c>
      <c r="G21" s="68"/>
      <c r="H21" s="189">
        <v>6271304.2599999905</v>
      </c>
      <c r="I21" s="188"/>
      <c r="J21" s="189">
        <v>93260268</v>
      </c>
      <c r="K21" s="188"/>
      <c r="L21" s="189">
        <f t="shared" ref="L21" si="2">+F21+H21+J21</f>
        <v>-756666614</v>
      </c>
    </row>
    <row r="22" spans="1:14">
      <c r="A22" s="65">
        <f t="shared" si="1"/>
        <v>10</v>
      </c>
      <c r="B22" s="65"/>
      <c r="D22" s="41" t="s">
        <v>52</v>
      </c>
      <c r="F22" s="139"/>
      <c r="G22" s="68"/>
      <c r="H22" s="189"/>
      <c r="I22" s="188"/>
      <c r="J22" s="189"/>
      <c r="K22" s="188"/>
      <c r="L22" s="189"/>
    </row>
    <row r="23" spans="1:14">
      <c r="A23" s="65">
        <f t="shared" si="1"/>
        <v>11</v>
      </c>
      <c r="B23" s="65"/>
      <c r="D23" s="41" t="s">
        <v>51</v>
      </c>
      <c r="F23" s="139">
        <v>-11949978</v>
      </c>
      <c r="G23" s="68"/>
      <c r="H23" s="189">
        <v>4072200</v>
      </c>
      <c r="I23" s="188"/>
      <c r="J23" s="189">
        <v>0</v>
      </c>
      <c r="K23" s="188"/>
      <c r="L23" s="189">
        <f t="shared" ref="L23" si="3">+F23+H23+J23</f>
        <v>-7877778</v>
      </c>
    </row>
    <row r="24" spans="1:14">
      <c r="A24" s="65">
        <f t="shared" si="1"/>
        <v>12</v>
      </c>
      <c r="B24" s="65"/>
      <c r="F24" s="38" t="s">
        <v>49</v>
      </c>
      <c r="G24" s="68"/>
      <c r="H24" s="8" t="s">
        <v>49</v>
      </c>
      <c r="J24" s="8" t="s">
        <v>343</v>
      </c>
      <c r="L24" s="38" t="s">
        <v>49</v>
      </c>
    </row>
    <row r="25" spans="1:14">
      <c r="A25" s="65">
        <f t="shared" si="1"/>
        <v>13</v>
      </c>
      <c r="B25" s="65"/>
      <c r="D25" s="41" t="s">
        <v>56</v>
      </c>
      <c r="F25" s="39">
        <f>+F18+F21+F23</f>
        <v>1768259362.74</v>
      </c>
      <c r="G25" s="68"/>
      <c r="H25" s="13">
        <f>+H18+H21+H23</f>
        <v>-38261088.899999917</v>
      </c>
      <c r="J25" s="13">
        <f>+J18+J21+J23</f>
        <v>-229893821</v>
      </c>
      <c r="L25" s="39">
        <f>+L18+L21+L23</f>
        <v>1500104452.8400002</v>
      </c>
    </row>
    <row r="26" spans="1:14">
      <c r="A26" s="65">
        <f t="shared" si="1"/>
        <v>14</v>
      </c>
      <c r="B26" s="65"/>
      <c r="F26" s="38" t="s">
        <v>49</v>
      </c>
      <c r="G26" s="68"/>
      <c r="H26" s="8" t="s">
        <v>49</v>
      </c>
      <c r="J26" s="8" t="s">
        <v>343</v>
      </c>
      <c r="L26" s="38" t="s">
        <v>49</v>
      </c>
    </row>
    <row r="27" spans="1:14">
      <c r="A27" s="65">
        <f t="shared" si="1"/>
        <v>15</v>
      </c>
      <c r="B27" s="65"/>
      <c r="F27" s="79"/>
      <c r="G27" s="68"/>
      <c r="H27" s="68"/>
      <c r="J27" s="68"/>
      <c r="L27" s="79"/>
    </row>
    <row r="28" spans="1:14">
      <c r="A28" s="65">
        <f t="shared" si="1"/>
        <v>16</v>
      </c>
      <c r="B28" s="65"/>
      <c r="C28" s="41" t="s">
        <v>65</v>
      </c>
      <c r="F28" s="79"/>
      <c r="G28" s="68"/>
      <c r="H28" s="68"/>
      <c r="J28" s="68"/>
      <c r="L28" s="79"/>
    </row>
    <row r="29" spans="1:14">
      <c r="A29" s="65">
        <f t="shared" si="1"/>
        <v>17</v>
      </c>
      <c r="B29" s="65"/>
      <c r="D29" s="41" t="s">
        <v>58</v>
      </c>
      <c r="F29" s="139">
        <v>995120</v>
      </c>
      <c r="G29" s="68"/>
      <c r="H29" s="189">
        <f>-F29</f>
        <v>-995120</v>
      </c>
      <c r="I29" s="77"/>
      <c r="J29" s="79">
        <v>0</v>
      </c>
      <c r="K29" s="77"/>
      <c r="L29" s="79">
        <f>+F29+H29+J29</f>
        <v>0</v>
      </c>
    </row>
    <row r="30" spans="1:14">
      <c r="A30" s="65">
        <f t="shared" si="1"/>
        <v>18</v>
      </c>
      <c r="B30" s="65"/>
      <c r="D30" s="41" t="s">
        <v>59</v>
      </c>
      <c r="F30" s="139"/>
      <c r="G30" s="68"/>
      <c r="H30" s="189">
        <f t="shared" ref="H30:H36" si="4">-F30</f>
        <v>0</v>
      </c>
      <c r="I30" s="77"/>
      <c r="J30" s="79"/>
      <c r="K30" s="77"/>
      <c r="L30" s="189">
        <f>+F30+H30+J30</f>
        <v>0</v>
      </c>
    </row>
    <row r="31" spans="1:14">
      <c r="A31" s="65">
        <f t="shared" si="1"/>
        <v>19</v>
      </c>
      <c r="B31" s="65"/>
      <c r="D31" s="41" t="s">
        <v>60</v>
      </c>
      <c r="F31" s="139">
        <v>-236076</v>
      </c>
      <c r="G31" s="68"/>
      <c r="H31" s="189">
        <f t="shared" si="4"/>
        <v>236076</v>
      </c>
      <c r="I31" s="77"/>
      <c r="J31" s="79">
        <v>0</v>
      </c>
      <c r="K31" s="77"/>
      <c r="L31" s="79">
        <f t="shared" ref="L31:L36" si="5">+F31+H31+J31</f>
        <v>0</v>
      </c>
    </row>
    <row r="32" spans="1:14">
      <c r="A32" s="65">
        <f t="shared" si="1"/>
        <v>20</v>
      </c>
      <c r="B32" s="65"/>
      <c r="D32" s="41" t="s">
        <v>61</v>
      </c>
      <c r="F32" s="139">
        <v>0</v>
      </c>
      <c r="G32" s="68"/>
      <c r="H32" s="189">
        <f t="shared" si="4"/>
        <v>0</v>
      </c>
      <c r="I32" s="77"/>
      <c r="J32" s="79">
        <v>0</v>
      </c>
      <c r="K32" s="77"/>
      <c r="L32" s="79">
        <f t="shared" si="5"/>
        <v>0</v>
      </c>
    </row>
    <row r="33" spans="1:12">
      <c r="A33" s="65">
        <f t="shared" si="1"/>
        <v>21</v>
      </c>
      <c r="B33" s="65"/>
      <c r="D33" s="41" t="s">
        <v>62</v>
      </c>
      <c r="F33" s="139">
        <v>2009512</v>
      </c>
      <c r="G33" s="68"/>
      <c r="H33" s="189">
        <f t="shared" si="4"/>
        <v>-2009512</v>
      </c>
      <c r="I33" s="77"/>
      <c r="J33" s="79">
        <v>0</v>
      </c>
      <c r="K33" s="77"/>
      <c r="L33" s="79">
        <f t="shared" si="5"/>
        <v>0</v>
      </c>
    </row>
    <row r="34" spans="1:12">
      <c r="A34" s="65">
        <f t="shared" si="1"/>
        <v>22</v>
      </c>
      <c r="B34" s="65"/>
      <c r="D34" s="41" t="s">
        <v>623</v>
      </c>
      <c r="F34" s="139">
        <v>6303665</v>
      </c>
      <c r="G34" s="68"/>
      <c r="H34" s="189">
        <f t="shared" si="4"/>
        <v>-6303665</v>
      </c>
      <c r="I34" s="77"/>
      <c r="J34" s="79"/>
      <c r="K34" s="77"/>
      <c r="L34" s="79">
        <f t="shared" si="5"/>
        <v>0</v>
      </c>
    </row>
    <row r="35" spans="1:12">
      <c r="A35" s="65">
        <f t="shared" si="1"/>
        <v>23</v>
      </c>
      <c r="B35" s="65"/>
      <c r="D35" s="41" t="s">
        <v>257</v>
      </c>
      <c r="F35" s="139">
        <v>0</v>
      </c>
      <c r="G35" s="68"/>
      <c r="H35" s="189">
        <f t="shared" si="4"/>
        <v>0</v>
      </c>
      <c r="I35" s="77"/>
      <c r="J35" s="79">
        <v>0</v>
      </c>
      <c r="K35" s="77"/>
      <c r="L35" s="79">
        <f t="shared" si="5"/>
        <v>0</v>
      </c>
    </row>
    <row r="36" spans="1:12">
      <c r="A36" s="65">
        <f t="shared" si="1"/>
        <v>24</v>
      </c>
      <c r="B36" s="76"/>
      <c r="C36" s="77"/>
      <c r="D36" s="77" t="s">
        <v>57</v>
      </c>
      <c r="F36" s="139">
        <v>-75902</v>
      </c>
      <c r="G36" s="68"/>
      <c r="H36" s="189">
        <f t="shared" si="4"/>
        <v>75902</v>
      </c>
      <c r="I36" s="77"/>
      <c r="J36" s="79">
        <v>0</v>
      </c>
      <c r="K36" s="77"/>
      <c r="L36" s="79">
        <f t="shared" si="5"/>
        <v>0</v>
      </c>
    </row>
    <row r="37" spans="1:12">
      <c r="A37" s="65">
        <f t="shared" si="1"/>
        <v>25</v>
      </c>
      <c r="B37" s="65"/>
      <c r="F37" s="38" t="s">
        <v>49</v>
      </c>
      <c r="G37" s="68"/>
      <c r="H37" s="8" t="s">
        <v>49</v>
      </c>
      <c r="J37" s="8" t="s">
        <v>343</v>
      </c>
      <c r="L37" s="38" t="s">
        <v>49</v>
      </c>
    </row>
    <row r="38" spans="1:12">
      <c r="A38" s="65">
        <f t="shared" si="1"/>
        <v>26</v>
      </c>
      <c r="B38" s="65"/>
      <c r="D38" s="41" t="s">
        <v>63</v>
      </c>
      <c r="F38" s="79">
        <f>SUM(F29:F37)</f>
        <v>8996319</v>
      </c>
      <c r="G38" s="68"/>
      <c r="H38" s="68">
        <f>SUM(H29:H37)</f>
        <v>-8996319</v>
      </c>
      <c r="J38" s="68">
        <f>SUM(J29:J37)</f>
        <v>0</v>
      </c>
      <c r="L38" s="79">
        <f>SUM(L29:L37)</f>
        <v>0</v>
      </c>
    </row>
    <row r="39" spans="1:12">
      <c r="A39" s="65">
        <f t="shared" si="1"/>
        <v>27</v>
      </c>
      <c r="B39" s="65"/>
      <c r="F39" s="38" t="s">
        <v>49</v>
      </c>
      <c r="G39" s="68"/>
      <c r="H39" s="8" t="s">
        <v>49</v>
      </c>
      <c r="J39" s="8" t="s">
        <v>343</v>
      </c>
      <c r="L39" s="38" t="s">
        <v>49</v>
      </c>
    </row>
    <row r="40" spans="1:12">
      <c r="A40" s="65">
        <f t="shared" si="1"/>
        <v>28</v>
      </c>
      <c r="B40" s="65"/>
      <c r="C40" s="41" t="s">
        <v>64</v>
      </c>
      <c r="F40" s="79"/>
      <c r="G40" s="68"/>
      <c r="H40" s="68"/>
      <c r="J40" s="68"/>
      <c r="L40" s="79"/>
    </row>
    <row r="41" spans="1:12">
      <c r="A41" s="65">
        <f t="shared" si="1"/>
        <v>29</v>
      </c>
      <c r="B41" s="65"/>
      <c r="D41" s="41" t="s">
        <v>66</v>
      </c>
      <c r="F41" s="79">
        <f>1644285+1142466</f>
        <v>2786751</v>
      </c>
      <c r="G41" s="68"/>
      <c r="H41" s="189">
        <f>-F41</f>
        <v>-2786751</v>
      </c>
      <c r="I41" s="77"/>
      <c r="J41" s="79">
        <v>0</v>
      </c>
      <c r="K41" s="77"/>
      <c r="L41" s="79">
        <f>+F41+H41+J41</f>
        <v>0</v>
      </c>
    </row>
    <row r="42" spans="1:12" ht="25.5">
      <c r="A42" s="65">
        <f t="shared" si="1"/>
        <v>30</v>
      </c>
      <c r="B42" s="65"/>
      <c r="D42" s="69" t="s">
        <v>67</v>
      </c>
      <c r="F42" s="79">
        <v>0</v>
      </c>
      <c r="G42" s="68"/>
      <c r="H42" s="189">
        <f>-F42</f>
        <v>0</v>
      </c>
      <c r="I42" s="77"/>
      <c r="J42" s="79">
        <v>0</v>
      </c>
      <c r="K42" s="77"/>
      <c r="L42" s="79">
        <f>+F42+H42+J42</f>
        <v>0</v>
      </c>
    </row>
    <row r="43" spans="1:12">
      <c r="A43" s="65">
        <f t="shared" si="1"/>
        <v>31</v>
      </c>
      <c r="B43" s="65"/>
      <c r="D43" s="41" t="s">
        <v>69</v>
      </c>
      <c r="F43" s="79"/>
      <c r="G43" s="68"/>
      <c r="H43" s="189"/>
      <c r="I43" s="77"/>
      <c r="J43" s="79"/>
      <c r="K43" s="77"/>
      <c r="L43" s="79"/>
    </row>
    <row r="44" spans="1:12">
      <c r="A44" s="65">
        <f t="shared" si="1"/>
        <v>32</v>
      </c>
      <c r="B44" s="65"/>
      <c r="D44" s="41" t="s">
        <v>68</v>
      </c>
      <c r="F44" s="79">
        <v>12640030</v>
      </c>
      <c r="G44" s="68"/>
      <c r="H44" s="189">
        <f>-F44</f>
        <v>-12640030</v>
      </c>
      <c r="I44" s="77"/>
      <c r="J44" s="79">
        <v>0</v>
      </c>
      <c r="K44" s="77"/>
      <c r="L44" s="79">
        <f>+F44+H44+J44</f>
        <v>0</v>
      </c>
    </row>
    <row r="45" spans="1:12">
      <c r="A45" s="65">
        <f t="shared" si="1"/>
        <v>33</v>
      </c>
      <c r="B45" s="65"/>
      <c r="D45" s="41" t="s">
        <v>76</v>
      </c>
      <c r="F45" s="79">
        <v>318627</v>
      </c>
      <c r="G45" s="68"/>
      <c r="H45" s="189">
        <f>-F45</f>
        <v>-318627</v>
      </c>
      <c r="I45" s="77"/>
      <c r="J45" s="79">
        <v>0</v>
      </c>
      <c r="K45" s="77"/>
      <c r="L45" s="79">
        <f>+F45+H45+J45</f>
        <v>0</v>
      </c>
    </row>
    <row r="46" spans="1:12">
      <c r="A46" s="65">
        <f t="shared" si="1"/>
        <v>34</v>
      </c>
      <c r="B46" s="65"/>
      <c r="D46" s="41" t="s">
        <v>77</v>
      </c>
      <c r="F46" s="79">
        <v>-65680</v>
      </c>
      <c r="G46" s="68"/>
      <c r="H46" s="189">
        <f>-F46</f>
        <v>65680</v>
      </c>
      <c r="I46" s="77"/>
      <c r="J46" s="79">
        <v>0</v>
      </c>
      <c r="K46" s="77"/>
      <c r="L46" s="79">
        <f>+F46+H46+J46</f>
        <v>0</v>
      </c>
    </row>
    <row r="47" spans="1:12">
      <c r="A47" s="65">
        <f t="shared" si="1"/>
        <v>35</v>
      </c>
      <c r="B47" s="65"/>
      <c r="D47" s="41" t="s">
        <v>78</v>
      </c>
      <c r="F47" s="79">
        <v>19528070</v>
      </c>
      <c r="G47" s="68"/>
      <c r="H47" s="189">
        <f>-F47</f>
        <v>-19528070</v>
      </c>
      <c r="I47" s="77"/>
      <c r="J47" s="79">
        <v>0</v>
      </c>
      <c r="K47" s="77"/>
      <c r="L47" s="79">
        <f>+F47+H47+J47</f>
        <v>0</v>
      </c>
    </row>
    <row r="48" spans="1:12">
      <c r="A48" s="65">
        <f t="shared" si="1"/>
        <v>36</v>
      </c>
      <c r="B48" s="65"/>
      <c r="F48" s="38" t="s">
        <v>49</v>
      </c>
      <c r="G48" s="68"/>
      <c r="H48" s="8" t="s">
        <v>49</v>
      </c>
      <c r="J48" s="8" t="s">
        <v>343</v>
      </c>
      <c r="L48" s="38" t="s">
        <v>49</v>
      </c>
    </row>
    <row r="49" spans="1:15">
      <c r="A49" s="65">
        <f t="shared" si="1"/>
        <v>37</v>
      </c>
      <c r="B49" s="65"/>
      <c r="D49" s="41" t="s">
        <v>70</v>
      </c>
      <c r="F49" s="39">
        <f>SUM(F44:F48)</f>
        <v>32421047</v>
      </c>
      <c r="G49" s="68"/>
      <c r="H49" s="13">
        <f>SUM(H44:H48)</f>
        <v>-32421047</v>
      </c>
      <c r="J49" s="13">
        <f>SUM(J44:J48)</f>
        <v>0</v>
      </c>
      <c r="L49" s="39">
        <f>SUM(L44:L48)</f>
        <v>0</v>
      </c>
    </row>
    <row r="50" spans="1:15">
      <c r="A50" s="65">
        <f t="shared" si="1"/>
        <v>38</v>
      </c>
      <c r="B50" s="65"/>
      <c r="F50" s="38" t="s">
        <v>49</v>
      </c>
      <c r="G50" s="68"/>
      <c r="H50" s="8" t="s">
        <v>49</v>
      </c>
      <c r="J50" s="8" t="s">
        <v>343</v>
      </c>
      <c r="L50" s="38" t="s">
        <v>49</v>
      </c>
      <c r="O50" s="41" t="s">
        <v>262</v>
      </c>
    </row>
    <row r="51" spans="1:15">
      <c r="A51" s="65">
        <f t="shared" si="1"/>
        <v>39</v>
      </c>
      <c r="B51" s="65"/>
      <c r="D51" s="41" t="s">
        <v>71</v>
      </c>
      <c r="F51" s="79"/>
      <c r="G51" s="68"/>
      <c r="H51" s="68"/>
      <c r="J51" s="68"/>
      <c r="L51" s="79"/>
    </row>
    <row r="52" spans="1:15">
      <c r="A52" s="65">
        <f t="shared" si="1"/>
        <v>40</v>
      </c>
      <c r="B52" s="65"/>
      <c r="D52" s="41" t="s">
        <v>72</v>
      </c>
      <c r="F52" s="79">
        <f>+'P 17'!Q35</f>
        <v>19859425.864000004</v>
      </c>
      <c r="G52" s="68"/>
      <c r="H52" s="189">
        <v>-278031.86400000378</v>
      </c>
      <c r="I52" s="188"/>
      <c r="J52" s="189">
        <v>-6709111</v>
      </c>
      <c r="K52" s="188"/>
      <c r="L52" s="189">
        <f>+F52+H52+J52</f>
        <v>12872283</v>
      </c>
      <c r="N52" s="188"/>
    </row>
    <row r="53" spans="1:15">
      <c r="A53" s="65">
        <f t="shared" si="1"/>
        <v>41</v>
      </c>
      <c r="B53" s="65"/>
      <c r="C53" s="43"/>
      <c r="D53" s="43" t="s">
        <v>74</v>
      </c>
      <c r="E53" s="43"/>
      <c r="F53" s="307">
        <f>+'P 17'!Q39+'P 17'!Q41</f>
        <v>9403500.0500000007</v>
      </c>
      <c r="G53" s="308"/>
      <c r="H53" s="307">
        <v>-131649.00070000067</v>
      </c>
      <c r="I53" s="96"/>
      <c r="J53" s="189">
        <v>0</v>
      </c>
      <c r="K53" s="188"/>
      <c r="L53" s="189">
        <f>+F53+H53+J53</f>
        <v>9271851.0493000001</v>
      </c>
      <c r="N53" s="189"/>
    </row>
    <row r="54" spans="1:15">
      <c r="A54" s="65">
        <f t="shared" si="1"/>
        <v>42</v>
      </c>
      <c r="B54" s="65"/>
      <c r="C54" s="43"/>
      <c r="D54" s="43" t="s">
        <v>75</v>
      </c>
      <c r="E54" s="43"/>
      <c r="F54" s="307">
        <f>+'P 17'!Q38</f>
        <v>0</v>
      </c>
      <c r="G54" s="308"/>
      <c r="H54" s="307">
        <v>0</v>
      </c>
      <c r="I54" s="96"/>
      <c r="J54" s="189">
        <v>0</v>
      </c>
      <c r="K54" s="188"/>
      <c r="L54" s="189">
        <f>+F54+H54+J54</f>
        <v>0</v>
      </c>
      <c r="N54" s="188"/>
    </row>
    <row r="55" spans="1:15">
      <c r="A55" s="65">
        <f t="shared" si="1"/>
        <v>43</v>
      </c>
      <c r="B55" s="65"/>
      <c r="C55" s="43"/>
      <c r="D55" s="43" t="s">
        <v>73</v>
      </c>
      <c r="E55" s="43"/>
      <c r="F55" s="307">
        <f>+'P 17'!Q37+'P 17'!Q40</f>
        <v>16019943.176999999</v>
      </c>
      <c r="G55" s="308"/>
      <c r="H55" s="307">
        <v>-209310.17699999921</v>
      </c>
      <c r="I55" s="96"/>
      <c r="J55" s="189">
        <v>-1610192</v>
      </c>
      <c r="K55" s="188"/>
      <c r="L55" s="189">
        <f>+F55+H55+J55</f>
        <v>14200441</v>
      </c>
      <c r="N55" s="188"/>
    </row>
    <row r="56" spans="1:15">
      <c r="A56" s="65">
        <f t="shared" si="1"/>
        <v>44</v>
      </c>
      <c r="B56" s="65"/>
      <c r="C56" s="43"/>
      <c r="D56" s="43"/>
      <c r="E56" s="43"/>
      <c r="F56" s="309" t="s">
        <v>49</v>
      </c>
      <c r="G56" s="308"/>
      <c r="H56" s="90" t="s">
        <v>49</v>
      </c>
      <c r="I56" s="43"/>
      <c r="J56" s="8" t="s">
        <v>343</v>
      </c>
      <c r="L56" s="38" t="s">
        <v>49</v>
      </c>
    </row>
    <row r="57" spans="1:15">
      <c r="A57" s="65">
        <f t="shared" si="1"/>
        <v>45</v>
      </c>
      <c r="B57" s="65"/>
      <c r="C57" s="43"/>
      <c r="D57" s="43" t="s">
        <v>79</v>
      </c>
      <c r="E57" s="43"/>
      <c r="F57" s="307">
        <f>SUM(F52:F56)</f>
        <v>45282869.091000006</v>
      </c>
      <c r="G57" s="308"/>
      <c r="H57" s="308">
        <f>SUM(H52:H56)</f>
        <v>-618991.04170000367</v>
      </c>
      <c r="I57" s="43"/>
      <c r="J57" s="13">
        <f>SUM(J52:J56)</f>
        <v>-8319303</v>
      </c>
      <c r="L57" s="79">
        <f>SUM(L52:L56)</f>
        <v>36344575.0493</v>
      </c>
    </row>
    <row r="58" spans="1:15">
      <c r="A58" s="65">
        <f t="shared" si="1"/>
        <v>46</v>
      </c>
      <c r="B58" s="65"/>
      <c r="C58" s="43"/>
      <c r="D58" s="43"/>
      <c r="E58" s="43"/>
      <c r="F58" s="309"/>
      <c r="G58" s="308"/>
      <c r="H58" s="308"/>
      <c r="I58" s="43"/>
      <c r="J58" s="8"/>
      <c r="L58" s="79"/>
    </row>
    <row r="59" spans="1:15">
      <c r="A59" s="65">
        <f t="shared" si="1"/>
        <v>47</v>
      </c>
      <c r="B59" s="65"/>
      <c r="D59" s="41" t="s">
        <v>80</v>
      </c>
      <c r="F59" s="139">
        <v>-3563553</v>
      </c>
      <c r="G59" s="68"/>
      <c r="H59" s="189">
        <v>3563553</v>
      </c>
      <c r="I59" s="77"/>
      <c r="J59" s="79">
        <v>0</v>
      </c>
      <c r="K59" s="77"/>
      <c r="L59" s="79">
        <f>+F59+H59+J59</f>
        <v>0</v>
      </c>
    </row>
    <row r="60" spans="1:15">
      <c r="A60" s="65">
        <f t="shared" si="1"/>
        <v>48</v>
      </c>
      <c r="B60" s="65"/>
      <c r="D60" s="41" t="s">
        <v>83</v>
      </c>
      <c r="F60" s="139">
        <f>295090-152259</f>
        <v>142831</v>
      </c>
      <c r="G60" s="68"/>
      <c r="H60" s="189">
        <v>-142831</v>
      </c>
      <c r="I60" s="77"/>
      <c r="J60" s="79">
        <v>0</v>
      </c>
      <c r="K60" s="77"/>
      <c r="L60" s="79">
        <f>+F60+H60+J60</f>
        <v>0</v>
      </c>
      <c r="N60" s="68"/>
    </row>
    <row r="61" spans="1:15">
      <c r="A61" s="65">
        <f t="shared" si="1"/>
        <v>49</v>
      </c>
      <c r="B61" s="65"/>
      <c r="D61" s="188" t="s">
        <v>649</v>
      </c>
      <c r="F61" s="139"/>
      <c r="G61" s="68"/>
      <c r="H61" s="189">
        <v>0</v>
      </c>
      <c r="I61" s="77"/>
      <c r="J61" s="79"/>
      <c r="K61" s="77"/>
      <c r="L61" s="79"/>
    </row>
    <row r="62" spans="1:15">
      <c r="A62" s="65">
        <f t="shared" si="1"/>
        <v>50</v>
      </c>
      <c r="B62" s="65"/>
      <c r="D62" s="41" t="s">
        <v>81</v>
      </c>
      <c r="F62" s="139">
        <f>+'P 17'!Q20+3544647</f>
        <v>5503765.6830000002</v>
      </c>
      <c r="G62" s="68"/>
      <c r="H62" s="189">
        <v>44401953.317000002</v>
      </c>
      <c r="I62" s="77"/>
      <c r="J62" s="79">
        <v>0</v>
      </c>
      <c r="K62" s="77"/>
      <c r="L62" s="189">
        <v>49905719</v>
      </c>
    </row>
    <row r="63" spans="1:15">
      <c r="A63" s="65">
        <f t="shared" si="1"/>
        <v>51</v>
      </c>
      <c r="B63" s="65"/>
      <c r="F63" s="38" t="s">
        <v>49</v>
      </c>
      <c r="G63" s="68"/>
      <c r="H63" s="8" t="s">
        <v>49</v>
      </c>
      <c r="J63" s="8" t="s">
        <v>343</v>
      </c>
      <c r="L63" s="38" t="s">
        <v>49</v>
      </c>
    </row>
    <row r="64" spans="1:15">
      <c r="A64" s="65">
        <f t="shared" si="1"/>
        <v>52</v>
      </c>
      <c r="B64" s="65"/>
      <c r="D64" s="41" t="s">
        <v>82</v>
      </c>
      <c r="F64" s="79">
        <f>+F41+F42+F49+F57+F59+F60+F62</f>
        <v>82573710.774000004</v>
      </c>
      <c r="G64" s="68"/>
      <c r="H64" s="68">
        <f>+H41+H42+H49+H57+H59+H60+H62</f>
        <v>11995886.275299996</v>
      </c>
      <c r="J64" s="68">
        <f>+J41+J42+J49+J57+J59+J60+J62</f>
        <v>-8319303</v>
      </c>
      <c r="L64" s="79">
        <f>+L41+L42+L49+L57+L59+L60+L62</f>
        <v>86250294.0493</v>
      </c>
    </row>
    <row r="65" spans="1:15">
      <c r="A65" s="65">
        <f t="shared" si="1"/>
        <v>53</v>
      </c>
      <c r="B65" s="65"/>
      <c r="F65" s="38" t="s">
        <v>49</v>
      </c>
      <c r="G65" s="68"/>
      <c r="H65" s="8" t="s">
        <v>49</v>
      </c>
      <c r="J65" s="8" t="s">
        <v>343</v>
      </c>
      <c r="L65" s="38" t="s">
        <v>49</v>
      </c>
    </row>
    <row r="66" spans="1:15">
      <c r="A66" s="65">
        <f t="shared" si="1"/>
        <v>54</v>
      </c>
      <c r="B66" s="65"/>
      <c r="F66" s="38"/>
      <c r="G66" s="68"/>
      <c r="H66" s="68"/>
      <c r="J66" s="68"/>
      <c r="L66" s="79"/>
    </row>
    <row r="67" spans="1:15">
      <c r="A67" s="65">
        <f t="shared" si="1"/>
        <v>55</v>
      </c>
      <c r="B67" s="65"/>
      <c r="D67" s="41" t="s">
        <v>84</v>
      </c>
      <c r="F67" s="139">
        <v>554112537</v>
      </c>
      <c r="G67" s="68"/>
      <c r="H67" s="189">
        <f>-F67</f>
        <v>-554112537</v>
      </c>
      <c r="I67" s="77"/>
      <c r="J67" s="79">
        <v>0</v>
      </c>
      <c r="L67" s="79">
        <f>+F67+H67+J67</f>
        <v>0</v>
      </c>
    </row>
    <row r="68" spans="1:15">
      <c r="A68" s="65">
        <f t="shared" si="1"/>
        <v>56</v>
      </c>
      <c r="B68" s="65"/>
      <c r="D68" s="41" t="s">
        <v>85</v>
      </c>
      <c r="F68" s="139"/>
      <c r="G68" s="68"/>
      <c r="H68" s="79"/>
      <c r="I68" s="77"/>
      <c r="J68" s="79"/>
      <c r="L68" s="79"/>
    </row>
    <row r="69" spans="1:15">
      <c r="A69" s="65">
        <f t="shared" si="1"/>
        <v>57</v>
      </c>
      <c r="B69" s="65"/>
      <c r="D69" s="41" t="s">
        <v>86</v>
      </c>
      <c r="F69" s="139">
        <f>2632031+283323+15877625+529999+57288236</f>
        <v>76611214</v>
      </c>
      <c r="G69" s="68"/>
      <c r="H69" s="189">
        <f>-F69</f>
        <v>-76611214</v>
      </c>
      <c r="I69" s="77"/>
      <c r="J69" s="79">
        <v>0</v>
      </c>
      <c r="L69" s="79">
        <f>+F69+H69+J69</f>
        <v>0</v>
      </c>
    </row>
    <row r="70" spans="1:15">
      <c r="A70" s="65">
        <f t="shared" si="1"/>
        <v>58</v>
      </c>
      <c r="B70" s="65"/>
      <c r="F70" s="38" t="s">
        <v>49</v>
      </c>
      <c r="G70" s="68"/>
      <c r="H70" s="8" t="s">
        <v>49</v>
      </c>
      <c r="J70" s="8" t="s">
        <v>343</v>
      </c>
      <c r="L70" s="38" t="s">
        <v>49</v>
      </c>
    </row>
    <row r="71" spans="1:15" ht="25.5">
      <c r="A71" s="65">
        <f t="shared" si="1"/>
        <v>59</v>
      </c>
      <c r="B71" s="65"/>
      <c r="D71" s="69" t="s">
        <v>87</v>
      </c>
      <c r="F71" s="79">
        <f>SUM(F67:F70)</f>
        <v>630723751</v>
      </c>
      <c r="G71" s="68"/>
      <c r="H71" s="68">
        <f>SUM(H67:H70)</f>
        <v>-630723751</v>
      </c>
      <c r="J71" s="68">
        <f>SUM(J67:J70)</f>
        <v>0</v>
      </c>
      <c r="L71" s="79">
        <f>SUM(L67:L70)</f>
        <v>0</v>
      </c>
    </row>
    <row r="72" spans="1:15">
      <c r="A72" s="65">
        <f t="shared" si="1"/>
        <v>60</v>
      </c>
      <c r="B72" s="65"/>
      <c r="F72" s="38" t="s">
        <v>49</v>
      </c>
      <c r="G72" s="68"/>
      <c r="H72" s="8" t="s">
        <v>49</v>
      </c>
      <c r="J72" s="8" t="s">
        <v>343</v>
      </c>
      <c r="L72" s="38" t="s">
        <v>49</v>
      </c>
    </row>
    <row r="73" spans="1:15">
      <c r="A73" s="65">
        <f t="shared" si="1"/>
        <v>61</v>
      </c>
      <c r="B73" s="65"/>
      <c r="F73" s="79"/>
      <c r="G73" s="68"/>
      <c r="H73" s="68"/>
      <c r="J73" s="68"/>
      <c r="L73" s="79"/>
    </row>
    <row r="74" spans="1:15">
      <c r="A74" s="65">
        <f t="shared" si="1"/>
        <v>62</v>
      </c>
      <c r="B74" s="65"/>
      <c r="D74" s="41" t="s">
        <v>88</v>
      </c>
      <c r="F74" s="80">
        <f>+F25+F38+F64+F71</f>
        <v>2490553143.5139999</v>
      </c>
      <c r="G74" s="68"/>
      <c r="H74" s="80">
        <f>+H25+H38+H64+H71</f>
        <v>-665985272.62469995</v>
      </c>
      <c r="J74" s="80">
        <f>+J25+J38+J64+J71</f>
        <v>-238213124</v>
      </c>
      <c r="L74" s="80">
        <f>+L25+L38+L64+L71</f>
        <v>1586354746.8893001</v>
      </c>
    </row>
    <row r="75" spans="1:15">
      <c r="A75" s="65">
        <f t="shared" si="1"/>
        <v>63</v>
      </c>
      <c r="B75" s="65"/>
      <c r="F75" s="73" t="s">
        <v>228</v>
      </c>
      <c r="G75" s="68"/>
      <c r="H75" s="61" t="s">
        <v>228</v>
      </c>
      <c r="J75" s="61" t="s">
        <v>24</v>
      </c>
      <c r="L75" s="73" t="s">
        <v>228</v>
      </c>
      <c r="O75" s="68" t="s">
        <v>262</v>
      </c>
    </row>
    <row r="76" spans="1:15">
      <c r="A76" s="65">
        <f t="shared" si="1"/>
        <v>64</v>
      </c>
      <c r="B76" s="65"/>
      <c r="F76" s="79"/>
      <c r="G76" s="68"/>
      <c r="H76" s="68"/>
      <c r="J76" s="68"/>
      <c r="O76" s="41" t="s">
        <v>262</v>
      </c>
    </row>
    <row r="77" spans="1:15">
      <c r="A77" s="65">
        <f t="shared" si="1"/>
        <v>65</v>
      </c>
      <c r="B77" s="76"/>
      <c r="C77" s="77"/>
      <c r="D77" s="77" t="s">
        <v>345</v>
      </c>
      <c r="E77" s="77"/>
      <c r="F77" s="79"/>
      <c r="G77" s="79"/>
      <c r="H77" s="79"/>
      <c r="I77" s="77"/>
      <c r="J77" s="77"/>
      <c r="K77" s="77"/>
      <c r="M77" s="77"/>
    </row>
    <row r="78" spans="1:15">
      <c r="A78" s="65">
        <f t="shared" si="1"/>
        <v>66</v>
      </c>
      <c r="B78" s="76"/>
      <c r="C78" s="77"/>
      <c r="D78" s="77"/>
      <c r="E78" s="77"/>
      <c r="F78" s="79"/>
      <c r="G78" s="79"/>
      <c r="H78" s="79"/>
      <c r="I78" s="77"/>
      <c r="J78" s="77"/>
      <c r="K78" s="77"/>
      <c r="M78" s="77"/>
    </row>
    <row r="79" spans="1:15">
      <c r="A79" s="65">
        <f t="shared" ref="A79:A86" si="6">A78+1</f>
        <v>67</v>
      </c>
      <c r="B79" s="76"/>
      <c r="C79" s="77"/>
      <c r="D79" s="77" t="s">
        <v>624</v>
      </c>
      <c r="E79" s="77"/>
      <c r="F79" s="79"/>
      <c r="G79" s="79"/>
      <c r="H79" s="79"/>
      <c r="I79" s="77"/>
      <c r="J79" s="77"/>
      <c r="K79" s="77"/>
      <c r="L79" s="78">
        <f>+L74</f>
        <v>1586354746.8893001</v>
      </c>
      <c r="M79" s="77"/>
    </row>
    <row r="80" spans="1:15">
      <c r="A80" s="65">
        <f t="shared" si="6"/>
        <v>68</v>
      </c>
      <c r="B80" s="76"/>
      <c r="C80" s="77"/>
      <c r="D80" s="77" t="s">
        <v>346</v>
      </c>
      <c r="E80" s="77"/>
      <c r="F80" s="79"/>
      <c r="G80" s="79"/>
      <c r="H80" s="79"/>
      <c r="I80" s="77"/>
      <c r="J80" s="77"/>
      <c r="K80" s="77"/>
      <c r="M80" s="77"/>
    </row>
    <row r="81" spans="1:13">
      <c r="A81" s="65">
        <f t="shared" si="6"/>
        <v>69</v>
      </c>
      <c r="B81" s="76"/>
      <c r="C81" s="77"/>
      <c r="D81" s="188" t="s">
        <v>690</v>
      </c>
      <c r="E81" s="77"/>
      <c r="F81" s="79"/>
      <c r="G81" s="79"/>
      <c r="H81" s="79"/>
      <c r="I81" s="77"/>
      <c r="J81" s="77"/>
      <c r="K81" s="77"/>
      <c r="L81" s="189">
        <v>19694685</v>
      </c>
      <c r="M81" s="77"/>
    </row>
    <row r="82" spans="1:13">
      <c r="A82" s="65">
        <f t="shared" si="6"/>
        <v>70</v>
      </c>
      <c r="B82" s="76"/>
      <c r="C82" s="77"/>
      <c r="D82" s="77" t="s">
        <v>328</v>
      </c>
      <c r="E82" s="77"/>
      <c r="F82" s="79"/>
      <c r="G82" s="79"/>
      <c r="H82" s="79"/>
      <c r="I82" s="77"/>
      <c r="J82" s="77"/>
      <c r="K82" s="77"/>
      <c r="L82" s="79"/>
      <c r="M82" s="77"/>
    </row>
    <row r="83" spans="1:13">
      <c r="A83" s="65">
        <f t="shared" si="6"/>
        <v>71</v>
      </c>
      <c r="B83" s="76"/>
      <c r="C83" s="77"/>
      <c r="D83" s="188" t="s">
        <v>691</v>
      </c>
      <c r="E83" s="77"/>
      <c r="F83" s="79"/>
      <c r="G83" s="79"/>
      <c r="H83" s="79"/>
      <c r="I83" s="77"/>
      <c r="J83" s="77"/>
      <c r="K83" s="77"/>
      <c r="L83" s="189">
        <v>27076876</v>
      </c>
      <c r="M83" s="77"/>
    </row>
    <row r="84" spans="1:13">
      <c r="A84" s="65">
        <f t="shared" si="6"/>
        <v>72</v>
      </c>
      <c r="B84" s="76"/>
      <c r="C84" s="77"/>
      <c r="D84" s="188" t="s">
        <v>692</v>
      </c>
      <c r="E84" s="77"/>
      <c r="F84" s="79"/>
      <c r="G84" s="79"/>
      <c r="H84" s="79"/>
      <c r="I84" s="77"/>
      <c r="J84" s="77"/>
      <c r="K84" s="77"/>
      <c r="L84" s="189">
        <v>384084108</v>
      </c>
      <c r="M84" s="77"/>
    </row>
    <row r="85" spans="1:13">
      <c r="A85" s="65">
        <f t="shared" si="6"/>
        <v>73</v>
      </c>
      <c r="B85" s="76"/>
      <c r="C85" s="77"/>
      <c r="D85" s="77"/>
      <c r="E85" s="77"/>
      <c r="F85" s="79"/>
      <c r="G85" s="79"/>
      <c r="H85" s="79"/>
      <c r="I85" s="77"/>
      <c r="J85" s="77"/>
      <c r="K85" s="77"/>
      <c r="L85" s="38" t="s">
        <v>49</v>
      </c>
      <c r="M85" s="77"/>
    </row>
    <row r="86" spans="1:13">
      <c r="A86" s="65">
        <f t="shared" si="6"/>
        <v>74</v>
      </c>
      <c r="B86" s="76"/>
      <c r="C86" s="77"/>
      <c r="D86" s="188" t="s">
        <v>693</v>
      </c>
      <c r="E86" s="77"/>
      <c r="F86" s="79"/>
      <c r="G86" s="79"/>
      <c r="H86" s="79"/>
      <c r="I86" s="77"/>
      <c r="J86" s="77"/>
      <c r="K86" s="77"/>
      <c r="L86" s="78">
        <f>+L79+L81-L83-L84</f>
        <v>1194888447.8893001</v>
      </c>
      <c r="M86" s="77"/>
    </row>
    <row r="87" spans="1:13">
      <c r="A87" s="76"/>
      <c r="B87" s="76"/>
      <c r="C87" s="77"/>
      <c r="D87" s="77"/>
      <c r="E87" s="77"/>
      <c r="F87" s="79"/>
      <c r="G87" s="79"/>
      <c r="H87" s="79"/>
      <c r="I87" s="77"/>
      <c r="J87" s="77"/>
      <c r="K87" s="77"/>
      <c r="L87" s="73" t="s">
        <v>228</v>
      </c>
      <c r="M87" s="77"/>
    </row>
    <row r="88" spans="1:13">
      <c r="A88" s="76"/>
      <c r="B88" s="76"/>
      <c r="C88" s="77"/>
      <c r="D88" s="77"/>
      <c r="E88" s="77"/>
      <c r="F88" s="79"/>
      <c r="G88" s="79"/>
      <c r="H88" s="79"/>
      <c r="I88" s="77"/>
      <c r="J88" s="77"/>
      <c r="K88" s="77"/>
      <c r="M88" s="77"/>
    </row>
    <row r="89" spans="1:13">
      <c r="A89" s="65"/>
      <c r="B89" s="65"/>
      <c r="F89" s="79"/>
      <c r="G89" s="68"/>
      <c r="H89" s="68"/>
    </row>
    <row r="90" spans="1:13">
      <c r="A90" s="65"/>
      <c r="B90" s="65"/>
      <c r="F90" s="79"/>
      <c r="G90" s="68"/>
      <c r="H90" s="68"/>
      <c r="J90" s="68"/>
    </row>
    <row r="91" spans="1:13">
      <c r="A91" s="65"/>
      <c r="B91" s="65"/>
      <c r="F91" s="79"/>
      <c r="G91" s="68"/>
      <c r="H91" s="68"/>
      <c r="J91" s="68"/>
    </row>
    <row r="92" spans="1:13">
      <c r="A92" s="65"/>
      <c r="B92" s="65"/>
      <c r="F92" s="79"/>
      <c r="G92" s="68"/>
      <c r="H92" s="68"/>
    </row>
    <row r="93" spans="1:13">
      <c r="A93" s="65"/>
      <c r="B93" s="65"/>
    </row>
    <row r="94" spans="1:13">
      <c r="F94" s="79"/>
      <c r="J94" s="68"/>
    </row>
    <row r="96" spans="1:13">
      <c r="F96" s="79"/>
      <c r="H96" s="68"/>
    </row>
    <row r="97" spans="6:6">
      <c r="F97" s="79"/>
    </row>
    <row r="98" spans="6:6">
      <c r="F98" s="79"/>
    </row>
    <row r="100" spans="6:6">
      <c r="F100" s="79"/>
    </row>
  </sheetData>
  <mergeCells count="1">
    <mergeCell ref="A1:L1"/>
  </mergeCells>
  <printOptions horizontalCentered="1"/>
  <pageMargins left="0.5" right="0" top="0.5" bottom="0" header="0" footer="0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8"/>
  <sheetViews>
    <sheetView view="pageBreakPreview" zoomScale="60" zoomScaleNormal="90" workbookViewId="0">
      <pane ySplit="11" topLeftCell="A66" activePane="bottomLeft" state="frozen"/>
      <selection activeCell="O5" sqref="O5"/>
      <selection pane="bottomLeft" activeCell="D117" sqref="D117"/>
    </sheetView>
  </sheetViews>
  <sheetFormatPr defaultRowHeight="12.75"/>
  <cols>
    <col min="1" max="1" width="4.42578125" style="204" bestFit="1" customWidth="1"/>
    <col min="2" max="2" width="2.28515625" style="204" customWidth="1"/>
    <col min="3" max="3" width="3.7109375" style="41" customWidth="1"/>
    <col min="4" max="4" width="58" style="41" bestFit="1" customWidth="1"/>
    <col min="5" max="5" width="2.28515625" style="41" customWidth="1"/>
    <col min="6" max="6" width="15" style="188" bestFit="1" customWidth="1"/>
    <col min="7" max="7" width="2.28515625" style="41" customWidth="1"/>
    <col min="8" max="8" width="13.42578125" style="41" bestFit="1" customWidth="1"/>
    <col min="9" max="9" width="2.5703125" style="41" bestFit="1" customWidth="1"/>
    <col min="10" max="10" width="13.5703125" style="41" bestFit="1" customWidth="1"/>
    <col min="11" max="11" width="2.5703125" style="41" customWidth="1"/>
    <col min="12" max="12" width="16.7109375" style="41" bestFit="1" customWidth="1"/>
    <col min="13" max="13" width="2.28515625" style="41" customWidth="1"/>
    <col min="14" max="252" width="8.85546875" style="41"/>
    <col min="253" max="253" width="4.42578125" style="41" bestFit="1" customWidth="1"/>
    <col min="254" max="254" width="2.28515625" style="41" customWidth="1"/>
    <col min="255" max="255" width="3.7109375" style="41" customWidth="1"/>
    <col min="256" max="256" width="58" style="41" bestFit="1" customWidth="1"/>
    <col min="257" max="257" width="2.28515625" style="41" customWidth="1"/>
    <col min="258" max="258" width="15" style="41" bestFit="1" customWidth="1"/>
    <col min="259" max="259" width="2.28515625" style="41" customWidth="1"/>
    <col min="260" max="260" width="13.42578125" style="41" bestFit="1" customWidth="1"/>
    <col min="261" max="261" width="2.5703125" style="41" bestFit="1" customWidth="1"/>
    <col min="262" max="262" width="13.5703125" style="41" bestFit="1" customWidth="1"/>
    <col min="263" max="263" width="2.5703125" style="41" customWidth="1"/>
    <col min="264" max="264" width="15" style="41" bestFit="1" customWidth="1"/>
    <col min="265" max="265" width="2.28515625" style="41" customWidth="1"/>
    <col min="266" max="508" width="8.85546875" style="41"/>
    <col min="509" max="509" width="4.42578125" style="41" bestFit="1" customWidth="1"/>
    <col min="510" max="510" width="2.28515625" style="41" customWidth="1"/>
    <col min="511" max="511" width="3.7109375" style="41" customWidth="1"/>
    <col min="512" max="512" width="58" style="41" bestFit="1" customWidth="1"/>
    <col min="513" max="513" width="2.28515625" style="41" customWidth="1"/>
    <col min="514" max="514" width="15" style="41" bestFit="1" customWidth="1"/>
    <col min="515" max="515" width="2.28515625" style="41" customWidth="1"/>
    <col min="516" max="516" width="13.42578125" style="41" bestFit="1" customWidth="1"/>
    <col min="517" max="517" width="2.5703125" style="41" bestFit="1" customWidth="1"/>
    <col min="518" max="518" width="13.5703125" style="41" bestFit="1" customWidth="1"/>
    <col min="519" max="519" width="2.5703125" style="41" customWidth="1"/>
    <col min="520" max="520" width="15" style="41" bestFit="1" customWidth="1"/>
    <col min="521" max="521" width="2.28515625" style="41" customWidth="1"/>
    <col min="522" max="764" width="8.85546875" style="41"/>
    <col min="765" max="765" width="4.42578125" style="41" bestFit="1" customWidth="1"/>
    <col min="766" max="766" width="2.28515625" style="41" customWidth="1"/>
    <col min="767" max="767" width="3.7109375" style="41" customWidth="1"/>
    <col min="768" max="768" width="58" style="41" bestFit="1" customWidth="1"/>
    <col min="769" max="769" width="2.28515625" style="41" customWidth="1"/>
    <col min="770" max="770" width="15" style="41" bestFit="1" customWidth="1"/>
    <col min="771" max="771" width="2.28515625" style="41" customWidth="1"/>
    <col min="772" max="772" width="13.42578125" style="41" bestFit="1" customWidth="1"/>
    <col min="773" max="773" width="2.5703125" style="41" bestFit="1" customWidth="1"/>
    <col min="774" max="774" width="13.5703125" style="41" bestFit="1" customWidth="1"/>
    <col min="775" max="775" width="2.5703125" style="41" customWidth="1"/>
    <col min="776" max="776" width="15" style="41" bestFit="1" customWidth="1"/>
    <col min="777" max="777" width="2.28515625" style="41" customWidth="1"/>
    <col min="778" max="1020" width="8.85546875" style="41"/>
    <col min="1021" max="1021" width="4.42578125" style="41" bestFit="1" customWidth="1"/>
    <col min="1022" max="1022" width="2.28515625" style="41" customWidth="1"/>
    <col min="1023" max="1023" width="3.7109375" style="41" customWidth="1"/>
    <col min="1024" max="1024" width="58" style="41" bestFit="1" customWidth="1"/>
    <col min="1025" max="1025" width="2.28515625" style="41" customWidth="1"/>
    <col min="1026" max="1026" width="15" style="41" bestFit="1" customWidth="1"/>
    <col min="1027" max="1027" width="2.28515625" style="41" customWidth="1"/>
    <col min="1028" max="1028" width="13.42578125" style="41" bestFit="1" customWidth="1"/>
    <col min="1029" max="1029" width="2.5703125" style="41" bestFit="1" customWidth="1"/>
    <col min="1030" max="1030" width="13.5703125" style="41" bestFit="1" customWidth="1"/>
    <col min="1031" max="1031" width="2.5703125" style="41" customWidth="1"/>
    <col min="1032" max="1032" width="15" style="41" bestFit="1" customWidth="1"/>
    <col min="1033" max="1033" width="2.28515625" style="41" customWidth="1"/>
    <col min="1034" max="1276" width="8.85546875" style="41"/>
    <col min="1277" max="1277" width="4.42578125" style="41" bestFit="1" customWidth="1"/>
    <col min="1278" max="1278" width="2.28515625" style="41" customWidth="1"/>
    <col min="1279" max="1279" width="3.7109375" style="41" customWidth="1"/>
    <col min="1280" max="1280" width="58" style="41" bestFit="1" customWidth="1"/>
    <col min="1281" max="1281" width="2.28515625" style="41" customWidth="1"/>
    <col min="1282" max="1282" width="15" style="41" bestFit="1" customWidth="1"/>
    <col min="1283" max="1283" width="2.28515625" style="41" customWidth="1"/>
    <col min="1284" max="1284" width="13.42578125" style="41" bestFit="1" customWidth="1"/>
    <col min="1285" max="1285" width="2.5703125" style="41" bestFit="1" customWidth="1"/>
    <col min="1286" max="1286" width="13.5703125" style="41" bestFit="1" customWidth="1"/>
    <col min="1287" max="1287" width="2.5703125" style="41" customWidth="1"/>
    <col min="1288" max="1288" width="15" style="41" bestFit="1" customWidth="1"/>
    <col min="1289" max="1289" width="2.28515625" style="41" customWidth="1"/>
    <col min="1290" max="1532" width="8.85546875" style="41"/>
    <col min="1533" max="1533" width="4.42578125" style="41" bestFit="1" customWidth="1"/>
    <col min="1534" max="1534" width="2.28515625" style="41" customWidth="1"/>
    <col min="1535" max="1535" width="3.7109375" style="41" customWidth="1"/>
    <col min="1536" max="1536" width="58" style="41" bestFit="1" customWidth="1"/>
    <col min="1537" max="1537" width="2.28515625" style="41" customWidth="1"/>
    <col min="1538" max="1538" width="15" style="41" bestFit="1" customWidth="1"/>
    <col min="1539" max="1539" width="2.28515625" style="41" customWidth="1"/>
    <col min="1540" max="1540" width="13.42578125" style="41" bestFit="1" customWidth="1"/>
    <col min="1541" max="1541" width="2.5703125" style="41" bestFit="1" customWidth="1"/>
    <col min="1542" max="1542" width="13.5703125" style="41" bestFit="1" customWidth="1"/>
    <col min="1543" max="1543" width="2.5703125" style="41" customWidth="1"/>
    <col min="1544" max="1544" width="15" style="41" bestFit="1" customWidth="1"/>
    <col min="1545" max="1545" width="2.28515625" style="41" customWidth="1"/>
    <col min="1546" max="1788" width="8.85546875" style="41"/>
    <col min="1789" max="1789" width="4.42578125" style="41" bestFit="1" customWidth="1"/>
    <col min="1790" max="1790" width="2.28515625" style="41" customWidth="1"/>
    <col min="1791" max="1791" width="3.7109375" style="41" customWidth="1"/>
    <col min="1792" max="1792" width="58" style="41" bestFit="1" customWidth="1"/>
    <col min="1793" max="1793" width="2.28515625" style="41" customWidth="1"/>
    <col min="1794" max="1794" width="15" style="41" bestFit="1" customWidth="1"/>
    <col min="1795" max="1795" width="2.28515625" style="41" customWidth="1"/>
    <col min="1796" max="1796" width="13.42578125" style="41" bestFit="1" customWidth="1"/>
    <col min="1797" max="1797" width="2.5703125" style="41" bestFit="1" customWidth="1"/>
    <col min="1798" max="1798" width="13.5703125" style="41" bestFit="1" customWidth="1"/>
    <col min="1799" max="1799" width="2.5703125" style="41" customWidth="1"/>
    <col min="1800" max="1800" width="15" style="41" bestFit="1" customWidth="1"/>
    <col min="1801" max="1801" width="2.28515625" style="41" customWidth="1"/>
    <col min="1802" max="2044" width="8.85546875" style="41"/>
    <col min="2045" max="2045" width="4.42578125" style="41" bestFit="1" customWidth="1"/>
    <col min="2046" max="2046" width="2.28515625" style="41" customWidth="1"/>
    <col min="2047" max="2047" width="3.7109375" style="41" customWidth="1"/>
    <col min="2048" max="2048" width="58" style="41" bestFit="1" customWidth="1"/>
    <col min="2049" max="2049" width="2.28515625" style="41" customWidth="1"/>
    <col min="2050" max="2050" width="15" style="41" bestFit="1" customWidth="1"/>
    <col min="2051" max="2051" width="2.28515625" style="41" customWidth="1"/>
    <col min="2052" max="2052" width="13.42578125" style="41" bestFit="1" customWidth="1"/>
    <col min="2053" max="2053" width="2.5703125" style="41" bestFit="1" customWidth="1"/>
    <col min="2054" max="2054" width="13.5703125" style="41" bestFit="1" customWidth="1"/>
    <col min="2055" max="2055" width="2.5703125" style="41" customWidth="1"/>
    <col min="2056" max="2056" width="15" style="41" bestFit="1" customWidth="1"/>
    <col min="2057" max="2057" width="2.28515625" style="41" customWidth="1"/>
    <col min="2058" max="2300" width="8.85546875" style="41"/>
    <col min="2301" max="2301" width="4.42578125" style="41" bestFit="1" customWidth="1"/>
    <col min="2302" max="2302" width="2.28515625" style="41" customWidth="1"/>
    <col min="2303" max="2303" width="3.7109375" style="41" customWidth="1"/>
    <col min="2304" max="2304" width="58" style="41" bestFit="1" customWidth="1"/>
    <col min="2305" max="2305" width="2.28515625" style="41" customWidth="1"/>
    <col min="2306" max="2306" width="15" style="41" bestFit="1" customWidth="1"/>
    <col min="2307" max="2307" width="2.28515625" style="41" customWidth="1"/>
    <col min="2308" max="2308" width="13.42578125" style="41" bestFit="1" customWidth="1"/>
    <col min="2309" max="2309" width="2.5703125" style="41" bestFit="1" customWidth="1"/>
    <col min="2310" max="2310" width="13.5703125" style="41" bestFit="1" customWidth="1"/>
    <col min="2311" max="2311" width="2.5703125" style="41" customWidth="1"/>
    <col min="2312" max="2312" width="15" style="41" bestFit="1" customWidth="1"/>
    <col min="2313" max="2313" width="2.28515625" style="41" customWidth="1"/>
    <col min="2314" max="2556" width="8.85546875" style="41"/>
    <col min="2557" max="2557" width="4.42578125" style="41" bestFit="1" customWidth="1"/>
    <col min="2558" max="2558" width="2.28515625" style="41" customWidth="1"/>
    <col min="2559" max="2559" width="3.7109375" style="41" customWidth="1"/>
    <col min="2560" max="2560" width="58" style="41" bestFit="1" customWidth="1"/>
    <col min="2561" max="2561" width="2.28515625" style="41" customWidth="1"/>
    <col min="2562" max="2562" width="15" style="41" bestFit="1" customWidth="1"/>
    <col min="2563" max="2563" width="2.28515625" style="41" customWidth="1"/>
    <col min="2564" max="2564" width="13.42578125" style="41" bestFit="1" customWidth="1"/>
    <col min="2565" max="2565" width="2.5703125" style="41" bestFit="1" customWidth="1"/>
    <col min="2566" max="2566" width="13.5703125" style="41" bestFit="1" customWidth="1"/>
    <col min="2567" max="2567" width="2.5703125" style="41" customWidth="1"/>
    <col min="2568" max="2568" width="15" style="41" bestFit="1" customWidth="1"/>
    <col min="2569" max="2569" width="2.28515625" style="41" customWidth="1"/>
    <col min="2570" max="2812" width="8.85546875" style="41"/>
    <col min="2813" max="2813" width="4.42578125" style="41" bestFit="1" customWidth="1"/>
    <col min="2814" max="2814" width="2.28515625" style="41" customWidth="1"/>
    <col min="2815" max="2815" width="3.7109375" style="41" customWidth="1"/>
    <col min="2816" max="2816" width="58" style="41" bestFit="1" customWidth="1"/>
    <col min="2817" max="2817" width="2.28515625" style="41" customWidth="1"/>
    <col min="2818" max="2818" width="15" style="41" bestFit="1" customWidth="1"/>
    <col min="2819" max="2819" width="2.28515625" style="41" customWidth="1"/>
    <col min="2820" max="2820" width="13.42578125" style="41" bestFit="1" customWidth="1"/>
    <col min="2821" max="2821" width="2.5703125" style="41" bestFit="1" customWidth="1"/>
    <col min="2822" max="2822" width="13.5703125" style="41" bestFit="1" customWidth="1"/>
    <col min="2823" max="2823" width="2.5703125" style="41" customWidth="1"/>
    <col min="2824" max="2824" width="15" style="41" bestFit="1" customWidth="1"/>
    <col min="2825" max="2825" width="2.28515625" style="41" customWidth="1"/>
    <col min="2826" max="3068" width="8.85546875" style="41"/>
    <col min="3069" max="3069" width="4.42578125" style="41" bestFit="1" customWidth="1"/>
    <col min="3070" max="3070" width="2.28515625" style="41" customWidth="1"/>
    <col min="3071" max="3071" width="3.7109375" style="41" customWidth="1"/>
    <col min="3072" max="3072" width="58" style="41" bestFit="1" customWidth="1"/>
    <col min="3073" max="3073" width="2.28515625" style="41" customWidth="1"/>
    <col min="3074" max="3074" width="15" style="41" bestFit="1" customWidth="1"/>
    <col min="3075" max="3075" width="2.28515625" style="41" customWidth="1"/>
    <col min="3076" max="3076" width="13.42578125" style="41" bestFit="1" customWidth="1"/>
    <col min="3077" max="3077" width="2.5703125" style="41" bestFit="1" customWidth="1"/>
    <col min="3078" max="3078" width="13.5703125" style="41" bestFit="1" customWidth="1"/>
    <col min="3079" max="3079" width="2.5703125" style="41" customWidth="1"/>
    <col min="3080" max="3080" width="15" style="41" bestFit="1" customWidth="1"/>
    <col min="3081" max="3081" width="2.28515625" style="41" customWidth="1"/>
    <col min="3082" max="3324" width="8.85546875" style="41"/>
    <col min="3325" max="3325" width="4.42578125" style="41" bestFit="1" customWidth="1"/>
    <col min="3326" max="3326" width="2.28515625" style="41" customWidth="1"/>
    <col min="3327" max="3327" width="3.7109375" style="41" customWidth="1"/>
    <col min="3328" max="3328" width="58" style="41" bestFit="1" customWidth="1"/>
    <col min="3329" max="3329" width="2.28515625" style="41" customWidth="1"/>
    <col min="3330" max="3330" width="15" style="41" bestFit="1" customWidth="1"/>
    <col min="3331" max="3331" width="2.28515625" style="41" customWidth="1"/>
    <col min="3332" max="3332" width="13.42578125" style="41" bestFit="1" customWidth="1"/>
    <col min="3333" max="3333" width="2.5703125" style="41" bestFit="1" customWidth="1"/>
    <col min="3334" max="3334" width="13.5703125" style="41" bestFit="1" customWidth="1"/>
    <col min="3335" max="3335" width="2.5703125" style="41" customWidth="1"/>
    <col min="3336" max="3336" width="15" style="41" bestFit="1" customWidth="1"/>
    <col min="3337" max="3337" width="2.28515625" style="41" customWidth="1"/>
    <col min="3338" max="3580" width="8.85546875" style="41"/>
    <col min="3581" max="3581" width="4.42578125" style="41" bestFit="1" customWidth="1"/>
    <col min="3582" max="3582" width="2.28515625" style="41" customWidth="1"/>
    <col min="3583" max="3583" width="3.7109375" style="41" customWidth="1"/>
    <col min="3584" max="3584" width="58" style="41" bestFit="1" customWidth="1"/>
    <col min="3585" max="3585" width="2.28515625" style="41" customWidth="1"/>
    <col min="3586" max="3586" width="15" style="41" bestFit="1" customWidth="1"/>
    <col min="3587" max="3587" width="2.28515625" style="41" customWidth="1"/>
    <col min="3588" max="3588" width="13.42578125" style="41" bestFit="1" customWidth="1"/>
    <col min="3589" max="3589" width="2.5703125" style="41" bestFit="1" customWidth="1"/>
    <col min="3590" max="3590" width="13.5703125" style="41" bestFit="1" customWidth="1"/>
    <col min="3591" max="3591" width="2.5703125" style="41" customWidth="1"/>
    <col min="3592" max="3592" width="15" style="41" bestFit="1" customWidth="1"/>
    <col min="3593" max="3593" width="2.28515625" style="41" customWidth="1"/>
    <col min="3594" max="3836" width="8.85546875" style="41"/>
    <col min="3837" max="3837" width="4.42578125" style="41" bestFit="1" customWidth="1"/>
    <col min="3838" max="3838" width="2.28515625" style="41" customWidth="1"/>
    <col min="3839" max="3839" width="3.7109375" style="41" customWidth="1"/>
    <col min="3840" max="3840" width="58" style="41" bestFit="1" customWidth="1"/>
    <col min="3841" max="3841" width="2.28515625" style="41" customWidth="1"/>
    <col min="3842" max="3842" width="15" style="41" bestFit="1" customWidth="1"/>
    <col min="3843" max="3843" width="2.28515625" style="41" customWidth="1"/>
    <col min="3844" max="3844" width="13.42578125" style="41" bestFit="1" customWidth="1"/>
    <col min="3845" max="3845" width="2.5703125" style="41" bestFit="1" customWidth="1"/>
    <col min="3846" max="3846" width="13.5703125" style="41" bestFit="1" customWidth="1"/>
    <col min="3847" max="3847" width="2.5703125" style="41" customWidth="1"/>
    <col min="3848" max="3848" width="15" style="41" bestFit="1" customWidth="1"/>
    <col min="3849" max="3849" width="2.28515625" style="41" customWidth="1"/>
    <col min="3850" max="4092" width="8.85546875" style="41"/>
    <col min="4093" max="4093" width="4.42578125" style="41" bestFit="1" customWidth="1"/>
    <col min="4094" max="4094" width="2.28515625" style="41" customWidth="1"/>
    <col min="4095" max="4095" width="3.7109375" style="41" customWidth="1"/>
    <col min="4096" max="4096" width="58" style="41" bestFit="1" customWidth="1"/>
    <col min="4097" max="4097" width="2.28515625" style="41" customWidth="1"/>
    <col min="4098" max="4098" width="15" style="41" bestFit="1" customWidth="1"/>
    <col min="4099" max="4099" width="2.28515625" style="41" customWidth="1"/>
    <col min="4100" max="4100" width="13.42578125" style="41" bestFit="1" customWidth="1"/>
    <col min="4101" max="4101" width="2.5703125" style="41" bestFit="1" customWidth="1"/>
    <col min="4102" max="4102" width="13.5703125" style="41" bestFit="1" customWidth="1"/>
    <col min="4103" max="4103" width="2.5703125" style="41" customWidth="1"/>
    <col min="4104" max="4104" width="15" style="41" bestFit="1" customWidth="1"/>
    <col min="4105" max="4105" width="2.28515625" style="41" customWidth="1"/>
    <col min="4106" max="4348" width="8.85546875" style="41"/>
    <col min="4349" max="4349" width="4.42578125" style="41" bestFit="1" customWidth="1"/>
    <col min="4350" max="4350" width="2.28515625" style="41" customWidth="1"/>
    <col min="4351" max="4351" width="3.7109375" style="41" customWidth="1"/>
    <col min="4352" max="4352" width="58" style="41" bestFit="1" customWidth="1"/>
    <col min="4353" max="4353" width="2.28515625" style="41" customWidth="1"/>
    <col min="4354" max="4354" width="15" style="41" bestFit="1" customWidth="1"/>
    <col min="4355" max="4355" width="2.28515625" style="41" customWidth="1"/>
    <col min="4356" max="4356" width="13.42578125" style="41" bestFit="1" customWidth="1"/>
    <col min="4357" max="4357" width="2.5703125" style="41" bestFit="1" customWidth="1"/>
    <col min="4358" max="4358" width="13.5703125" style="41" bestFit="1" customWidth="1"/>
    <col min="4359" max="4359" width="2.5703125" style="41" customWidth="1"/>
    <col min="4360" max="4360" width="15" style="41" bestFit="1" customWidth="1"/>
    <col min="4361" max="4361" width="2.28515625" style="41" customWidth="1"/>
    <col min="4362" max="4604" width="8.85546875" style="41"/>
    <col min="4605" max="4605" width="4.42578125" style="41" bestFit="1" customWidth="1"/>
    <col min="4606" max="4606" width="2.28515625" style="41" customWidth="1"/>
    <col min="4607" max="4607" width="3.7109375" style="41" customWidth="1"/>
    <col min="4608" max="4608" width="58" style="41" bestFit="1" customWidth="1"/>
    <col min="4609" max="4609" width="2.28515625" style="41" customWidth="1"/>
    <col min="4610" max="4610" width="15" style="41" bestFit="1" customWidth="1"/>
    <col min="4611" max="4611" width="2.28515625" style="41" customWidth="1"/>
    <col min="4612" max="4612" width="13.42578125" style="41" bestFit="1" customWidth="1"/>
    <col min="4613" max="4613" width="2.5703125" style="41" bestFit="1" customWidth="1"/>
    <col min="4614" max="4614" width="13.5703125" style="41" bestFit="1" customWidth="1"/>
    <col min="4615" max="4615" width="2.5703125" style="41" customWidth="1"/>
    <col min="4616" max="4616" width="15" style="41" bestFit="1" customWidth="1"/>
    <col min="4617" max="4617" width="2.28515625" style="41" customWidth="1"/>
    <col min="4618" max="4860" width="8.85546875" style="41"/>
    <col min="4861" max="4861" width="4.42578125" style="41" bestFit="1" customWidth="1"/>
    <col min="4862" max="4862" width="2.28515625" style="41" customWidth="1"/>
    <col min="4863" max="4863" width="3.7109375" style="41" customWidth="1"/>
    <col min="4864" max="4864" width="58" style="41" bestFit="1" customWidth="1"/>
    <col min="4865" max="4865" width="2.28515625" style="41" customWidth="1"/>
    <col min="4866" max="4866" width="15" style="41" bestFit="1" customWidth="1"/>
    <col min="4867" max="4867" width="2.28515625" style="41" customWidth="1"/>
    <col min="4868" max="4868" width="13.42578125" style="41" bestFit="1" customWidth="1"/>
    <col min="4869" max="4869" width="2.5703125" style="41" bestFit="1" customWidth="1"/>
    <col min="4870" max="4870" width="13.5703125" style="41" bestFit="1" customWidth="1"/>
    <col min="4871" max="4871" width="2.5703125" style="41" customWidth="1"/>
    <col min="4872" max="4872" width="15" style="41" bestFit="1" customWidth="1"/>
    <col min="4873" max="4873" width="2.28515625" style="41" customWidth="1"/>
    <col min="4874" max="5116" width="8.85546875" style="41"/>
    <col min="5117" max="5117" width="4.42578125" style="41" bestFit="1" customWidth="1"/>
    <col min="5118" max="5118" width="2.28515625" style="41" customWidth="1"/>
    <col min="5119" max="5119" width="3.7109375" style="41" customWidth="1"/>
    <col min="5120" max="5120" width="58" style="41" bestFit="1" customWidth="1"/>
    <col min="5121" max="5121" width="2.28515625" style="41" customWidth="1"/>
    <col min="5122" max="5122" width="15" style="41" bestFit="1" customWidth="1"/>
    <col min="5123" max="5123" width="2.28515625" style="41" customWidth="1"/>
    <col min="5124" max="5124" width="13.42578125" style="41" bestFit="1" customWidth="1"/>
    <col min="5125" max="5125" width="2.5703125" style="41" bestFit="1" customWidth="1"/>
    <col min="5126" max="5126" width="13.5703125" style="41" bestFit="1" customWidth="1"/>
    <col min="5127" max="5127" width="2.5703125" style="41" customWidth="1"/>
    <col min="5128" max="5128" width="15" style="41" bestFit="1" customWidth="1"/>
    <col min="5129" max="5129" width="2.28515625" style="41" customWidth="1"/>
    <col min="5130" max="5372" width="8.85546875" style="41"/>
    <col min="5373" max="5373" width="4.42578125" style="41" bestFit="1" customWidth="1"/>
    <col min="5374" max="5374" width="2.28515625" style="41" customWidth="1"/>
    <col min="5375" max="5375" width="3.7109375" style="41" customWidth="1"/>
    <col min="5376" max="5376" width="58" style="41" bestFit="1" customWidth="1"/>
    <col min="5377" max="5377" width="2.28515625" style="41" customWidth="1"/>
    <col min="5378" max="5378" width="15" style="41" bestFit="1" customWidth="1"/>
    <col min="5379" max="5379" width="2.28515625" style="41" customWidth="1"/>
    <col min="5380" max="5380" width="13.42578125" style="41" bestFit="1" customWidth="1"/>
    <col min="5381" max="5381" width="2.5703125" style="41" bestFit="1" customWidth="1"/>
    <col min="5382" max="5382" width="13.5703125" style="41" bestFit="1" customWidth="1"/>
    <col min="5383" max="5383" width="2.5703125" style="41" customWidth="1"/>
    <col min="5384" max="5384" width="15" style="41" bestFit="1" customWidth="1"/>
    <col min="5385" max="5385" width="2.28515625" style="41" customWidth="1"/>
    <col min="5386" max="5628" width="8.85546875" style="41"/>
    <col min="5629" max="5629" width="4.42578125" style="41" bestFit="1" customWidth="1"/>
    <col min="5630" max="5630" width="2.28515625" style="41" customWidth="1"/>
    <col min="5631" max="5631" width="3.7109375" style="41" customWidth="1"/>
    <col min="5632" max="5632" width="58" style="41" bestFit="1" customWidth="1"/>
    <col min="5633" max="5633" width="2.28515625" style="41" customWidth="1"/>
    <col min="5634" max="5634" width="15" style="41" bestFit="1" customWidth="1"/>
    <col min="5635" max="5635" width="2.28515625" style="41" customWidth="1"/>
    <col min="5636" max="5636" width="13.42578125" style="41" bestFit="1" customWidth="1"/>
    <col min="5637" max="5637" width="2.5703125" style="41" bestFit="1" customWidth="1"/>
    <col min="5638" max="5638" width="13.5703125" style="41" bestFit="1" customWidth="1"/>
    <col min="5639" max="5639" width="2.5703125" style="41" customWidth="1"/>
    <col min="5640" max="5640" width="15" style="41" bestFit="1" customWidth="1"/>
    <col min="5641" max="5641" width="2.28515625" style="41" customWidth="1"/>
    <col min="5642" max="5884" width="8.85546875" style="41"/>
    <col min="5885" max="5885" width="4.42578125" style="41" bestFit="1" customWidth="1"/>
    <col min="5886" max="5886" width="2.28515625" style="41" customWidth="1"/>
    <col min="5887" max="5887" width="3.7109375" style="41" customWidth="1"/>
    <col min="5888" max="5888" width="58" style="41" bestFit="1" customWidth="1"/>
    <col min="5889" max="5889" width="2.28515625" style="41" customWidth="1"/>
    <col min="5890" max="5890" width="15" style="41" bestFit="1" customWidth="1"/>
    <col min="5891" max="5891" width="2.28515625" style="41" customWidth="1"/>
    <col min="5892" max="5892" width="13.42578125" style="41" bestFit="1" customWidth="1"/>
    <col min="5893" max="5893" width="2.5703125" style="41" bestFit="1" customWidth="1"/>
    <col min="5894" max="5894" width="13.5703125" style="41" bestFit="1" customWidth="1"/>
    <col min="5895" max="5895" width="2.5703125" style="41" customWidth="1"/>
    <col min="5896" max="5896" width="15" style="41" bestFit="1" customWidth="1"/>
    <col min="5897" max="5897" width="2.28515625" style="41" customWidth="1"/>
    <col min="5898" max="6140" width="8.85546875" style="41"/>
    <col min="6141" max="6141" width="4.42578125" style="41" bestFit="1" customWidth="1"/>
    <col min="6142" max="6142" width="2.28515625" style="41" customWidth="1"/>
    <col min="6143" max="6143" width="3.7109375" style="41" customWidth="1"/>
    <col min="6144" max="6144" width="58" style="41" bestFit="1" customWidth="1"/>
    <col min="6145" max="6145" width="2.28515625" style="41" customWidth="1"/>
    <col min="6146" max="6146" width="15" style="41" bestFit="1" customWidth="1"/>
    <col min="6147" max="6147" width="2.28515625" style="41" customWidth="1"/>
    <col min="6148" max="6148" width="13.42578125" style="41" bestFit="1" customWidth="1"/>
    <col min="6149" max="6149" width="2.5703125" style="41" bestFit="1" customWidth="1"/>
    <col min="6150" max="6150" width="13.5703125" style="41" bestFit="1" customWidth="1"/>
    <col min="6151" max="6151" width="2.5703125" style="41" customWidth="1"/>
    <col min="6152" max="6152" width="15" style="41" bestFit="1" customWidth="1"/>
    <col min="6153" max="6153" width="2.28515625" style="41" customWidth="1"/>
    <col min="6154" max="6396" width="8.85546875" style="41"/>
    <col min="6397" max="6397" width="4.42578125" style="41" bestFit="1" customWidth="1"/>
    <col min="6398" max="6398" width="2.28515625" style="41" customWidth="1"/>
    <col min="6399" max="6399" width="3.7109375" style="41" customWidth="1"/>
    <col min="6400" max="6400" width="58" style="41" bestFit="1" customWidth="1"/>
    <col min="6401" max="6401" width="2.28515625" style="41" customWidth="1"/>
    <col min="6402" max="6402" width="15" style="41" bestFit="1" customWidth="1"/>
    <col min="6403" max="6403" width="2.28515625" style="41" customWidth="1"/>
    <col min="6404" max="6404" width="13.42578125" style="41" bestFit="1" customWidth="1"/>
    <col min="6405" max="6405" width="2.5703125" style="41" bestFit="1" customWidth="1"/>
    <col min="6406" max="6406" width="13.5703125" style="41" bestFit="1" customWidth="1"/>
    <col min="6407" max="6407" width="2.5703125" style="41" customWidth="1"/>
    <col min="6408" max="6408" width="15" style="41" bestFit="1" customWidth="1"/>
    <col min="6409" max="6409" width="2.28515625" style="41" customWidth="1"/>
    <col min="6410" max="6652" width="8.85546875" style="41"/>
    <col min="6653" max="6653" width="4.42578125" style="41" bestFit="1" customWidth="1"/>
    <col min="6654" max="6654" width="2.28515625" style="41" customWidth="1"/>
    <col min="6655" max="6655" width="3.7109375" style="41" customWidth="1"/>
    <col min="6656" max="6656" width="58" style="41" bestFit="1" customWidth="1"/>
    <col min="6657" max="6657" width="2.28515625" style="41" customWidth="1"/>
    <col min="6658" max="6658" width="15" style="41" bestFit="1" customWidth="1"/>
    <col min="6659" max="6659" width="2.28515625" style="41" customWidth="1"/>
    <col min="6660" max="6660" width="13.42578125" style="41" bestFit="1" customWidth="1"/>
    <col min="6661" max="6661" width="2.5703125" style="41" bestFit="1" customWidth="1"/>
    <col min="6662" max="6662" width="13.5703125" style="41" bestFit="1" customWidth="1"/>
    <col min="6663" max="6663" width="2.5703125" style="41" customWidth="1"/>
    <col min="6664" max="6664" width="15" style="41" bestFit="1" customWidth="1"/>
    <col min="6665" max="6665" width="2.28515625" style="41" customWidth="1"/>
    <col min="6666" max="6908" width="8.85546875" style="41"/>
    <col min="6909" max="6909" width="4.42578125" style="41" bestFit="1" customWidth="1"/>
    <col min="6910" max="6910" width="2.28515625" style="41" customWidth="1"/>
    <col min="6911" max="6911" width="3.7109375" style="41" customWidth="1"/>
    <col min="6912" max="6912" width="58" style="41" bestFit="1" customWidth="1"/>
    <col min="6913" max="6913" width="2.28515625" style="41" customWidth="1"/>
    <col min="6914" max="6914" width="15" style="41" bestFit="1" customWidth="1"/>
    <col min="6915" max="6915" width="2.28515625" style="41" customWidth="1"/>
    <col min="6916" max="6916" width="13.42578125" style="41" bestFit="1" customWidth="1"/>
    <col min="6917" max="6917" width="2.5703125" style="41" bestFit="1" customWidth="1"/>
    <col min="6918" max="6918" width="13.5703125" style="41" bestFit="1" customWidth="1"/>
    <col min="6919" max="6919" width="2.5703125" style="41" customWidth="1"/>
    <col min="6920" max="6920" width="15" style="41" bestFit="1" customWidth="1"/>
    <col min="6921" max="6921" width="2.28515625" style="41" customWidth="1"/>
    <col min="6922" max="7164" width="8.85546875" style="41"/>
    <col min="7165" max="7165" width="4.42578125" style="41" bestFit="1" customWidth="1"/>
    <col min="7166" max="7166" width="2.28515625" style="41" customWidth="1"/>
    <col min="7167" max="7167" width="3.7109375" style="41" customWidth="1"/>
    <col min="7168" max="7168" width="58" style="41" bestFit="1" customWidth="1"/>
    <col min="7169" max="7169" width="2.28515625" style="41" customWidth="1"/>
    <col min="7170" max="7170" width="15" style="41" bestFit="1" customWidth="1"/>
    <col min="7171" max="7171" width="2.28515625" style="41" customWidth="1"/>
    <col min="7172" max="7172" width="13.42578125" style="41" bestFit="1" customWidth="1"/>
    <col min="7173" max="7173" width="2.5703125" style="41" bestFit="1" customWidth="1"/>
    <col min="7174" max="7174" width="13.5703125" style="41" bestFit="1" customWidth="1"/>
    <col min="7175" max="7175" width="2.5703125" style="41" customWidth="1"/>
    <col min="7176" max="7176" width="15" style="41" bestFit="1" customWidth="1"/>
    <col min="7177" max="7177" width="2.28515625" style="41" customWidth="1"/>
    <col min="7178" max="7420" width="8.85546875" style="41"/>
    <col min="7421" max="7421" width="4.42578125" style="41" bestFit="1" customWidth="1"/>
    <col min="7422" max="7422" width="2.28515625" style="41" customWidth="1"/>
    <col min="7423" max="7423" width="3.7109375" style="41" customWidth="1"/>
    <col min="7424" max="7424" width="58" style="41" bestFit="1" customWidth="1"/>
    <col min="7425" max="7425" width="2.28515625" style="41" customWidth="1"/>
    <col min="7426" max="7426" width="15" style="41" bestFit="1" customWidth="1"/>
    <col min="7427" max="7427" width="2.28515625" style="41" customWidth="1"/>
    <col min="7428" max="7428" width="13.42578125" style="41" bestFit="1" customWidth="1"/>
    <col min="7429" max="7429" width="2.5703125" style="41" bestFit="1" customWidth="1"/>
    <col min="7430" max="7430" width="13.5703125" style="41" bestFit="1" customWidth="1"/>
    <col min="7431" max="7431" width="2.5703125" style="41" customWidth="1"/>
    <col min="7432" max="7432" width="15" style="41" bestFit="1" customWidth="1"/>
    <col min="7433" max="7433" width="2.28515625" style="41" customWidth="1"/>
    <col min="7434" max="7676" width="8.85546875" style="41"/>
    <col min="7677" max="7677" width="4.42578125" style="41" bestFit="1" customWidth="1"/>
    <col min="7678" max="7678" width="2.28515625" style="41" customWidth="1"/>
    <col min="7679" max="7679" width="3.7109375" style="41" customWidth="1"/>
    <col min="7680" max="7680" width="58" style="41" bestFit="1" customWidth="1"/>
    <col min="7681" max="7681" width="2.28515625" style="41" customWidth="1"/>
    <col min="7682" max="7682" width="15" style="41" bestFit="1" customWidth="1"/>
    <col min="7683" max="7683" width="2.28515625" style="41" customWidth="1"/>
    <col min="7684" max="7684" width="13.42578125" style="41" bestFit="1" customWidth="1"/>
    <col min="7685" max="7685" width="2.5703125" style="41" bestFit="1" customWidth="1"/>
    <col min="7686" max="7686" width="13.5703125" style="41" bestFit="1" customWidth="1"/>
    <col min="7687" max="7687" width="2.5703125" style="41" customWidth="1"/>
    <col min="7688" max="7688" width="15" style="41" bestFit="1" customWidth="1"/>
    <col min="7689" max="7689" width="2.28515625" style="41" customWidth="1"/>
    <col min="7690" max="7932" width="8.85546875" style="41"/>
    <col min="7933" max="7933" width="4.42578125" style="41" bestFit="1" customWidth="1"/>
    <col min="7934" max="7934" width="2.28515625" style="41" customWidth="1"/>
    <col min="7935" max="7935" width="3.7109375" style="41" customWidth="1"/>
    <col min="7936" max="7936" width="58" style="41" bestFit="1" customWidth="1"/>
    <col min="7937" max="7937" width="2.28515625" style="41" customWidth="1"/>
    <col min="7938" max="7938" width="15" style="41" bestFit="1" customWidth="1"/>
    <col min="7939" max="7939" width="2.28515625" style="41" customWidth="1"/>
    <col min="7940" max="7940" width="13.42578125" style="41" bestFit="1" customWidth="1"/>
    <col min="7941" max="7941" width="2.5703125" style="41" bestFit="1" customWidth="1"/>
    <col min="7942" max="7942" width="13.5703125" style="41" bestFit="1" customWidth="1"/>
    <col min="7943" max="7943" width="2.5703125" style="41" customWidth="1"/>
    <col min="7944" max="7944" width="15" style="41" bestFit="1" customWidth="1"/>
    <col min="7945" max="7945" width="2.28515625" style="41" customWidth="1"/>
    <col min="7946" max="8188" width="8.85546875" style="41"/>
    <col min="8189" max="8189" width="4.42578125" style="41" bestFit="1" customWidth="1"/>
    <col min="8190" max="8190" width="2.28515625" style="41" customWidth="1"/>
    <col min="8191" max="8191" width="3.7109375" style="41" customWidth="1"/>
    <col min="8192" max="8192" width="58" style="41" bestFit="1" customWidth="1"/>
    <col min="8193" max="8193" width="2.28515625" style="41" customWidth="1"/>
    <col min="8194" max="8194" width="15" style="41" bestFit="1" customWidth="1"/>
    <col min="8195" max="8195" width="2.28515625" style="41" customWidth="1"/>
    <col min="8196" max="8196" width="13.42578125" style="41" bestFit="1" customWidth="1"/>
    <col min="8197" max="8197" width="2.5703125" style="41" bestFit="1" customWidth="1"/>
    <col min="8198" max="8198" width="13.5703125" style="41" bestFit="1" customWidth="1"/>
    <col min="8199" max="8199" width="2.5703125" style="41" customWidth="1"/>
    <col min="8200" max="8200" width="15" style="41" bestFit="1" customWidth="1"/>
    <col min="8201" max="8201" width="2.28515625" style="41" customWidth="1"/>
    <col min="8202" max="8444" width="8.85546875" style="41"/>
    <col min="8445" max="8445" width="4.42578125" style="41" bestFit="1" customWidth="1"/>
    <col min="8446" max="8446" width="2.28515625" style="41" customWidth="1"/>
    <col min="8447" max="8447" width="3.7109375" style="41" customWidth="1"/>
    <col min="8448" max="8448" width="58" style="41" bestFit="1" customWidth="1"/>
    <col min="8449" max="8449" width="2.28515625" style="41" customWidth="1"/>
    <col min="8450" max="8450" width="15" style="41" bestFit="1" customWidth="1"/>
    <col min="8451" max="8451" width="2.28515625" style="41" customWidth="1"/>
    <col min="8452" max="8452" width="13.42578125" style="41" bestFit="1" customWidth="1"/>
    <col min="8453" max="8453" width="2.5703125" style="41" bestFit="1" customWidth="1"/>
    <col min="8454" max="8454" width="13.5703125" style="41" bestFit="1" customWidth="1"/>
    <col min="8455" max="8455" width="2.5703125" style="41" customWidth="1"/>
    <col min="8456" max="8456" width="15" style="41" bestFit="1" customWidth="1"/>
    <col min="8457" max="8457" width="2.28515625" style="41" customWidth="1"/>
    <col min="8458" max="8700" width="8.85546875" style="41"/>
    <col min="8701" max="8701" width="4.42578125" style="41" bestFit="1" customWidth="1"/>
    <col min="8702" max="8702" width="2.28515625" style="41" customWidth="1"/>
    <col min="8703" max="8703" width="3.7109375" style="41" customWidth="1"/>
    <col min="8704" max="8704" width="58" style="41" bestFit="1" customWidth="1"/>
    <col min="8705" max="8705" width="2.28515625" style="41" customWidth="1"/>
    <col min="8706" max="8706" width="15" style="41" bestFit="1" customWidth="1"/>
    <col min="8707" max="8707" width="2.28515625" style="41" customWidth="1"/>
    <col min="8708" max="8708" width="13.42578125" style="41" bestFit="1" customWidth="1"/>
    <col min="8709" max="8709" width="2.5703125" style="41" bestFit="1" customWidth="1"/>
    <col min="8710" max="8710" width="13.5703125" style="41" bestFit="1" customWidth="1"/>
    <col min="8711" max="8711" width="2.5703125" style="41" customWidth="1"/>
    <col min="8712" max="8712" width="15" style="41" bestFit="1" customWidth="1"/>
    <col min="8713" max="8713" width="2.28515625" style="41" customWidth="1"/>
    <col min="8714" max="8956" width="8.85546875" style="41"/>
    <col min="8957" max="8957" width="4.42578125" style="41" bestFit="1" customWidth="1"/>
    <col min="8958" max="8958" width="2.28515625" style="41" customWidth="1"/>
    <col min="8959" max="8959" width="3.7109375" style="41" customWidth="1"/>
    <col min="8960" max="8960" width="58" style="41" bestFit="1" customWidth="1"/>
    <col min="8961" max="8961" width="2.28515625" style="41" customWidth="1"/>
    <col min="8962" max="8962" width="15" style="41" bestFit="1" customWidth="1"/>
    <col min="8963" max="8963" width="2.28515625" style="41" customWidth="1"/>
    <col min="8964" max="8964" width="13.42578125" style="41" bestFit="1" customWidth="1"/>
    <col min="8965" max="8965" width="2.5703125" style="41" bestFit="1" customWidth="1"/>
    <col min="8966" max="8966" width="13.5703125" style="41" bestFit="1" customWidth="1"/>
    <col min="8967" max="8967" width="2.5703125" style="41" customWidth="1"/>
    <col min="8968" max="8968" width="15" style="41" bestFit="1" customWidth="1"/>
    <col min="8969" max="8969" width="2.28515625" style="41" customWidth="1"/>
    <col min="8970" max="9212" width="8.85546875" style="41"/>
    <col min="9213" max="9213" width="4.42578125" style="41" bestFit="1" customWidth="1"/>
    <col min="9214" max="9214" width="2.28515625" style="41" customWidth="1"/>
    <col min="9215" max="9215" width="3.7109375" style="41" customWidth="1"/>
    <col min="9216" max="9216" width="58" style="41" bestFit="1" customWidth="1"/>
    <col min="9217" max="9217" width="2.28515625" style="41" customWidth="1"/>
    <col min="9218" max="9218" width="15" style="41" bestFit="1" customWidth="1"/>
    <col min="9219" max="9219" width="2.28515625" style="41" customWidth="1"/>
    <col min="9220" max="9220" width="13.42578125" style="41" bestFit="1" customWidth="1"/>
    <col min="9221" max="9221" width="2.5703125" style="41" bestFit="1" customWidth="1"/>
    <col min="9222" max="9222" width="13.5703125" style="41" bestFit="1" customWidth="1"/>
    <col min="9223" max="9223" width="2.5703125" style="41" customWidth="1"/>
    <col min="9224" max="9224" width="15" style="41" bestFit="1" customWidth="1"/>
    <col min="9225" max="9225" width="2.28515625" style="41" customWidth="1"/>
    <col min="9226" max="9468" width="8.85546875" style="41"/>
    <col min="9469" max="9469" width="4.42578125" style="41" bestFit="1" customWidth="1"/>
    <col min="9470" max="9470" width="2.28515625" style="41" customWidth="1"/>
    <col min="9471" max="9471" width="3.7109375" style="41" customWidth="1"/>
    <col min="9472" max="9472" width="58" style="41" bestFit="1" customWidth="1"/>
    <col min="9473" max="9473" width="2.28515625" style="41" customWidth="1"/>
    <col min="9474" max="9474" width="15" style="41" bestFit="1" customWidth="1"/>
    <col min="9475" max="9475" width="2.28515625" style="41" customWidth="1"/>
    <col min="9476" max="9476" width="13.42578125" style="41" bestFit="1" customWidth="1"/>
    <col min="9477" max="9477" width="2.5703125" style="41" bestFit="1" customWidth="1"/>
    <col min="9478" max="9478" width="13.5703125" style="41" bestFit="1" customWidth="1"/>
    <col min="9479" max="9479" width="2.5703125" style="41" customWidth="1"/>
    <col min="9480" max="9480" width="15" style="41" bestFit="1" customWidth="1"/>
    <col min="9481" max="9481" width="2.28515625" style="41" customWidth="1"/>
    <col min="9482" max="9724" width="8.85546875" style="41"/>
    <col min="9725" max="9725" width="4.42578125" style="41" bestFit="1" customWidth="1"/>
    <col min="9726" max="9726" width="2.28515625" style="41" customWidth="1"/>
    <col min="9727" max="9727" width="3.7109375" style="41" customWidth="1"/>
    <col min="9728" max="9728" width="58" style="41" bestFit="1" customWidth="1"/>
    <col min="9729" max="9729" width="2.28515625" style="41" customWidth="1"/>
    <col min="9730" max="9730" width="15" style="41" bestFit="1" customWidth="1"/>
    <col min="9731" max="9731" width="2.28515625" style="41" customWidth="1"/>
    <col min="9732" max="9732" width="13.42578125" style="41" bestFit="1" customWidth="1"/>
    <col min="9733" max="9733" width="2.5703125" style="41" bestFit="1" customWidth="1"/>
    <col min="9734" max="9734" width="13.5703125" style="41" bestFit="1" customWidth="1"/>
    <col min="9735" max="9735" width="2.5703125" style="41" customWidth="1"/>
    <col min="9736" max="9736" width="15" style="41" bestFit="1" customWidth="1"/>
    <col min="9737" max="9737" width="2.28515625" style="41" customWidth="1"/>
    <col min="9738" max="9980" width="8.85546875" style="41"/>
    <col min="9981" max="9981" width="4.42578125" style="41" bestFit="1" customWidth="1"/>
    <col min="9982" max="9982" width="2.28515625" style="41" customWidth="1"/>
    <col min="9983" max="9983" width="3.7109375" style="41" customWidth="1"/>
    <col min="9984" max="9984" width="58" style="41" bestFit="1" customWidth="1"/>
    <col min="9985" max="9985" width="2.28515625" style="41" customWidth="1"/>
    <col min="9986" max="9986" width="15" style="41" bestFit="1" customWidth="1"/>
    <col min="9987" max="9987" width="2.28515625" style="41" customWidth="1"/>
    <col min="9988" max="9988" width="13.42578125" style="41" bestFit="1" customWidth="1"/>
    <col min="9989" max="9989" width="2.5703125" style="41" bestFit="1" customWidth="1"/>
    <col min="9990" max="9990" width="13.5703125" style="41" bestFit="1" customWidth="1"/>
    <col min="9991" max="9991" width="2.5703125" style="41" customWidth="1"/>
    <col min="9992" max="9992" width="15" style="41" bestFit="1" customWidth="1"/>
    <col min="9993" max="9993" width="2.28515625" style="41" customWidth="1"/>
    <col min="9994" max="10236" width="8.85546875" style="41"/>
    <col min="10237" max="10237" width="4.42578125" style="41" bestFit="1" customWidth="1"/>
    <col min="10238" max="10238" width="2.28515625" style="41" customWidth="1"/>
    <col min="10239" max="10239" width="3.7109375" style="41" customWidth="1"/>
    <col min="10240" max="10240" width="58" style="41" bestFit="1" customWidth="1"/>
    <col min="10241" max="10241" width="2.28515625" style="41" customWidth="1"/>
    <col min="10242" max="10242" width="15" style="41" bestFit="1" customWidth="1"/>
    <col min="10243" max="10243" width="2.28515625" style="41" customWidth="1"/>
    <col min="10244" max="10244" width="13.42578125" style="41" bestFit="1" customWidth="1"/>
    <col min="10245" max="10245" width="2.5703125" style="41" bestFit="1" customWidth="1"/>
    <col min="10246" max="10246" width="13.5703125" style="41" bestFit="1" customWidth="1"/>
    <col min="10247" max="10247" width="2.5703125" style="41" customWidth="1"/>
    <col min="10248" max="10248" width="15" style="41" bestFit="1" customWidth="1"/>
    <col min="10249" max="10249" width="2.28515625" style="41" customWidth="1"/>
    <col min="10250" max="10492" width="8.85546875" style="41"/>
    <col min="10493" max="10493" width="4.42578125" style="41" bestFit="1" customWidth="1"/>
    <col min="10494" max="10494" width="2.28515625" style="41" customWidth="1"/>
    <col min="10495" max="10495" width="3.7109375" style="41" customWidth="1"/>
    <col min="10496" max="10496" width="58" style="41" bestFit="1" customWidth="1"/>
    <col min="10497" max="10497" width="2.28515625" style="41" customWidth="1"/>
    <col min="10498" max="10498" width="15" style="41" bestFit="1" customWidth="1"/>
    <col min="10499" max="10499" width="2.28515625" style="41" customWidth="1"/>
    <col min="10500" max="10500" width="13.42578125" style="41" bestFit="1" customWidth="1"/>
    <col min="10501" max="10501" width="2.5703125" style="41" bestFit="1" customWidth="1"/>
    <col min="10502" max="10502" width="13.5703125" style="41" bestFit="1" customWidth="1"/>
    <col min="10503" max="10503" width="2.5703125" style="41" customWidth="1"/>
    <col min="10504" max="10504" width="15" style="41" bestFit="1" customWidth="1"/>
    <col min="10505" max="10505" width="2.28515625" style="41" customWidth="1"/>
    <col min="10506" max="10748" width="8.85546875" style="41"/>
    <col min="10749" max="10749" width="4.42578125" style="41" bestFit="1" customWidth="1"/>
    <col min="10750" max="10750" width="2.28515625" style="41" customWidth="1"/>
    <col min="10751" max="10751" width="3.7109375" style="41" customWidth="1"/>
    <col min="10752" max="10752" width="58" style="41" bestFit="1" customWidth="1"/>
    <col min="10753" max="10753" width="2.28515625" style="41" customWidth="1"/>
    <col min="10754" max="10754" width="15" style="41" bestFit="1" customWidth="1"/>
    <col min="10755" max="10755" width="2.28515625" style="41" customWidth="1"/>
    <col min="10756" max="10756" width="13.42578125" style="41" bestFit="1" customWidth="1"/>
    <col min="10757" max="10757" width="2.5703125" style="41" bestFit="1" customWidth="1"/>
    <col min="10758" max="10758" width="13.5703125" style="41" bestFit="1" customWidth="1"/>
    <col min="10759" max="10759" width="2.5703125" style="41" customWidth="1"/>
    <col min="10760" max="10760" width="15" style="41" bestFit="1" customWidth="1"/>
    <col min="10761" max="10761" width="2.28515625" style="41" customWidth="1"/>
    <col min="10762" max="11004" width="8.85546875" style="41"/>
    <col min="11005" max="11005" width="4.42578125" style="41" bestFit="1" customWidth="1"/>
    <col min="11006" max="11006" width="2.28515625" style="41" customWidth="1"/>
    <col min="11007" max="11007" width="3.7109375" style="41" customWidth="1"/>
    <col min="11008" max="11008" width="58" style="41" bestFit="1" customWidth="1"/>
    <col min="11009" max="11009" width="2.28515625" style="41" customWidth="1"/>
    <col min="11010" max="11010" width="15" style="41" bestFit="1" customWidth="1"/>
    <col min="11011" max="11011" width="2.28515625" style="41" customWidth="1"/>
    <col min="11012" max="11012" width="13.42578125" style="41" bestFit="1" customWidth="1"/>
    <col min="11013" max="11013" width="2.5703125" style="41" bestFit="1" customWidth="1"/>
    <col min="11014" max="11014" width="13.5703125" style="41" bestFit="1" customWidth="1"/>
    <col min="11015" max="11015" width="2.5703125" style="41" customWidth="1"/>
    <col min="11016" max="11016" width="15" style="41" bestFit="1" customWidth="1"/>
    <col min="11017" max="11017" width="2.28515625" style="41" customWidth="1"/>
    <col min="11018" max="11260" width="8.85546875" style="41"/>
    <col min="11261" max="11261" width="4.42578125" style="41" bestFit="1" customWidth="1"/>
    <col min="11262" max="11262" width="2.28515625" style="41" customWidth="1"/>
    <col min="11263" max="11263" width="3.7109375" style="41" customWidth="1"/>
    <col min="11264" max="11264" width="58" style="41" bestFit="1" customWidth="1"/>
    <col min="11265" max="11265" width="2.28515625" style="41" customWidth="1"/>
    <col min="11266" max="11266" width="15" style="41" bestFit="1" customWidth="1"/>
    <col min="11267" max="11267" width="2.28515625" style="41" customWidth="1"/>
    <col min="11268" max="11268" width="13.42578125" style="41" bestFit="1" customWidth="1"/>
    <col min="11269" max="11269" width="2.5703125" style="41" bestFit="1" customWidth="1"/>
    <col min="11270" max="11270" width="13.5703125" style="41" bestFit="1" customWidth="1"/>
    <col min="11271" max="11271" width="2.5703125" style="41" customWidth="1"/>
    <col min="11272" max="11272" width="15" style="41" bestFit="1" customWidth="1"/>
    <col min="11273" max="11273" width="2.28515625" style="41" customWidth="1"/>
    <col min="11274" max="11516" width="8.85546875" style="41"/>
    <col min="11517" max="11517" width="4.42578125" style="41" bestFit="1" customWidth="1"/>
    <col min="11518" max="11518" width="2.28515625" style="41" customWidth="1"/>
    <col min="11519" max="11519" width="3.7109375" style="41" customWidth="1"/>
    <col min="11520" max="11520" width="58" style="41" bestFit="1" customWidth="1"/>
    <col min="11521" max="11521" width="2.28515625" style="41" customWidth="1"/>
    <col min="11522" max="11522" width="15" style="41" bestFit="1" customWidth="1"/>
    <col min="11523" max="11523" width="2.28515625" style="41" customWidth="1"/>
    <col min="11524" max="11524" width="13.42578125" style="41" bestFit="1" customWidth="1"/>
    <col min="11525" max="11525" width="2.5703125" style="41" bestFit="1" customWidth="1"/>
    <col min="11526" max="11526" width="13.5703125" style="41" bestFit="1" customWidth="1"/>
    <col min="11527" max="11527" width="2.5703125" style="41" customWidth="1"/>
    <col min="11528" max="11528" width="15" style="41" bestFit="1" customWidth="1"/>
    <col min="11529" max="11529" width="2.28515625" style="41" customWidth="1"/>
    <col min="11530" max="11772" width="8.85546875" style="41"/>
    <col min="11773" max="11773" width="4.42578125" style="41" bestFit="1" customWidth="1"/>
    <col min="11774" max="11774" width="2.28515625" style="41" customWidth="1"/>
    <col min="11775" max="11775" width="3.7109375" style="41" customWidth="1"/>
    <col min="11776" max="11776" width="58" style="41" bestFit="1" customWidth="1"/>
    <col min="11777" max="11777" width="2.28515625" style="41" customWidth="1"/>
    <col min="11778" max="11778" width="15" style="41" bestFit="1" customWidth="1"/>
    <col min="11779" max="11779" width="2.28515625" style="41" customWidth="1"/>
    <col min="11780" max="11780" width="13.42578125" style="41" bestFit="1" customWidth="1"/>
    <col min="11781" max="11781" width="2.5703125" style="41" bestFit="1" customWidth="1"/>
    <col min="11782" max="11782" width="13.5703125" style="41" bestFit="1" customWidth="1"/>
    <col min="11783" max="11783" width="2.5703125" style="41" customWidth="1"/>
    <col min="11784" max="11784" width="15" style="41" bestFit="1" customWidth="1"/>
    <col min="11785" max="11785" width="2.28515625" style="41" customWidth="1"/>
    <col min="11786" max="12028" width="8.85546875" style="41"/>
    <col min="12029" max="12029" width="4.42578125" style="41" bestFit="1" customWidth="1"/>
    <col min="12030" max="12030" width="2.28515625" style="41" customWidth="1"/>
    <col min="12031" max="12031" width="3.7109375" style="41" customWidth="1"/>
    <col min="12032" max="12032" width="58" style="41" bestFit="1" customWidth="1"/>
    <col min="12033" max="12033" width="2.28515625" style="41" customWidth="1"/>
    <col min="12034" max="12034" width="15" style="41" bestFit="1" customWidth="1"/>
    <col min="12035" max="12035" width="2.28515625" style="41" customWidth="1"/>
    <col min="12036" max="12036" width="13.42578125" style="41" bestFit="1" customWidth="1"/>
    <col min="12037" max="12037" width="2.5703125" style="41" bestFit="1" customWidth="1"/>
    <col min="12038" max="12038" width="13.5703125" style="41" bestFit="1" customWidth="1"/>
    <col min="12039" max="12039" width="2.5703125" style="41" customWidth="1"/>
    <col min="12040" max="12040" width="15" style="41" bestFit="1" customWidth="1"/>
    <col min="12041" max="12041" width="2.28515625" style="41" customWidth="1"/>
    <col min="12042" max="12284" width="8.85546875" style="41"/>
    <col min="12285" max="12285" width="4.42578125" style="41" bestFit="1" customWidth="1"/>
    <col min="12286" max="12286" width="2.28515625" style="41" customWidth="1"/>
    <col min="12287" max="12287" width="3.7109375" style="41" customWidth="1"/>
    <col min="12288" max="12288" width="58" style="41" bestFit="1" customWidth="1"/>
    <col min="12289" max="12289" width="2.28515625" style="41" customWidth="1"/>
    <col min="12290" max="12290" width="15" style="41" bestFit="1" customWidth="1"/>
    <col min="12291" max="12291" width="2.28515625" style="41" customWidth="1"/>
    <col min="12292" max="12292" width="13.42578125" style="41" bestFit="1" customWidth="1"/>
    <col min="12293" max="12293" width="2.5703125" style="41" bestFit="1" customWidth="1"/>
    <col min="12294" max="12294" width="13.5703125" style="41" bestFit="1" customWidth="1"/>
    <col min="12295" max="12295" width="2.5703125" style="41" customWidth="1"/>
    <col min="12296" max="12296" width="15" style="41" bestFit="1" customWidth="1"/>
    <col min="12297" max="12297" width="2.28515625" style="41" customWidth="1"/>
    <col min="12298" max="12540" width="8.85546875" style="41"/>
    <col min="12541" max="12541" width="4.42578125" style="41" bestFit="1" customWidth="1"/>
    <col min="12542" max="12542" width="2.28515625" style="41" customWidth="1"/>
    <col min="12543" max="12543" width="3.7109375" style="41" customWidth="1"/>
    <col min="12544" max="12544" width="58" style="41" bestFit="1" customWidth="1"/>
    <col min="12545" max="12545" width="2.28515625" style="41" customWidth="1"/>
    <col min="12546" max="12546" width="15" style="41" bestFit="1" customWidth="1"/>
    <col min="12547" max="12547" width="2.28515625" style="41" customWidth="1"/>
    <col min="12548" max="12548" width="13.42578125" style="41" bestFit="1" customWidth="1"/>
    <col min="12549" max="12549" width="2.5703125" style="41" bestFit="1" customWidth="1"/>
    <col min="12550" max="12550" width="13.5703125" style="41" bestFit="1" customWidth="1"/>
    <col min="12551" max="12551" width="2.5703125" style="41" customWidth="1"/>
    <col min="12552" max="12552" width="15" style="41" bestFit="1" customWidth="1"/>
    <col min="12553" max="12553" width="2.28515625" style="41" customWidth="1"/>
    <col min="12554" max="12796" width="8.85546875" style="41"/>
    <col min="12797" max="12797" width="4.42578125" style="41" bestFit="1" customWidth="1"/>
    <col min="12798" max="12798" width="2.28515625" style="41" customWidth="1"/>
    <col min="12799" max="12799" width="3.7109375" style="41" customWidth="1"/>
    <col min="12800" max="12800" width="58" style="41" bestFit="1" customWidth="1"/>
    <col min="12801" max="12801" width="2.28515625" style="41" customWidth="1"/>
    <col min="12802" max="12802" width="15" style="41" bestFit="1" customWidth="1"/>
    <col min="12803" max="12803" width="2.28515625" style="41" customWidth="1"/>
    <col min="12804" max="12804" width="13.42578125" style="41" bestFit="1" customWidth="1"/>
    <col min="12805" max="12805" width="2.5703125" style="41" bestFit="1" customWidth="1"/>
    <col min="12806" max="12806" width="13.5703125" style="41" bestFit="1" customWidth="1"/>
    <col min="12807" max="12807" width="2.5703125" style="41" customWidth="1"/>
    <col min="12808" max="12808" width="15" style="41" bestFit="1" customWidth="1"/>
    <col min="12809" max="12809" width="2.28515625" style="41" customWidth="1"/>
    <col min="12810" max="13052" width="8.85546875" style="41"/>
    <col min="13053" max="13053" width="4.42578125" style="41" bestFit="1" customWidth="1"/>
    <col min="13054" max="13054" width="2.28515625" style="41" customWidth="1"/>
    <col min="13055" max="13055" width="3.7109375" style="41" customWidth="1"/>
    <col min="13056" max="13056" width="58" style="41" bestFit="1" customWidth="1"/>
    <col min="13057" max="13057" width="2.28515625" style="41" customWidth="1"/>
    <col min="13058" max="13058" width="15" style="41" bestFit="1" customWidth="1"/>
    <col min="13059" max="13059" width="2.28515625" style="41" customWidth="1"/>
    <col min="13060" max="13060" width="13.42578125" style="41" bestFit="1" customWidth="1"/>
    <col min="13061" max="13061" width="2.5703125" style="41" bestFit="1" customWidth="1"/>
    <col min="13062" max="13062" width="13.5703125" style="41" bestFit="1" customWidth="1"/>
    <col min="13063" max="13063" width="2.5703125" style="41" customWidth="1"/>
    <col min="13064" max="13064" width="15" style="41" bestFit="1" customWidth="1"/>
    <col min="13065" max="13065" width="2.28515625" style="41" customWidth="1"/>
    <col min="13066" max="13308" width="8.85546875" style="41"/>
    <col min="13309" max="13309" width="4.42578125" style="41" bestFit="1" customWidth="1"/>
    <col min="13310" max="13310" width="2.28515625" style="41" customWidth="1"/>
    <col min="13311" max="13311" width="3.7109375" style="41" customWidth="1"/>
    <col min="13312" max="13312" width="58" style="41" bestFit="1" customWidth="1"/>
    <col min="13313" max="13313" width="2.28515625" style="41" customWidth="1"/>
    <col min="13314" max="13314" width="15" style="41" bestFit="1" customWidth="1"/>
    <col min="13315" max="13315" width="2.28515625" style="41" customWidth="1"/>
    <col min="13316" max="13316" width="13.42578125" style="41" bestFit="1" customWidth="1"/>
    <col min="13317" max="13317" width="2.5703125" style="41" bestFit="1" customWidth="1"/>
    <col min="13318" max="13318" width="13.5703125" style="41" bestFit="1" customWidth="1"/>
    <col min="13319" max="13319" width="2.5703125" style="41" customWidth="1"/>
    <col min="13320" max="13320" width="15" style="41" bestFit="1" customWidth="1"/>
    <col min="13321" max="13321" width="2.28515625" style="41" customWidth="1"/>
    <col min="13322" max="13564" width="8.85546875" style="41"/>
    <col min="13565" max="13565" width="4.42578125" style="41" bestFit="1" customWidth="1"/>
    <col min="13566" max="13566" width="2.28515625" style="41" customWidth="1"/>
    <col min="13567" max="13567" width="3.7109375" style="41" customWidth="1"/>
    <col min="13568" max="13568" width="58" style="41" bestFit="1" customWidth="1"/>
    <col min="13569" max="13569" width="2.28515625" style="41" customWidth="1"/>
    <col min="13570" max="13570" width="15" style="41" bestFit="1" customWidth="1"/>
    <col min="13571" max="13571" width="2.28515625" style="41" customWidth="1"/>
    <col min="13572" max="13572" width="13.42578125" style="41" bestFit="1" customWidth="1"/>
    <col min="13573" max="13573" width="2.5703125" style="41" bestFit="1" customWidth="1"/>
    <col min="13574" max="13574" width="13.5703125" style="41" bestFit="1" customWidth="1"/>
    <col min="13575" max="13575" width="2.5703125" style="41" customWidth="1"/>
    <col min="13576" max="13576" width="15" style="41" bestFit="1" customWidth="1"/>
    <col min="13577" max="13577" width="2.28515625" style="41" customWidth="1"/>
    <col min="13578" max="13820" width="8.85546875" style="41"/>
    <col min="13821" max="13821" width="4.42578125" style="41" bestFit="1" customWidth="1"/>
    <col min="13822" max="13822" width="2.28515625" style="41" customWidth="1"/>
    <col min="13823" max="13823" width="3.7109375" style="41" customWidth="1"/>
    <col min="13824" max="13824" width="58" style="41" bestFit="1" customWidth="1"/>
    <col min="13825" max="13825" width="2.28515625" style="41" customWidth="1"/>
    <col min="13826" max="13826" width="15" style="41" bestFit="1" customWidth="1"/>
    <col min="13827" max="13827" width="2.28515625" style="41" customWidth="1"/>
    <col min="13828" max="13828" width="13.42578125" style="41" bestFit="1" customWidth="1"/>
    <col min="13829" max="13829" width="2.5703125" style="41" bestFit="1" customWidth="1"/>
    <col min="13830" max="13830" width="13.5703125" style="41" bestFit="1" customWidth="1"/>
    <col min="13831" max="13831" width="2.5703125" style="41" customWidth="1"/>
    <col min="13832" max="13832" width="15" style="41" bestFit="1" customWidth="1"/>
    <col min="13833" max="13833" width="2.28515625" style="41" customWidth="1"/>
    <col min="13834" max="14076" width="8.85546875" style="41"/>
    <col min="14077" max="14077" width="4.42578125" style="41" bestFit="1" customWidth="1"/>
    <col min="14078" max="14078" width="2.28515625" style="41" customWidth="1"/>
    <col min="14079" max="14079" width="3.7109375" style="41" customWidth="1"/>
    <col min="14080" max="14080" width="58" style="41" bestFit="1" customWidth="1"/>
    <col min="14081" max="14081" width="2.28515625" style="41" customWidth="1"/>
    <col min="14082" max="14082" width="15" style="41" bestFit="1" customWidth="1"/>
    <col min="14083" max="14083" width="2.28515625" style="41" customWidth="1"/>
    <col min="14084" max="14084" width="13.42578125" style="41" bestFit="1" customWidth="1"/>
    <col min="14085" max="14085" width="2.5703125" style="41" bestFit="1" customWidth="1"/>
    <col min="14086" max="14086" width="13.5703125" style="41" bestFit="1" customWidth="1"/>
    <col min="14087" max="14087" width="2.5703125" style="41" customWidth="1"/>
    <col min="14088" max="14088" width="15" style="41" bestFit="1" customWidth="1"/>
    <col min="14089" max="14089" width="2.28515625" style="41" customWidth="1"/>
    <col min="14090" max="14332" width="8.85546875" style="41"/>
    <col min="14333" max="14333" width="4.42578125" style="41" bestFit="1" customWidth="1"/>
    <col min="14334" max="14334" width="2.28515625" style="41" customWidth="1"/>
    <col min="14335" max="14335" width="3.7109375" style="41" customWidth="1"/>
    <col min="14336" max="14336" width="58" style="41" bestFit="1" customWidth="1"/>
    <col min="14337" max="14337" width="2.28515625" style="41" customWidth="1"/>
    <col min="14338" max="14338" width="15" style="41" bestFit="1" customWidth="1"/>
    <col min="14339" max="14339" width="2.28515625" style="41" customWidth="1"/>
    <col min="14340" max="14340" width="13.42578125" style="41" bestFit="1" customWidth="1"/>
    <col min="14341" max="14341" width="2.5703125" style="41" bestFit="1" customWidth="1"/>
    <col min="14342" max="14342" width="13.5703125" style="41" bestFit="1" customWidth="1"/>
    <col min="14343" max="14343" width="2.5703125" style="41" customWidth="1"/>
    <col min="14344" max="14344" width="15" style="41" bestFit="1" customWidth="1"/>
    <col min="14345" max="14345" width="2.28515625" style="41" customWidth="1"/>
    <col min="14346" max="14588" width="8.85546875" style="41"/>
    <col min="14589" max="14589" width="4.42578125" style="41" bestFit="1" customWidth="1"/>
    <col min="14590" max="14590" width="2.28515625" style="41" customWidth="1"/>
    <col min="14591" max="14591" width="3.7109375" style="41" customWidth="1"/>
    <col min="14592" max="14592" width="58" style="41" bestFit="1" customWidth="1"/>
    <col min="14593" max="14593" width="2.28515625" style="41" customWidth="1"/>
    <col min="14594" max="14594" width="15" style="41" bestFit="1" customWidth="1"/>
    <col min="14595" max="14595" width="2.28515625" style="41" customWidth="1"/>
    <col min="14596" max="14596" width="13.42578125" style="41" bestFit="1" customWidth="1"/>
    <col min="14597" max="14597" width="2.5703125" style="41" bestFit="1" customWidth="1"/>
    <col min="14598" max="14598" width="13.5703125" style="41" bestFit="1" customWidth="1"/>
    <col min="14599" max="14599" width="2.5703125" style="41" customWidth="1"/>
    <col min="14600" max="14600" width="15" style="41" bestFit="1" customWidth="1"/>
    <col min="14601" max="14601" width="2.28515625" style="41" customWidth="1"/>
    <col min="14602" max="14844" width="8.85546875" style="41"/>
    <col min="14845" max="14845" width="4.42578125" style="41" bestFit="1" customWidth="1"/>
    <col min="14846" max="14846" width="2.28515625" style="41" customWidth="1"/>
    <col min="14847" max="14847" width="3.7109375" style="41" customWidth="1"/>
    <col min="14848" max="14848" width="58" style="41" bestFit="1" customWidth="1"/>
    <col min="14849" max="14849" width="2.28515625" style="41" customWidth="1"/>
    <col min="14850" max="14850" width="15" style="41" bestFit="1" customWidth="1"/>
    <col min="14851" max="14851" width="2.28515625" style="41" customWidth="1"/>
    <col min="14852" max="14852" width="13.42578125" style="41" bestFit="1" customWidth="1"/>
    <col min="14853" max="14853" width="2.5703125" style="41" bestFit="1" customWidth="1"/>
    <col min="14854" max="14854" width="13.5703125" style="41" bestFit="1" customWidth="1"/>
    <col min="14855" max="14855" width="2.5703125" style="41" customWidth="1"/>
    <col min="14856" max="14856" width="15" style="41" bestFit="1" customWidth="1"/>
    <col min="14857" max="14857" width="2.28515625" style="41" customWidth="1"/>
    <col min="14858" max="15100" width="8.85546875" style="41"/>
    <col min="15101" max="15101" width="4.42578125" style="41" bestFit="1" customWidth="1"/>
    <col min="15102" max="15102" width="2.28515625" style="41" customWidth="1"/>
    <col min="15103" max="15103" width="3.7109375" style="41" customWidth="1"/>
    <col min="15104" max="15104" width="58" style="41" bestFit="1" customWidth="1"/>
    <col min="15105" max="15105" width="2.28515625" style="41" customWidth="1"/>
    <col min="15106" max="15106" width="15" style="41" bestFit="1" customWidth="1"/>
    <col min="15107" max="15107" width="2.28515625" style="41" customWidth="1"/>
    <col min="15108" max="15108" width="13.42578125" style="41" bestFit="1" customWidth="1"/>
    <col min="15109" max="15109" width="2.5703125" style="41" bestFit="1" customWidth="1"/>
    <col min="15110" max="15110" width="13.5703125" style="41" bestFit="1" customWidth="1"/>
    <col min="15111" max="15111" width="2.5703125" style="41" customWidth="1"/>
    <col min="15112" max="15112" width="15" style="41" bestFit="1" customWidth="1"/>
    <col min="15113" max="15113" width="2.28515625" style="41" customWidth="1"/>
    <col min="15114" max="15356" width="8.85546875" style="41"/>
    <col min="15357" max="15357" width="4.42578125" style="41" bestFit="1" customWidth="1"/>
    <col min="15358" max="15358" width="2.28515625" style="41" customWidth="1"/>
    <col min="15359" max="15359" width="3.7109375" style="41" customWidth="1"/>
    <col min="15360" max="15360" width="58" style="41" bestFit="1" customWidth="1"/>
    <col min="15361" max="15361" width="2.28515625" style="41" customWidth="1"/>
    <col min="15362" max="15362" width="15" style="41" bestFit="1" customWidth="1"/>
    <col min="15363" max="15363" width="2.28515625" style="41" customWidth="1"/>
    <col min="15364" max="15364" width="13.42578125" style="41" bestFit="1" customWidth="1"/>
    <col min="15365" max="15365" width="2.5703125" style="41" bestFit="1" customWidth="1"/>
    <col min="15366" max="15366" width="13.5703125" style="41" bestFit="1" customWidth="1"/>
    <col min="15367" max="15367" width="2.5703125" style="41" customWidth="1"/>
    <col min="15368" max="15368" width="15" style="41" bestFit="1" customWidth="1"/>
    <col min="15369" max="15369" width="2.28515625" style="41" customWidth="1"/>
    <col min="15370" max="15612" width="8.85546875" style="41"/>
    <col min="15613" max="15613" width="4.42578125" style="41" bestFit="1" customWidth="1"/>
    <col min="15614" max="15614" width="2.28515625" style="41" customWidth="1"/>
    <col min="15615" max="15615" width="3.7109375" style="41" customWidth="1"/>
    <col min="15616" max="15616" width="58" style="41" bestFit="1" customWidth="1"/>
    <col min="15617" max="15617" width="2.28515625" style="41" customWidth="1"/>
    <col min="15618" max="15618" width="15" style="41" bestFit="1" customWidth="1"/>
    <col min="15619" max="15619" width="2.28515625" style="41" customWidth="1"/>
    <col min="15620" max="15620" width="13.42578125" style="41" bestFit="1" customWidth="1"/>
    <col min="15621" max="15621" width="2.5703125" style="41" bestFit="1" customWidth="1"/>
    <col min="15622" max="15622" width="13.5703125" style="41" bestFit="1" customWidth="1"/>
    <col min="15623" max="15623" width="2.5703125" style="41" customWidth="1"/>
    <col min="15624" max="15624" width="15" style="41" bestFit="1" customWidth="1"/>
    <col min="15625" max="15625" width="2.28515625" style="41" customWidth="1"/>
    <col min="15626" max="15868" width="8.85546875" style="41"/>
    <col min="15869" max="15869" width="4.42578125" style="41" bestFit="1" customWidth="1"/>
    <col min="15870" max="15870" width="2.28515625" style="41" customWidth="1"/>
    <col min="15871" max="15871" width="3.7109375" style="41" customWidth="1"/>
    <col min="15872" max="15872" width="58" style="41" bestFit="1" customWidth="1"/>
    <col min="15873" max="15873" width="2.28515625" style="41" customWidth="1"/>
    <col min="15874" max="15874" width="15" style="41" bestFit="1" customWidth="1"/>
    <col min="15875" max="15875" width="2.28515625" style="41" customWidth="1"/>
    <col min="15876" max="15876" width="13.42578125" style="41" bestFit="1" customWidth="1"/>
    <col min="15877" max="15877" width="2.5703125" style="41" bestFit="1" customWidth="1"/>
    <col min="15878" max="15878" width="13.5703125" style="41" bestFit="1" customWidth="1"/>
    <col min="15879" max="15879" width="2.5703125" style="41" customWidth="1"/>
    <col min="15880" max="15880" width="15" style="41" bestFit="1" customWidth="1"/>
    <col min="15881" max="15881" width="2.28515625" style="41" customWidth="1"/>
    <col min="15882" max="16124" width="8.85546875" style="41"/>
    <col min="16125" max="16125" width="4.42578125" style="41" bestFit="1" customWidth="1"/>
    <col min="16126" max="16126" width="2.28515625" style="41" customWidth="1"/>
    <col min="16127" max="16127" width="3.7109375" style="41" customWidth="1"/>
    <col min="16128" max="16128" width="58" style="41" bestFit="1" customWidth="1"/>
    <col min="16129" max="16129" width="2.28515625" style="41" customWidth="1"/>
    <col min="16130" max="16130" width="15" style="41" bestFit="1" customWidth="1"/>
    <col min="16131" max="16131" width="2.28515625" style="41" customWidth="1"/>
    <col min="16132" max="16132" width="13.42578125" style="41" bestFit="1" customWidth="1"/>
    <col min="16133" max="16133" width="2.5703125" style="41" bestFit="1" customWidth="1"/>
    <col min="16134" max="16134" width="13.5703125" style="41" bestFit="1" customWidth="1"/>
    <col min="16135" max="16135" width="2.5703125" style="41" customWidth="1"/>
    <col min="16136" max="16136" width="15" style="41" bestFit="1" customWidth="1"/>
    <col min="16137" max="16137" width="2.28515625" style="41" customWidth="1"/>
    <col min="16138" max="16384" width="8.85546875" style="41"/>
  </cols>
  <sheetData>
    <row r="1" spans="1:12">
      <c r="A1" s="322" t="s">
        <v>262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3" spans="1:12" ht="15">
      <c r="B3" s="60"/>
      <c r="C3" s="60"/>
      <c r="D3" s="203" t="s">
        <v>12</v>
      </c>
      <c r="E3" s="60"/>
      <c r="F3" s="74"/>
      <c r="G3" s="60"/>
      <c r="H3" s="60"/>
      <c r="I3" s="60"/>
      <c r="J3" s="60"/>
      <c r="K3" s="60"/>
      <c r="L3" s="106" t="s">
        <v>262</v>
      </c>
    </row>
    <row r="4" spans="1:12" ht="15">
      <c r="B4" s="60"/>
      <c r="C4" s="60"/>
      <c r="D4" s="203" t="s">
        <v>352</v>
      </c>
      <c r="E4" s="60"/>
      <c r="F4" s="74"/>
      <c r="G4" s="60"/>
      <c r="H4" s="60"/>
      <c r="I4" s="60"/>
      <c r="J4" s="60"/>
      <c r="K4" s="60"/>
      <c r="L4" s="106" t="s">
        <v>262</v>
      </c>
    </row>
    <row r="5" spans="1:12">
      <c r="B5" s="60"/>
      <c r="C5" s="60"/>
      <c r="D5" s="203" t="s">
        <v>347</v>
      </c>
      <c r="E5" s="60"/>
      <c r="F5" s="74"/>
      <c r="G5" s="60"/>
      <c r="H5" s="60"/>
      <c r="I5" s="60"/>
      <c r="J5" s="61"/>
      <c r="K5" s="61"/>
      <c r="L5" s="61"/>
    </row>
    <row r="6" spans="1:12">
      <c r="B6" s="60"/>
      <c r="C6" s="60"/>
      <c r="D6" s="203" t="s">
        <v>655</v>
      </c>
      <c r="E6" s="60"/>
      <c r="F6" s="74"/>
      <c r="G6" s="60"/>
      <c r="H6" s="60"/>
      <c r="I6" s="60"/>
      <c r="J6" s="60"/>
      <c r="K6" s="60"/>
      <c r="L6" s="60"/>
    </row>
    <row r="8" spans="1:12" ht="33.75">
      <c r="A8" s="62" t="s">
        <v>0</v>
      </c>
      <c r="B8" s="62"/>
      <c r="D8" s="204" t="s">
        <v>340</v>
      </c>
      <c r="F8" s="75" t="s">
        <v>656</v>
      </c>
      <c r="G8" s="63"/>
      <c r="H8" s="207" t="s">
        <v>695</v>
      </c>
      <c r="I8" s="63"/>
      <c r="J8" s="63" t="s">
        <v>348</v>
      </c>
      <c r="K8" s="63"/>
      <c r="L8" s="63" t="s">
        <v>657</v>
      </c>
    </row>
    <row r="9" spans="1:12">
      <c r="A9" s="64">
        <v>-1</v>
      </c>
      <c r="B9" s="62"/>
      <c r="D9" s="65">
        <f>+A9-1</f>
        <v>-2</v>
      </c>
      <c r="F9" s="76">
        <f>+D9-1</f>
        <v>-3</v>
      </c>
      <c r="G9" s="65"/>
      <c r="H9" s="65">
        <f>+F9-1</f>
        <v>-4</v>
      </c>
      <c r="I9" s="65"/>
      <c r="J9" s="65">
        <f>+H9-1</f>
        <v>-5</v>
      </c>
      <c r="K9" s="65"/>
      <c r="L9" s="65">
        <f>+J9-1</f>
        <v>-6</v>
      </c>
    </row>
    <row r="10" spans="1:12">
      <c r="A10" s="62"/>
      <c r="B10" s="62"/>
      <c r="L10" s="204" t="s">
        <v>342</v>
      </c>
    </row>
    <row r="11" spans="1:12">
      <c r="A11" s="62"/>
      <c r="B11" s="62"/>
      <c r="L11" s="204"/>
    </row>
    <row r="12" spans="1:12">
      <c r="A12" s="65"/>
      <c r="B12" s="65"/>
      <c r="C12" s="41" t="s">
        <v>90</v>
      </c>
    </row>
    <row r="13" spans="1:12">
      <c r="A13" s="65">
        <v>1</v>
      </c>
      <c r="B13" s="65"/>
      <c r="D13" s="41" t="s">
        <v>91</v>
      </c>
      <c r="F13" s="78"/>
      <c r="G13" s="67"/>
      <c r="H13" s="67"/>
      <c r="I13" s="67"/>
      <c r="J13" s="67"/>
      <c r="K13" s="67"/>
      <c r="L13" s="67"/>
    </row>
    <row r="14" spans="1:12">
      <c r="A14" s="65">
        <f>+A13+1</f>
        <v>2</v>
      </c>
      <c r="B14" s="65"/>
      <c r="D14" s="41" t="s">
        <v>256</v>
      </c>
      <c r="F14" s="189"/>
      <c r="G14" s="68"/>
      <c r="H14" s="68"/>
      <c r="I14" s="68"/>
      <c r="J14" s="68"/>
      <c r="K14" s="68"/>
      <c r="L14" s="68"/>
    </row>
    <row r="15" spans="1:12">
      <c r="A15" s="65">
        <f>+A14+1</f>
        <v>3</v>
      </c>
      <c r="B15" s="65"/>
      <c r="D15" s="41" t="s">
        <v>92</v>
      </c>
      <c r="F15" s="140">
        <v>50450000</v>
      </c>
      <c r="G15" s="67"/>
      <c r="H15" s="93">
        <v>-756750</v>
      </c>
      <c r="I15" s="78"/>
      <c r="J15" s="189">
        <v>-11092260.874917317</v>
      </c>
      <c r="K15" s="67"/>
      <c r="L15" s="67">
        <f>+F15+H15+J15</f>
        <v>38600989.125082687</v>
      </c>
    </row>
    <row r="16" spans="1:12">
      <c r="A16" s="65">
        <f>+A15+1</f>
        <v>4</v>
      </c>
      <c r="B16" s="65"/>
      <c r="D16" s="41" t="s">
        <v>93</v>
      </c>
      <c r="F16" s="201">
        <v>524790889</v>
      </c>
      <c r="G16" s="68"/>
      <c r="H16" s="93">
        <v>-7871863.3349999785</v>
      </c>
      <c r="I16" s="189"/>
      <c r="J16" s="189">
        <v>-115383893.86655651</v>
      </c>
      <c r="K16" s="68"/>
      <c r="L16" s="68">
        <f>+F16+H16+J16</f>
        <v>401535131.7984435</v>
      </c>
    </row>
    <row r="17" spans="1:12">
      <c r="A17" s="65">
        <f>+A16+1</f>
        <v>5</v>
      </c>
      <c r="B17" s="65"/>
      <c r="D17" s="41" t="s">
        <v>94</v>
      </c>
      <c r="F17" s="201">
        <f>90775274</f>
        <v>90775274</v>
      </c>
      <c r="G17" s="68"/>
      <c r="H17" s="93">
        <v>-1361629.1099999994</v>
      </c>
      <c r="I17" s="189"/>
      <c r="J17" s="189">
        <v>-19958434.493559942</v>
      </c>
      <c r="K17" s="68"/>
      <c r="L17" s="68">
        <f>+F17+H17+J17</f>
        <v>69455210.396440059</v>
      </c>
    </row>
    <row r="18" spans="1:12">
      <c r="A18" s="65"/>
      <c r="B18" s="65"/>
      <c r="F18" s="202" t="s">
        <v>349</v>
      </c>
      <c r="G18" s="8"/>
      <c r="H18" s="202" t="s">
        <v>349</v>
      </c>
      <c r="I18" s="202"/>
      <c r="J18" s="202" t="s">
        <v>349</v>
      </c>
      <c r="K18" s="8"/>
      <c r="L18" s="8" t="s">
        <v>349</v>
      </c>
    </row>
    <row r="19" spans="1:12">
      <c r="A19" s="65">
        <f>+A17+1</f>
        <v>6</v>
      </c>
      <c r="B19" s="65"/>
      <c r="D19" s="41" t="s">
        <v>95</v>
      </c>
      <c r="F19" s="189">
        <f>SUM(F13:F18)</f>
        <v>666016163</v>
      </c>
      <c r="G19" s="68"/>
      <c r="H19" s="189">
        <f>SUM(H13:H18)</f>
        <v>-9990242.4449999779</v>
      </c>
      <c r="I19" s="189"/>
      <c r="J19" s="189">
        <f>SUM(J15:J18)</f>
        <v>-146434589.23503375</v>
      </c>
      <c r="K19" s="68"/>
      <c r="L19" s="68">
        <f>SUM(L13:L18)</f>
        <v>509591331.3199662</v>
      </c>
    </row>
    <row r="20" spans="1:12">
      <c r="A20" s="65"/>
      <c r="B20" s="65"/>
      <c r="F20" s="202" t="s">
        <v>349</v>
      </c>
      <c r="G20" s="8"/>
      <c r="H20" s="202" t="s">
        <v>349</v>
      </c>
      <c r="I20" s="202"/>
      <c r="J20" s="202" t="s">
        <v>349</v>
      </c>
      <c r="K20" s="8"/>
      <c r="L20" s="8" t="s">
        <v>349</v>
      </c>
    </row>
    <row r="21" spans="1:12">
      <c r="A21" s="65"/>
      <c r="B21" s="65"/>
      <c r="F21" s="189"/>
      <c r="G21" s="68"/>
      <c r="H21" s="189"/>
      <c r="I21" s="189"/>
      <c r="J21" s="189"/>
      <c r="K21" s="68"/>
      <c r="L21" s="68"/>
    </row>
    <row r="22" spans="1:12">
      <c r="A22" s="65">
        <f>+A19+1</f>
        <v>7</v>
      </c>
      <c r="B22" s="65"/>
      <c r="D22" s="41" t="s">
        <v>96</v>
      </c>
      <c r="F22" s="201">
        <v>0</v>
      </c>
      <c r="G22" s="68"/>
      <c r="H22" s="189">
        <v>0</v>
      </c>
      <c r="I22" s="189"/>
      <c r="J22" s="189">
        <v>0</v>
      </c>
      <c r="K22" s="68"/>
      <c r="L22" s="68">
        <f>+F22+H22+J22</f>
        <v>0</v>
      </c>
    </row>
    <row r="23" spans="1:12">
      <c r="A23" s="65">
        <f>+A22+1</f>
        <v>8</v>
      </c>
      <c r="B23" s="65"/>
      <c r="D23" s="41" t="s">
        <v>97</v>
      </c>
      <c r="F23" s="201">
        <v>870000000</v>
      </c>
      <c r="G23" s="68"/>
      <c r="H23" s="93">
        <v>-13050000</v>
      </c>
      <c r="I23" s="189"/>
      <c r="J23" s="189">
        <v>-191283785.15714699</v>
      </c>
      <c r="K23" s="68"/>
      <c r="L23" s="68">
        <f>+F23+H23+J23</f>
        <v>665666214.84285307</v>
      </c>
    </row>
    <row r="24" spans="1:12">
      <c r="A24" s="65">
        <f>+A23+1</f>
        <v>9</v>
      </c>
      <c r="B24" s="65"/>
      <c r="D24" s="41" t="s">
        <v>98</v>
      </c>
      <c r="F24" s="201">
        <f>-83363+1</f>
        <v>-83362</v>
      </c>
      <c r="G24" s="68"/>
      <c r="H24" s="93">
        <v>1250.4300000000076</v>
      </c>
      <c r="I24" s="189"/>
      <c r="J24" s="189">
        <v>18328.504480770211</v>
      </c>
      <c r="K24" s="68"/>
      <c r="L24" s="68">
        <f>+F24+H24+J24</f>
        <v>-63783.065519229785</v>
      </c>
    </row>
    <row r="25" spans="1:12">
      <c r="A25" s="65"/>
      <c r="B25" s="65"/>
      <c r="F25" s="202" t="s">
        <v>349</v>
      </c>
      <c r="G25" s="8"/>
      <c r="H25" s="202" t="s">
        <v>349</v>
      </c>
      <c r="I25" s="202"/>
      <c r="J25" s="202" t="s">
        <v>349</v>
      </c>
      <c r="K25" s="8"/>
      <c r="L25" s="8" t="s">
        <v>349</v>
      </c>
    </row>
    <row r="26" spans="1:12">
      <c r="A26" s="65">
        <f>+A24+1</f>
        <v>10</v>
      </c>
      <c r="B26" s="65"/>
      <c r="D26" s="41" t="s">
        <v>99</v>
      </c>
      <c r="F26" s="39">
        <f>SUM(F22:F25)</f>
        <v>869916638</v>
      </c>
      <c r="G26" s="13"/>
      <c r="H26" s="39">
        <f>SUM(H22:H25)</f>
        <v>-13048749.57</v>
      </c>
      <c r="I26" s="39"/>
      <c r="J26" s="39">
        <f>SUM(J22:J25)</f>
        <v>-191265456.65266621</v>
      </c>
      <c r="K26" s="13"/>
      <c r="L26" s="13">
        <f>SUM(L22:L25)</f>
        <v>665602431.77733386</v>
      </c>
    </row>
    <row r="27" spans="1:12">
      <c r="A27" s="65"/>
      <c r="B27" s="65"/>
      <c r="F27" s="202" t="s">
        <v>349</v>
      </c>
      <c r="G27" s="8"/>
      <c r="H27" s="202" t="s">
        <v>349</v>
      </c>
      <c r="I27" s="202"/>
      <c r="J27" s="202" t="s">
        <v>349</v>
      </c>
      <c r="K27" s="8"/>
      <c r="L27" s="8" t="s">
        <v>349</v>
      </c>
    </row>
    <row r="28" spans="1:12">
      <c r="A28" s="65"/>
      <c r="B28" s="65"/>
      <c r="F28" s="202"/>
      <c r="G28" s="8"/>
      <c r="H28" s="202"/>
      <c r="I28" s="202"/>
      <c r="J28" s="202"/>
      <c r="K28" s="8"/>
      <c r="L28" s="8"/>
    </row>
    <row r="29" spans="1:12">
      <c r="A29" s="65">
        <f>+A26+1</f>
        <v>11</v>
      </c>
      <c r="B29" s="65"/>
      <c r="D29" s="204" t="s">
        <v>100</v>
      </c>
      <c r="F29" s="39">
        <f>+F19+F26</f>
        <v>1535932801</v>
      </c>
      <c r="G29" s="13"/>
      <c r="H29" s="39">
        <f>+H19+H26</f>
        <v>-23038992.014999978</v>
      </c>
      <c r="I29" s="39"/>
      <c r="J29" s="39">
        <f>+J19+J26</f>
        <v>-337700045.88769996</v>
      </c>
      <c r="K29" s="13" t="s">
        <v>696</v>
      </c>
      <c r="L29" s="13">
        <f>+L19+L26</f>
        <v>1175193763.0973001</v>
      </c>
    </row>
    <row r="30" spans="1:12">
      <c r="A30" s="65"/>
      <c r="B30" s="65"/>
      <c r="F30" s="202" t="s">
        <v>349</v>
      </c>
      <c r="G30" s="8"/>
      <c r="H30" s="202" t="s">
        <v>349</v>
      </c>
      <c r="I30" s="202"/>
      <c r="J30" s="202" t="s">
        <v>349</v>
      </c>
      <c r="K30" s="8"/>
      <c r="L30" s="8" t="s">
        <v>349</v>
      </c>
    </row>
    <row r="31" spans="1:12">
      <c r="A31" s="65"/>
      <c r="B31" s="65"/>
      <c r="F31" s="189"/>
      <c r="G31" s="68"/>
      <c r="H31" s="189"/>
      <c r="I31" s="189"/>
      <c r="J31" s="189"/>
      <c r="K31" s="68"/>
      <c r="L31" s="68"/>
    </row>
    <row r="32" spans="1:12">
      <c r="A32" s="65"/>
      <c r="B32" s="65"/>
      <c r="C32" s="41" t="s">
        <v>101</v>
      </c>
      <c r="F32" s="189"/>
      <c r="G32" s="68"/>
      <c r="H32" s="189"/>
      <c r="I32" s="189"/>
      <c r="J32" s="189"/>
      <c r="K32" s="68"/>
      <c r="L32" s="68"/>
    </row>
    <row r="33" spans="1:13">
      <c r="A33" s="65">
        <f>A29+1</f>
        <v>12</v>
      </c>
      <c r="B33" s="65"/>
      <c r="D33" s="136" t="s">
        <v>185</v>
      </c>
      <c r="E33" s="136"/>
      <c r="F33" s="201">
        <v>1691595</v>
      </c>
      <c r="G33" s="138"/>
      <c r="H33" s="189">
        <f>-F33</f>
        <v>-1691595</v>
      </c>
      <c r="I33" s="189"/>
      <c r="J33" s="189">
        <v>0</v>
      </c>
      <c r="K33" s="68"/>
      <c r="L33" s="138">
        <f>+F33+H33+J33</f>
        <v>0</v>
      </c>
    </row>
    <row r="34" spans="1:13">
      <c r="A34" s="65">
        <f>+A33+1</f>
        <v>13</v>
      </c>
      <c r="B34" s="65"/>
      <c r="D34" s="20" t="s">
        <v>263</v>
      </c>
      <c r="E34" s="136"/>
      <c r="F34" s="201">
        <v>0</v>
      </c>
      <c r="G34" s="138"/>
      <c r="H34" s="189">
        <f t="shared" ref="H34:H35" si="0">-F34</f>
        <v>0</v>
      </c>
      <c r="I34" s="189"/>
      <c r="J34" s="189"/>
      <c r="K34" s="68"/>
      <c r="L34" s="138">
        <f>+F34+H34+J34</f>
        <v>0</v>
      </c>
    </row>
    <row r="35" spans="1:13">
      <c r="A35" s="65">
        <f>+A34+1</f>
        <v>14</v>
      </c>
      <c r="B35" s="65"/>
      <c r="D35" s="136" t="s">
        <v>102</v>
      </c>
      <c r="E35" s="136"/>
      <c r="F35" s="201">
        <f>77794+12214184+135903+745974+-106119+62442958+1</f>
        <v>75510695</v>
      </c>
      <c r="G35" s="138"/>
      <c r="H35" s="189">
        <f t="shared" si="0"/>
        <v>-75510695</v>
      </c>
      <c r="I35" s="39"/>
      <c r="J35" s="189">
        <v>0</v>
      </c>
      <c r="K35" s="68"/>
      <c r="L35" s="138">
        <f>+F35+H35+J35</f>
        <v>0</v>
      </c>
      <c r="M35" s="41" t="s">
        <v>262</v>
      </c>
    </row>
    <row r="36" spans="1:13">
      <c r="A36" s="65"/>
      <c r="B36" s="65"/>
      <c r="D36" s="136"/>
      <c r="E36" s="136"/>
      <c r="F36" s="202" t="s">
        <v>349</v>
      </c>
      <c r="G36" s="8"/>
      <c r="H36" s="202" t="s">
        <v>349</v>
      </c>
      <c r="I36" s="202"/>
      <c r="J36" s="202" t="s">
        <v>349</v>
      </c>
      <c r="K36" s="8"/>
      <c r="L36" s="8" t="s">
        <v>349</v>
      </c>
    </row>
    <row r="37" spans="1:13">
      <c r="A37" s="65">
        <f>+A35+1</f>
        <v>15</v>
      </c>
      <c r="B37" s="65"/>
      <c r="D37" s="41" t="s">
        <v>203</v>
      </c>
      <c r="F37" s="189">
        <f>SUM(F33:F35)</f>
        <v>77202290</v>
      </c>
      <c r="G37" s="68"/>
      <c r="H37" s="189">
        <f>SUM(H33:H35)</f>
        <v>-77202290</v>
      </c>
      <c r="I37" s="189"/>
      <c r="J37" s="189">
        <f>SUM(J33:J35)</f>
        <v>0</v>
      </c>
      <c r="K37" s="68"/>
      <c r="L37" s="189">
        <f>SUM(L33:L35)</f>
        <v>0</v>
      </c>
    </row>
    <row r="38" spans="1:13">
      <c r="A38" s="65"/>
      <c r="B38" s="65"/>
      <c r="F38" s="202" t="s">
        <v>349</v>
      </c>
      <c r="G38" s="8"/>
      <c r="H38" s="202" t="s">
        <v>349</v>
      </c>
      <c r="I38" s="202"/>
      <c r="J38" s="202" t="s">
        <v>349</v>
      </c>
      <c r="K38" s="8"/>
      <c r="L38" s="8" t="s">
        <v>349</v>
      </c>
    </row>
    <row r="39" spans="1:13">
      <c r="A39" s="65"/>
      <c r="B39" s="65"/>
      <c r="C39" s="41" t="s">
        <v>202</v>
      </c>
      <c r="F39" s="189"/>
      <c r="G39" s="68"/>
      <c r="H39" s="189"/>
      <c r="I39" s="189"/>
      <c r="J39" s="189"/>
      <c r="K39" s="68"/>
      <c r="L39" s="68"/>
    </row>
    <row r="40" spans="1:13">
      <c r="A40" s="65">
        <f>+A37+1</f>
        <v>16</v>
      </c>
      <c r="B40" s="65"/>
      <c r="D40" s="41" t="s">
        <v>186</v>
      </c>
      <c r="F40" s="39">
        <v>0</v>
      </c>
      <c r="G40" s="39"/>
      <c r="H40" s="39">
        <v>0</v>
      </c>
      <c r="I40" s="39"/>
      <c r="J40" s="189">
        <v>0</v>
      </c>
      <c r="K40" s="39"/>
      <c r="L40" s="189">
        <f t="shared" ref="L40:L50" si="1">+F40+H40+J40</f>
        <v>0</v>
      </c>
    </row>
    <row r="41" spans="1:13">
      <c r="A41" s="65">
        <f>+A40+1</f>
        <v>17</v>
      </c>
      <c r="B41" s="65"/>
      <c r="D41" s="41" t="s">
        <v>350</v>
      </c>
      <c r="F41" s="39">
        <v>1022872</v>
      </c>
      <c r="G41" s="39"/>
      <c r="H41" s="39">
        <v>-14320.208000000001</v>
      </c>
      <c r="I41" s="39"/>
      <c r="J41" s="189">
        <v>-1008552</v>
      </c>
      <c r="K41" s="39"/>
      <c r="L41" s="189">
        <f t="shared" si="1"/>
        <v>-0.20799999998416752</v>
      </c>
    </row>
    <row r="42" spans="1:13">
      <c r="A42" s="65">
        <f>+A41+1</f>
        <v>18</v>
      </c>
      <c r="B42" s="65"/>
      <c r="D42" s="41" t="s">
        <v>187</v>
      </c>
      <c r="F42" s="201">
        <v>27306718</v>
      </c>
      <c r="G42" s="189"/>
      <c r="H42" s="189">
        <f>-F42</f>
        <v>-27306718</v>
      </c>
      <c r="I42" s="189"/>
      <c r="J42" s="189">
        <v>0</v>
      </c>
      <c r="K42" s="189"/>
      <c r="L42" s="189">
        <f t="shared" si="1"/>
        <v>0</v>
      </c>
    </row>
    <row r="43" spans="1:13">
      <c r="A43" s="65">
        <f t="shared" ref="A43:A50" si="2">+A42+1</f>
        <v>19</v>
      </c>
      <c r="B43" s="65"/>
      <c r="D43" s="41" t="s">
        <v>188</v>
      </c>
      <c r="F43" s="39">
        <v>21858428</v>
      </c>
      <c r="G43" s="39"/>
      <c r="H43" s="189">
        <f>-F43</f>
        <v>-21858428</v>
      </c>
      <c r="I43" s="39"/>
      <c r="J43" s="189">
        <v>0</v>
      </c>
      <c r="K43" s="39"/>
      <c r="L43" s="189">
        <f t="shared" si="1"/>
        <v>0</v>
      </c>
    </row>
    <row r="44" spans="1:13">
      <c r="A44" s="65">
        <f t="shared" si="2"/>
        <v>20</v>
      </c>
      <c r="B44" s="65"/>
      <c r="D44" s="41" t="s">
        <v>189</v>
      </c>
      <c r="F44" s="201">
        <v>27093145</v>
      </c>
      <c r="G44" s="189"/>
      <c r="H44" s="189">
        <v>-175795</v>
      </c>
      <c r="I44" s="189"/>
      <c r="J44" s="189">
        <v>0</v>
      </c>
      <c r="K44" s="189"/>
      <c r="L44" s="189">
        <f>+F44+H44+J44</f>
        <v>26917350</v>
      </c>
    </row>
    <row r="45" spans="1:13">
      <c r="A45" s="65">
        <f t="shared" si="2"/>
        <v>21</v>
      </c>
      <c r="B45" s="65"/>
      <c r="D45" s="41" t="s">
        <v>190</v>
      </c>
      <c r="F45" s="201">
        <v>22841209</v>
      </c>
      <c r="G45" s="189"/>
      <c r="H45" s="189">
        <f>-F45</f>
        <v>-22841209</v>
      </c>
      <c r="I45" s="189"/>
      <c r="J45" s="189">
        <v>0</v>
      </c>
      <c r="K45" s="189"/>
      <c r="L45" s="189">
        <f t="shared" si="1"/>
        <v>0</v>
      </c>
    </row>
    <row r="46" spans="1:13">
      <c r="A46" s="65">
        <f t="shared" si="2"/>
        <v>22</v>
      </c>
      <c r="B46" s="65"/>
      <c r="D46" s="69" t="s">
        <v>191</v>
      </c>
      <c r="F46" s="201">
        <v>15060141</v>
      </c>
      <c r="G46" s="189"/>
      <c r="H46" s="189">
        <f t="shared" ref="H46:H50" si="3">-F46</f>
        <v>-15060141</v>
      </c>
      <c r="I46" s="189"/>
      <c r="J46" s="189">
        <v>0</v>
      </c>
      <c r="K46" s="189"/>
      <c r="L46" s="189">
        <f t="shared" si="1"/>
        <v>0</v>
      </c>
    </row>
    <row r="47" spans="1:13">
      <c r="A47" s="65">
        <f t="shared" si="2"/>
        <v>23</v>
      </c>
      <c r="B47" s="65"/>
      <c r="D47" s="41" t="s">
        <v>351</v>
      </c>
      <c r="F47" s="201">
        <v>0</v>
      </c>
      <c r="G47" s="189"/>
      <c r="H47" s="189">
        <f t="shared" si="3"/>
        <v>0</v>
      </c>
      <c r="I47" s="189"/>
      <c r="J47" s="189">
        <v>0</v>
      </c>
      <c r="K47" s="189"/>
      <c r="L47" s="189">
        <f t="shared" si="1"/>
        <v>0</v>
      </c>
    </row>
    <row r="48" spans="1:13">
      <c r="A48" s="65">
        <f t="shared" si="2"/>
        <v>24</v>
      </c>
      <c r="B48" s="65"/>
      <c r="D48" s="41" t="s">
        <v>185</v>
      </c>
      <c r="F48" s="201">
        <v>928898</v>
      </c>
      <c r="G48" s="189"/>
      <c r="H48" s="189">
        <f t="shared" si="3"/>
        <v>-928898</v>
      </c>
      <c r="I48" s="189"/>
      <c r="J48" s="189">
        <v>0</v>
      </c>
      <c r="K48" s="189"/>
      <c r="L48" s="189">
        <f t="shared" si="1"/>
        <v>0</v>
      </c>
    </row>
    <row r="49" spans="1:12">
      <c r="A49" s="65">
        <f t="shared" si="2"/>
        <v>25</v>
      </c>
      <c r="B49" s="65"/>
      <c r="D49" s="41" t="s">
        <v>193</v>
      </c>
      <c r="F49" s="201">
        <f>106523+106119</f>
        <v>212642</v>
      </c>
      <c r="G49" s="189"/>
      <c r="H49" s="189">
        <f t="shared" si="3"/>
        <v>-212642</v>
      </c>
      <c r="I49" s="189"/>
      <c r="J49" s="189">
        <v>0</v>
      </c>
      <c r="K49" s="189"/>
      <c r="L49" s="189">
        <f t="shared" si="1"/>
        <v>0</v>
      </c>
    </row>
    <row r="50" spans="1:12">
      <c r="A50" s="65">
        <f t="shared" si="2"/>
        <v>26</v>
      </c>
      <c r="B50" s="65"/>
      <c r="D50" s="41" t="s">
        <v>192</v>
      </c>
      <c r="F50" s="201">
        <f>2363221+26562700</f>
        <v>28925921</v>
      </c>
      <c r="G50" s="189"/>
      <c r="H50" s="189">
        <f t="shared" si="3"/>
        <v>-28925921</v>
      </c>
      <c r="I50" s="189"/>
      <c r="J50" s="189">
        <v>0</v>
      </c>
      <c r="K50" s="189"/>
      <c r="L50" s="189">
        <f t="shared" si="1"/>
        <v>0</v>
      </c>
    </row>
    <row r="51" spans="1:12">
      <c r="A51" s="65"/>
      <c r="B51" s="65"/>
      <c r="F51" s="202" t="s">
        <v>349</v>
      </c>
      <c r="G51" s="8"/>
      <c r="H51" s="202" t="s">
        <v>349</v>
      </c>
      <c r="I51" s="202"/>
      <c r="J51" s="202" t="s">
        <v>349</v>
      </c>
      <c r="K51" s="8"/>
      <c r="L51" s="8" t="s">
        <v>349</v>
      </c>
    </row>
    <row r="52" spans="1:12">
      <c r="A52" s="65">
        <f>+A50+1</f>
        <v>27</v>
      </c>
      <c r="B52" s="65"/>
      <c r="D52" s="70" t="s">
        <v>204</v>
      </c>
      <c r="F52" s="39">
        <f>SUM(F40:F51)</f>
        <v>145249974</v>
      </c>
      <c r="G52" s="13"/>
      <c r="H52" s="39">
        <f>SUM(H40:H51)</f>
        <v>-117324072.208</v>
      </c>
      <c r="I52" s="39"/>
      <c r="J52" s="39">
        <f>SUM(J40:J51)</f>
        <v>-1008552</v>
      </c>
      <c r="K52" s="13"/>
      <c r="L52" s="13">
        <f>SUM(L40:L51)</f>
        <v>26917349.791999999</v>
      </c>
    </row>
    <row r="53" spans="1:12">
      <c r="A53" s="65"/>
      <c r="B53" s="65"/>
      <c r="F53" s="202" t="s">
        <v>349</v>
      </c>
      <c r="G53" s="8"/>
      <c r="H53" s="202" t="s">
        <v>349</v>
      </c>
      <c r="I53" s="202"/>
      <c r="J53" s="202" t="s">
        <v>349</v>
      </c>
      <c r="K53" s="8"/>
      <c r="L53" s="8" t="s">
        <v>349</v>
      </c>
    </row>
    <row r="54" spans="1:12">
      <c r="A54" s="65"/>
      <c r="B54" s="65"/>
      <c r="C54" s="41" t="s">
        <v>200</v>
      </c>
      <c r="F54" s="39"/>
      <c r="G54" s="13"/>
      <c r="H54" s="39"/>
      <c r="I54" s="39"/>
      <c r="J54" s="39"/>
      <c r="K54" s="13"/>
      <c r="L54" s="13"/>
    </row>
    <row r="55" spans="1:12">
      <c r="A55" s="65">
        <f>+A52+1</f>
        <v>28</v>
      </c>
      <c r="B55" s="65"/>
      <c r="D55" s="41" t="s">
        <v>199</v>
      </c>
      <c r="F55" s="189">
        <f>57824471+397663810+271203077</f>
        <v>726691358</v>
      </c>
      <c r="G55" s="189"/>
      <c r="H55" s="189">
        <v>-231475923</v>
      </c>
      <c r="I55" s="189"/>
      <c r="J55" s="189">
        <v>-111131327</v>
      </c>
      <c r="K55" s="68"/>
      <c r="L55" s="189">
        <f t="shared" ref="L55:L60" si="4">+F55+H55+J55</f>
        <v>384084108</v>
      </c>
    </row>
    <row r="56" spans="1:12">
      <c r="A56" s="65">
        <f>+A55+1</f>
        <v>29</v>
      </c>
      <c r="B56" s="65"/>
      <c r="D56" s="41" t="s">
        <v>198</v>
      </c>
      <c r="F56" s="189">
        <v>1250</v>
      </c>
      <c r="G56" s="189"/>
      <c r="H56" s="189">
        <f>-F56</f>
        <v>-1250</v>
      </c>
      <c r="I56" s="72"/>
      <c r="J56" s="189">
        <v>0</v>
      </c>
      <c r="K56" s="203"/>
      <c r="L56" s="189">
        <f t="shared" si="4"/>
        <v>0</v>
      </c>
    </row>
    <row r="57" spans="1:12">
      <c r="A57" s="65">
        <f>+A56+1</f>
        <v>30</v>
      </c>
      <c r="B57" s="65"/>
      <c r="D57" s="41" t="s">
        <v>194</v>
      </c>
      <c r="F57" s="189">
        <v>942194</v>
      </c>
      <c r="G57" s="189"/>
      <c r="H57" s="189">
        <f>-F57</f>
        <v>-942194</v>
      </c>
      <c r="I57" s="189"/>
      <c r="J57" s="189">
        <v>0</v>
      </c>
      <c r="K57" s="68"/>
      <c r="L57" s="189">
        <f t="shared" si="4"/>
        <v>0</v>
      </c>
    </row>
    <row r="58" spans="1:12">
      <c r="A58" s="65">
        <f>+A57+1</f>
        <v>31</v>
      </c>
      <c r="B58" s="65"/>
      <c r="D58" s="41" t="s">
        <v>195</v>
      </c>
      <c r="F58" s="189">
        <v>0</v>
      </c>
      <c r="G58" s="189"/>
      <c r="H58" s="189">
        <f t="shared" ref="H58:H60" si="5">-F58</f>
        <v>0</v>
      </c>
      <c r="I58" s="189"/>
      <c r="J58" s="189">
        <v>0</v>
      </c>
      <c r="K58" s="68"/>
      <c r="L58" s="189">
        <f t="shared" si="4"/>
        <v>0</v>
      </c>
    </row>
    <row r="59" spans="1:12">
      <c r="A59" s="65">
        <f>+A58+1</f>
        <v>32</v>
      </c>
      <c r="B59" s="65"/>
      <c r="D59" s="41" t="s">
        <v>196</v>
      </c>
      <c r="F59" s="189">
        <v>159526</v>
      </c>
      <c r="G59" s="189"/>
      <c r="H59" s="189">
        <v>0</v>
      </c>
      <c r="I59" s="189"/>
      <c r="J59" s="189">
        <v>0</v>
      </c>
      <c r="K59" s="68"/>
      <c r="L59" s="189">
        <f t="shared" si="4"/>
        <v>159526</v>
      </c>
    </row>
    <row r="60" spans="1:12">
      <c r="A60" s="65">
        <f>+A59+1</f>
        <v>33</v>
      </c>
      <c r="B60" s="65"/>
      <c r="D60" s="41" t="s">
        <v>197</v>
      </c>
      <c r="F60" s="189">
        <v>4373750</v>
      </c>
      <c r="G60" s="68"/>
      <c r="H60" s="189">
        <f t="shared" si="5"/>
        <v>-4373750</v>
      </c>
      <c r="I60" s="189"/>
      <c r="J60" s="189">
        <v>0</v>
      </c>
      <c r="K60" s="68"/>
      <c r="L60" s="68">
        <f t="shared" si="4"/>
        <v>0</v>
      </c>
    </row>
    <row r="61" spans="1:12">
      <c r="A61" s="65"/>
      <c r="B61" s="65"/>
      <c r="F61" s="202" t="s">
        <v>349</v>
      </c>
      <c r="G61" s="8"/>
      <c r="H61" s="202" t="s">
        <v>349</v>
      </c>
      <c r="I61" s="202"/>
      <c r="J61" s="202" t="s">
        <v>349</v>
      </c>
      <c r="K61" s="8"/>
      <c r="L61" s="8" t="s">
        <v>349</v>
      </c>
    </row>
    <row r="62" spans="1:12">
      <c r="A62" s="65">
        <f>+A60+1</f>
        <v>34</v>
      </c>
      <c r="B62" s="65"/>
      <c r="D62" s="70" t="s">
        <v>205</v>
      </c>
      <c r="F62" s="39">
        <f>SUM(F55:F61)</f>
        <v>732168078</v>
      </c>
      <c r="G62" s="13"/>
      <c r="H62" s="39">
        <f>SUM(H55:H61)</f>
        <v>-236793117</v>
      </c>
      <c r="I62" s="39"/>
      <c r="J62" s="39">
        <f>SUM(J55:J61)</f>
        <v>-111131327</v>
      </c>
      <c r="K62" s="13"/>
      <c r="L62" s="13">
        <f>SUM(L55:L61)</f>
        <v>384243634</v>
      </c>
    </row>
    <row r="63" spans="1:12">
      <c r="A63" s="65"/>
      <c r="B63" s="65"/>
      <c r="F63" s="202" t="s">
        <v>349</v>
      </c>
      <c r="G63" s="8"/>
      <c r="H63" s="8" t="s">
        <v>349</v>
      </c>
      <c r="I63" s="8"/>
      <c r="J63" s="8" t="s">
        <v>349</v>
      </c>
      <c r="K63" s="8"/>
      <c r="L63" s="8" t="s">
        <v>349</v>
      </c>
    </row>
    <row r="64" spans="1:12">
      <c r="A64" s="65"/>
      <c r="B64" s="65"/>
      <c r="F64" s="39"/>
      <c r="G64" s="13"/>
      <c r="H64" s="13"/>
      <c r="I64" s="13"/>
      <c r="J64" s="13"/>
      <c r="K64" s="13"/>
      <c r="L64" s="13"/>
    </row>
    <row r="65" spans="1:12">
      <c r="A65" s="65">
        <f>+A62+1</f>
        <v>35</v>
      </c>
      <c r="B65" s="65"/>
      <c r="D65" s="204" t="s">
        <v>201</v>
      </c>
      <c r="F65" s="78">
        <f>+F29+F37+F52+F62</f>
        <v>2490553143</v>
      </c>
      <c r="G65" s="67"/>
      <c r="H65" s="67">
        <f>+H29+H37+H52+H62</f>
        <v>-454358471.22299999</v>
      </c>
      <c r="I65" s="67"/>
      <c r="J65" s="67">
        <f>+J29+J37+J52+J62</f>
        <v>-449839924.88769996</v>
      </c>
      <c r="K65" s="67"/>
      <c r="L65" s="67">
        <f>+L29+L37+L52+L62</f>
        <v>1586354746.8893001</v>
      </c>
    </row>
    <row r="66" spans="1:12">
      <c r="A66" s="65"/>
      <c r="B66" s="65"/>
      <c r="F66" s="73" t="s">
        <v>89</v>
      </c>
      <c r="G66" s="61"/>
      <c r="H66" s="61" t="s">
        <v>24</v>
      </c>
      <c r="I66" s="61"/>
      <c r="J66" s="61" t="s">
        <v>24</v>
      </c>
      <c r="K66" s="61"/>
      <c r="L66" s="61" t="s">
        <v>89</v>
      </c>
    </row>
    <row r="67" spans="1:12">
      <c r="A67" s="65"/>
      <c r="B67" s="65"/>
      <c r="F67" s="73"/>
      <c r="G67" s="61"/>
      <c r="H67" s="61"/>
      <c r="I67" s="61"/>
      <c r="J67" s="61"/>
      <c r="K67" s="61"/>
      <c r="L67" s="205"/>
    </row>
    <row r="68" spans="1:12">
      <c r="A68" s="65"/>
      <c r="B68" s="65"/>
      <c r="D68" s="41" t="s">
        <v>735</v>
      </c>
      <c r="F68" s="73"/>
      <c r="G68" s="61"/>
      <c r="H68" s="61"/>
      <c r="I68" s="61"/>
      <c r="J68" s="61"/>
      <c r="K68" s="61"/>
      <c r="L68" s="215"/>
    </row>
    <row r="69" spans="1:12">
      <c r="A69" s="65"/>
      <c r="B69" s="65"/>
      <c r="F69" s="39"/>
      <c r="G69" s="13"/>
      <c r="H69" s="13"/>
      <c r="I69" s="13"/>
      <c r="J69" s="13"/>
      <c r="K69" s="13"/>
      <c r="L69" s="13"/>
    </row>
    <row r="70" spans="1:12">
      <c r="A70" s="65"/>
      <c r="B70" s="65"/>
      <c r="C70" s="203"/>
      <c r="F70" s="189"/>
      <c r="G70" s="68"/>
      <c r="H70" s="68"/>
      <c r="I70" s="68"/>
      <c r="J70" s="68"/>
      <c r="K70" s="68"/>
      <c r="L70" s="68"/>
    </row>
    <row r="71" spans="1:12">
      <c r="A71" s="65"/>
      <c r="B71" s="65"/>
      <c r="F71" s="39"/>
      <c r="G71" s="13"/>
      <c r="H71" s="13"/>
      <c r="I71" s="13"/>
      <c r="J71" s="13"/>
      <c r="K71" s="13"/>
      <c r="L71" s="13"/>
    </row>
    <row r="72" spans="1:12">
      <c r="A72" s="65"/>
      <c r="B72" s="65"/>
      <c r="C72" s="203"/>
      <c r="F72" s="39"/>
      <c r="G72" s="13"/>
      <c r="H72" s="13"/>
      <c r="I72" s="13"/>
      <c r="J72" s="13"/>
      <c r="K72" s="13"/>
      <c r="L72" s="13"/>
    </row>
    <row r="73" spans="1:12">
      <c r="A73" s="65"/>
      <c r="B73" s="65"/>
      <c r="F73" s="189"/>
      <c r="G73" s="68"/>
      <c r="H73" s="68"/>
      <c r="I73" s="68"/>
      <c r="J73" s="68"/>
      <c r="K73" s="68"/>
      <c r="L73" s="68"/>
    </row>
    <row r="74" spans="1:12">
      <c r="A74" s="65"/>
      <c r="B74" s="65"/>
      <c r="C74" s="203"/>
      <c r="F74" s="189"/>
      <c r="G74" s="68"/>
      <c r="H74" s="68"/>
      <c r="I74" s="68"/>
      <c r="J74" s="68"/>
      <c r="K74" s="68"/>
      <c r="L74" s="68"/>
    </row>
    <row r="75" spans="1:12">
      <c r="A75" s="65"/>
      <c r="B75" s="65"/>
      <c r="F75" s="189"/>
      <c r="G75" s="68"/>
      <c r="H75" s="68"/>
      <c r="I75" s="68"/>
      <c r="J75" s="68"/>
      <c r="K75" s="68"/>
      <c r="L75" s="68"/>
    </row>
    <row r="76" spans="1:12">
      <c r="A76" s="65"/>
      <c r="B76" s="65"/>
      <c r="F76" s="189"/>
      <c r="G76" s="68"/>
      <c r="H76" s="68"/>
      <c r="I76" s="68"/>
      <c r="J76" s="68"/>
      <c r="K76" s="68"/>
      <c r="L76" s="68"/>
    </row>
    <row r="77" spans="1:12">
      <c r="A77" s="65"/>
      <c r="B77" s="65"/>
      <c r="F77" s="189"/>
      <c r="G77" s="68"/>
      <c r="H77" s="68"/>
      <c r="I77" s="68"/>
      <c r="J77" s="68"/>
      <c r="K77" s="68"/>
      <c r="L77" s="68"/>
    </row>
    <row r="78" spans="1:12">
      <c r="A78" s="65"/>
      <c r="B78" s="65"/>
      <c r="F78" s="39"/>
      <c r="G78" s="13"/>
      <c r="H78" s="13"/>
      <c r="I78" s="13"/>
      <c r="J78" s="13"/>
      <c r="K78" s="13"/>
      <c r="L78" s="13"/>
    </row>
    <row r="79" spans="1:12">
      <c r="A79" s="65"/>
      <c r="B79" s="65"/>
      <c r="D79" s="69"/>
      <c r="F79" s="189"/>
      <c r="G79" s="68"/>
      <c r="H79" s="68"/>
      <c r="I79" s="68"/>
      <c r="J79" s="68"/>
      <c r="K79" s="68"/>
      <c r="L79" s="68"/>
    </row>
    <row r="80" spans="1:12">
      <c r="A80" s="65"/>
      <c r="B80" s="65"/>
      <c r="F80" s="39"/>
      <c r="G80" s="13"/>
      <c r="H80" s="13"/>
      <c r="I80" s="13"/>
      <c r="J80" s="13"/>
      <c r="K80" s="13"/>
      <c r="L80" s="13"/>
    </row>
    <row r="81" spans="1:12">
      <c r="A81" s="65"/>
      <c r="B81" s="65"/>
      <c r="F81" s="189"/>
      <c r="G81" s="68"/>
      <c r="H81" s="68"/>
      <c r="I81" s="68"/>
      <c r="J81" s="68"/>
      <c r="K81" s="68"/>
      <c r="L81" s="68"/>
    </row>
    <row r="82" spans="1:12">
      <c r="A82" s="65"/>
      <c r="B82" s="65"/>
      <c r="F82" s="141"/>
      <c r="G82" s="71"/>
      <c r="H82" s="71"/>
      <c r="I82" s="71"/>
      <c r="J82" s="71"/>
      <c r="K82" s="71"/>
      <c r="L82" s="71"/>
    </row>
    <row r="83" spans="1:12">
      <c r="A83" s="65"/>
      <c r="B83" s="65"/>
      <c r="F83" s="141"/>
      <c r="G83" s="71"/>
      <c r="H83" s="71"/>
      <c r="I83" s="71"/>
      <c r="J83" s="71"/>
      <c r="K83" s="71"/>
      <c r="L83" s="71"/>
    </row>
    <row r="84" spans="1:12">
      <c r="A84" s="65"/>
      <c r="B84" s="65"/>
      <c r="F84" s="189"/>
      <c r="G84" s="68"/>
      <c r="H84" s="68"/>
      <c r="I84" s="68"/>
      <c r="J84" s="68"/>
      <c r="K84" s="68"/>
      <c r="L84" s="68"/>
    </row>
    <row r="85" spans="1:12">
      <c r="A85" s="65"/>
      <c r="B85" s="65"/>
      <c r="F85" s="189"/>
      <c r="G85" s="68"/>
      <c r="H85" s="68"/>
      <c r="I85" s="68"/>
      <c r="J85" s="68"/>
      <c r="K85" s="68"/>
      <c r="L85" s="68"/>
    </row>
    <row r="86" spans="1:12">
      <c r="A86" s="65"/>
      <c r="B86" s="65"/>
      <c r="F86" s="189"/>
      <c r="G86" s="68"/>
      <c r="H86" s="68"/>
      <c r="I86" s="68"/>
      <c r="J86" s="68"/>
      <c r="K86" s="68"/>
      <c r="L86" s="68"/>
    </row>
    <row r="87" spans="1:12">
      <c r="A87" s="65"/>
      <c r="B87" s="65"/>
      <c r="F87" s="189"/>
      <c r="G87" s="68"/>
      <c r="H87" s="68"/>
      <c r="I87" s="68"/>
      <c r="J87" s="68"/>
      <c r="K87" s="68"/>
      <c r="L87" s="68"/>
    </row>
    <row r="88" spans="1:12">
      <c r="A88" s="65"/>
      <c r="B88" s="65"/>
      <c r="F88" s="189"/>
      <c r="G88" s="68"/>
      <c r="H88" s="68"/>
      <c r="I88" s="68"/>
      <c r="J88" s="68"/>
      <c r="K88" s="68"/>
      <c r="L88" s="68"/>
    </row>
    <row r="89" spans="1:12">
      <c r="A89" s="65"/>
      <c r="B89" s="65"/>
      <c r="F89" s="189"/>
      <c r="G89" s="68"/>
      <c r="H89" s="68"/>
      <c r="I89" s="68"/>
      <c r="J89" s="68"/>
      <c r="K89" s="68"/>
      <c r="L89" s="68"/>
    </row>
    <row r="90" spans="1:12">
      <c r="A90" s="65"/>
      <c r="B90" s="65"/>
      <c r="F90" s="189"/>
      <c r="G90" s="68"/>
      <c r="H90" s="68"/>
      <c r="I90" s="68"/>
      <c r="J90" s="68"/>
      <c r="K90" s="68"/>
      <c r="L90" s="68"/>
    </row>
    <row r="91" spans="1:12">
      <c r="A91" s="65"/>
      <c r="B91" s="65"/>
      <c r="F91" s="189"/>
      <c r="G91" s="68"/>
      <c r="H91" s="68"/>
      <c r="I91" s="68"/>
      <c r="J91" s="68"/>
      <c r="K91" s="68"/>
      <c r="L91" s="68"/>
    </row>
    <row r="92" spans="1:12">
      <c r="A92" s="65"/>
      <c r="B92" s="65"/>
      <c r="F92" s="189"/>
      <c r="G92" s="68"/>
      <c r="H92" s="68"/>
      <c r="I92" s="68"/>
      <c r="J92" s="68"/>
      <c r="K92" s="68"/>
      <c r="L92" s="68"/>
    </row>
    <row r="93" spans="1:12">
      <c r="A93" s="65"/>
      <c r="B93" s="65"/>
      <c r="F93" s="189"/>
      <c r="G93" s="68"/>
      <c r="H93" s="68"/>
      <c r="I93" s="68"/>
      <c r="J93" s="68"/>
      <c r="K93" s="68"/>
      <c r="L93" s="68"/>
    </row>
    <row r="94" spans="1:12">
      <c r="A94" s="65"/>
      <c r="B94" s="65"/>
      <c r="F94" s="189"/>
      <c r="G94" s="68"/>
      <c r="H94" s="68"/>
      <c r="I94" s="68"/>
      <c r="J94" s="68"/>
      <c r="K94" s="68"/>
      <c r="L94" s="68"/>
    </row>
    <row r="95" spans="1:12">
      <c r="A95" s="65"/>
      <c r="B95" s="65"/>
      <c r="F95" s="189"/>
      <c r="G95" s="68"/>
      <c r="H95" s="68"/>
      <c r="I95" s="68"/>
      <c r="J95" s="68"/>
      <c r="K95" s="68"/>
      <c r="L95" s="68"/>
    </row>
    <row r="96" spans="1:12">
      <c r="A96" s="65"/>
      <c r="B96" s="65"/>
      <c r="F96" s="189"/>
      <c r="G96" s="68"/>
      <c r="H96" s="68"/>
      <c r="I96" s="68"/>
      <c r="J96" s="68"/>
      <c r="K96" s="68"/>
      <c r="L96" s="68"/>
    </row>
    <row r="97" spans="1:12">
      <c r="A97" s="65"/>
      <c r="B97" s="65"/>
      <c r="F97" s="189"/>
      <c r="G97" s="68"/>
      <c r="H97" s="68"/>
      <c r="I97" s="68"/>
      <c r="J97" s="68"/>
      <c r="K97" s="68"/>
      <c r="L97" s="68"/>
    </row>
    <row r="98" spans="1:12">
      <c r="A98" s="65"/>
      <c r="B98" s="65"/>
      <c r="F98" s="189"/>
      <c r="G98" s="68"/>
      <c r="H98" s="68"/>
      <c r="I98" s="68"/>
      <c r="J98" s="68"/>
      <c r="K98" s="68"/>
      <c r="L98" s="68"/>
    </row>
    <row r="99" spans="1:12">
      <c r="A99" s="65"/>
      <c r="B99" s="65"/>
      <c r="F99" s="189"/>
      <c r="G99" s="68"/>
      <c r="H99" s="68"/>
      <c r="I99" s="68"/>
      <c r="J99" s="68"/>
      <c r="K99" s="68"/>
      <c r="L99" s="68"/>
    </row>
    <row r="100" spans="1:12">
      <c r="A100" s="65"/>
      <c r="B100" s="65"/>
      <c r="F100" s="189"/>
      <c r="G100" s="68"/>
      <c r="H100" s="68"/>
      <c r="I100" s="68"/>
      <c r="J100" s="68"/>
      <c r="K100" s="68"/>
      <c r="L100" s="68"/>
    </row>
    <row r="101" spans="1:12">
      <c r="A101" s="65"/>
      <c r="B101" s="65"/>
      <c r="F101" s="189"/>
      <c r="G101" s="68"/>
      <c r="H101" s="68"/>
      <c r="I101" s="68"/>
      <c r="J101" s="68"/>
      <c r="K101" s="68"/>
      <c r="L101" s="68"/>
    </row>
    <row r="102" spans="1:12">
      <c r="F102" s="189"/>
      <c r="G102" s="68"/>
      <c r="H102" s="68"/>
      <c r="I102" s="68"/>
      <c r="J102" s="68"/>
      <c r="K102" s="68"/>
      <c r="L102" s="68"/>
    </row>
    <row r="103" spans="1:12">
      <c r="F103" s="189"/>
      <c r="G103" s="68"/>
      <c r="H103" s="68"/>
      <c r="I103" s="68"/>
      <c r="J103" s="68"/>
      <c r="K103" s="68"/>
      <c r="L103" s="68"/>
    </row>
    <row r="104" spans="1:12">
      <c r="F104" s="189"/>
      <c r="G104" s="68"/>
      <c r="H104" s="68"/>
      <c r="I104" s="68"/>
      <c r="J104" s="68"/>
      <c r="K104" s="68"/>
      <c r="L104" s="68"/>
    </row>
    <row r="105" spans="1:12">
      <c r="F105" s="189"/>
      <c r="G105" s="68"/>
      <c r="H105" s="68"/>
      <c r="I105" s="68"/>
      <c r="J105" s="68"/>
      <c r="K105" s="68"/>
      <c r="L105" s="68"/>
    </row>
    <row r="106" spans="1:12">
      <c r="F106" s="189"/>
      <c r="G106" s="68"/>
      <c r="H106" s="68"/>
      <c r="I106" s="68"/>
      <c r="J106" s="68"/>
      <c r="K106" s="68"/>
      <c r="L106" s="68"/>
    </row>
    <row r="107" spans="1:12">
      <c r="F107" s="189"/>
      <c r="G107" s="68"/>
      <c r="H107" s="68"/>
      <c r="I107" s="68"/>
      <c r="J107" s="68"/>
      <c r="K107" s="68"/>
      <c r="L107" s="68"/>
    </row>
    <row r="108" spans="1:12">
      <c r="F108" s="189"/>
      <c r="G108" s="68"/>
      <c r="H108" s="68"/>
      <c r="I108" s="68"/>
      <c r="J108" s="68"/>
      <c r="K108" s="68"/>
      <c r="L108" s="68"/>
    </row>
  </sheetData>
  <mergeCells count="1">
    <mergeCell ref="A1:L1"/>
  </mergeCells>
  <printOptions horizontalCentered="1"/>
  <pageMargins left="0.5" right="0" top="0.5" bottom="0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96"/>
  <sheetViews>
    <sheetView view="pageBreakPreview" zoomScale="60" zoomScaleNormal="100" workbookViewId="0">
      <pane ySplit="6" topLeftCell="A7" activePane="bottomLeft" state="frozen"/>
      <selection activeCell="O5" sqref="O5"/>
      <selection pane="bottomLeft" activeCell="O5" sqref="O5"/>
    </sheetView>
  </sheetViews>
  <sheetFormatPr defaultRowHeight="12.75"/>
  <cols>
    <col min="1" max="1" width="4.42578125" style="6" bestFit="1" customWidth="1"/>
    <col min="2" max="2" width="2.28515625" style="6" customWidth="1"/>
    <col min="3" max="3" width="3.7109375" customWidth="1"/>
    <col min="4" max="4" width="47.7109375" bestFit="1" customWidth="1"/>
    <col min="5" max="5" width="2.28515625" customWidth="1"/>
    <col min="6" max="6" width="8.7109375" style="16" customWidth="1"/>
    <col min="7" max="7" width="2.28515625" customWidth="1"/>
    <col min="8" max="8" width="15.7109375" customWidth="1"/>
    <col min="9" max="9" width="2.28515625" customWidth="1"/>
    <col min="10" max="10" width="13.5703125" customWidth="1"/>
    <col min="11" max="11" width="10.7109375" bestFit="1" customWidth="1"/>
    <col min="14" max="14" width="10.7109375" bestFit="1" customWidth="1"/>
    <col min="17" max="17" width="13.42578125" bestFit="1" customWidth="1"/>
  </cols>
  <sheetData>
    <row r="1" spans="1:17">
      <c r="D1" s="6" t="s">
        <v>12</v>
      </c>
      <c r="H1" s="15" t="s">
        <v>262</v>
      </c>
    </row>
    <row r="2" spans="1:17">
      <c r="D2" s="6" t="s">
        <v>109</v>
      </c>
      <c r="H2" s="104" t="s">
        <v>262</v>
      </c>
    </row>
    <row r="3" spans="1:17">
      <c r="D3" s="6" t="s">
        <v>110</v>
      </c>
    </row>
    <row r="4" spans="1:17">
      <c r="D4" s="153" t="s">
        <v>658</v>
      </c>
    </row>
    <row r="5" spans="1:17">
      <c r="D5" s="6"/>
    </row>
    <row r="6" spans="1:17" ht="25.5">
      <c r="A6" s="2" t="s">
        <v>0</v>
      </c>
      <c r="B6" s="2"/>
    </row>
    <row r="7" spans="1:17">
      <c r="A7" s="2"/>
      <c r="B7" s="2"/>
    </row>
    <row r="8" spans="1:17">
      <c r="A8" s="5"/>
      <c r="B8" s="5"/>
      <c r="C8" t="s">
        <v>106</v>
      </c>
    </row>
    <row r="9" spans="1:17">
      <c r="A9" s="5">
        <v>1</v>
      </c>
      <c r="B9" s="5"/>
      <c r="D9" s="20" t="s">
        <v>659</v>
      </c>
      <c r="G9" s="4"/>
      <c r="H9" s="36">
        <v>93601558</v>
      </c>
    </row>
    <row r="10" spans="1:17">
      <c r="A10" s="5">
        <f>+A9+1</f>
        <v>2</v>
      </c>
      <c r="B10" s="5"/>
      <c r="D10" t="s">
        <v>107</v>
      </c>
      <c r="G10" s="4"/>
      <c r="H10" s="91">
        <v>38923716</v>
      </c>
    </row>
    <row r="11" spans="1:17">
      <c r="A11" s="5"/>
      <c r="B11" s="5"/>
      <c r="G11" s="4"/>
      <c r="H11" s="8"/>
      <c r="Q11" s="154"/>
    </row>
    <row r="12" spans="1:17">
      <c r="A12" s="5">
        <f>+A10+1</f>
        <v>3</v>
      </c>
      <c r="B12" s="5"/>
      <c r="D12" t="s">
        <v>108</v>
      </c>
      <c r="G12" s="4"/>
      <c r="H12" s="4">
        <f>SUM(H9:H11)</f>
        <v>132525274</v>
      </c>
    </row>
    <row r="13" spans="1:17">
      <c r="A13" s="5"/>
      <c r="B13" s="5"/>
      <c r="G13" s="4"/>
      <c r="H13" s="8" t="s">
        <v>11</v>
      </c>
    </row>
    <row r="14" spans="1:17">
      <c r="A14" s="5"/>
      <c r="B14" s="5"/>
      <c r="G14" s="4"/>
      <c r="H14" s="90"/>
    </row>
    <row r="15" spans="1:17">
      <c r="A15" s="5">
        <f>+A12+1</f>
        <v>4</v>
      </c>
      <c r="B15" s="5"/>
      <c r="D15" t="s">
        <v>111</v>
      </c>
      <c r="G15" s="4"/>
      <c r="H15" s="37">
        <v>41750000</v>
      </c>
    </row>
    <row r="16" spans="1:17">
      <c r="A16" s="5"/>
      <c r="B16" s="5"/>
      <c r="G16" s="4"/>
      <c r="H16" s="8" t="s">
        <v>11</v>
      </c>
    </row>
    <row r="17" spans="1:14">
      <c r="A17" s="5"/>
      <c r="B17" s="5"/>
      <c r="G17" s="4"/>
      <c r="H17" s="4"/>
    </row>
    <row r="18" spans="1:14">
      <c r="A18" s="5">
        <f>+A15+1</f>
        <v>5</v>
      </c>
      <c r="B18" s="5"/>
      <c r="D18" s="20" t="s">
        <v>660</v>
      </c>
      <c r="G18" s="4"/>
      <c r="H18" s="7">
        <f>+H12-H15</f>
        <v>90775274</v>
      </c>
      <c r="K18" s="7"/>
    </row>
    <row r="19" spans="1:14">
      <c r="A19" s="5"/>
      <c r="B19" s="5"/>
      <c r="G19" s="4"/>
      <c r="H19" s="11" t="s">
        <v>24</v>
      </c>
      <c r="N19" s="138"/>
    </row>
    <row r="20" spans="1:14">
      <c r="A20" s="5"/>
      <c r="B20" s="5"/>
      <c r="G20" s="4"/>
      <c r="H20" s="4"/>
    </row>
    <row r="21" spans="1:14">
      <c r="A21" s="5"/>
      <c r="B21" s="5"/>
      <c r="G21" s="4"/>
      <c r="H21" s="4"/>
    </row>
    <row r="22" spans="1:14">
      <c r="A22" s="5"/>
      <c r="B22" s="5"/>
      <c r="C22" t="s">
        <v>112</v>
      </c>
      <c r="F22" s="17"/>
      <c r="G22" s="4"/>
      <c r="H22" s="8"/>
    </row>
    <row r="23" spans="1:14">
      <c r="A23" s="5">
        <f>+A18+1</f>
        <v>6</v>
      </c>
      <c r="B23" s="5"/>
      <c r="D23" t="s">
        <v>113</v>
      </c>
      <c r="F23" s="17"/>
      <c r="G23" s="4"/>
      <c r="H23" s="40">
        <v>523324094</v>
      </c>
    </row>
    <row r="24" spans="1:14" s="136" customFormat="1">
      <c r="A24" s="137">
        <f>A23+1</f>
        <v>7</v>
      </c>
      <c r="B24" s="137"/>
      <c r="D24" s="136" t="s">
        <v>227</v>
      </c>
      <c r="F24" s="17"/>
      <c r="G24" s="138"/>
      <c r="H24" s="40">
        <v>2811185</v>
      </c>
    </row>
    <row r="25" spans="1:14">
      <c r="A25" s="5">
        <f>+A24+1</f>
        <v>8</v>
      </c>
      <c r="B25" s="5"/>
      <c r="D25" t="s">
        <v>239</v>
      </c>
      <c r="F25" s="17"/>
      <c r="G25" s="4"/>
      <c r="H25" s="40">
        <v>-1344390</v>
      </c>
      <c r="N25" s="7"/>
    </row>
    <row r="26" spans="1:14">
      <c r="A26" s="5"/>
      <c r="B26" s="5"/>
      <c r="G26" s="4"/>
      <c r="H26" s="8" t="s">
        <v>11</v>
      </c>
    </row>
    <row r="27" spans="1:14">
      <c r="A27" s="5">
        <f>+A25+1</f>
        <v>9</v>
      </c>
      <c r="B27" s="5"/>
      <c r="D27" t="s">
        <v>114</v>
      </c>
      <c r="G27" s="4"/>
      <c r="H27" s="18">
        <f>SUM(H23:H25)</f>
        <v>524790889</v>
      </c>
    </row>
    <row r="28" spans="1:14">
      <c r="A28" s="5"/>
      <c r="B28" s="5"/>
      <c r="G28" s="4"/>
      <c r="H28" s="11" t="s">
        <v>229</v>
      </c>
    </row>
    <row r="29" spans="1:14">
      <c r="A29" s="5"/>
      <c r="B29" s="5"/>
      <c r="G29" s="4"/>
      <c r="H29" s="8"/>
    </row>
    <row r="30" spans="1:14">
      <c r="A30" s="5"/>
      <c r="B30" s="5"/>
      <c r="G30" s="4"/>
      <c r="H30" s="4"/>
    </row>
    <row r="31" spans="1:14">
      <c r="A31" s="5"/>
      <c r="B31" s="5"/>
      <c r="G31" s="4"/>
      <c r="H31" s="4"/>
    </row>
    <row r="32" spans="1:14">
      <c r="A32" s="5"/>
      <c r="B32" s="5"/>
      <c r="G32" s="4"/>
      <c r="H32" s="4"/>
    </row>
    <row r="33" spans="1:8">
      <c r="A33" s="5"/>
      <c r="B33" s="5"/>
      <c r="G33" s="4"/>
      <c r="H33" s="4"/>
    </row>
    <row r="34" spans="1:8">
      <c r="A34" s="5"/>
      <c r="B34" s="5"/>
      <c r="G34" s="4"/>
      <c r="H34" s="8"/>
    </row>
    <row r="35" spans="1:8">
      <c r="A35" s="5"/>
      <c r="B35" s="5"/>
      <c r="G35" s="4"/>
      <c r="H35" s="4"/>
    </row>
    <row r="36" spans="1:8">
      <c r="A36" s="5"/>
      <c r="B36" s="5"/>
      <c r="G36" s="4"/>
      <c r="H36" s="8"/>
    </row>
    <row r="37" spans="1:8">
      <c r="A37" s="5"/>
      <c r="B37" s="5"/>
      <c r="G37" s="4"/>
      <c r="H37" s="4"/>
    </row>
    <row r="38" spans="1:8">
      <c r="A38" s="5"/>
      <c r="B38" s="5"/>
      <c r="G38" s="4"/>
      <c r="H38" s="114"/>
    </row>
    <row r="39" spans="1:8">
      <c r="A39" s="5"/>
      <c r="B39" s="5"/>
      <c r="G39" s="4"/>
      <c r="H39" s="4"/>
    </row>
    <row r="40" spans="1:8">
      <c r="A40" s="5"/>
      <c r="B40" s="5"/>
      <c r="G40" s="4"/>
      <c r="H40" s="8"/>
    </row>
    <row r="41" spans="1:8">
      <c r="A41" s="5"/>
      <c r="B41" s="5"/>
      <c r="G41" s="4"/>
      <c r="H41" s="4"/>
    </row>
    <row r="42" spans="1:8">
      <c r="A42" s="5"/>
      <c r="B42" s="5"/>
      <c r="G42" s="4"/>
      <c r="H42" s="4"/>
    </row>
    <row r="43" spans="1:8">
      <c r="A43" s="5"/>
      <c r="B43" s="5"/>
      <c r="D43" s="1"/>
      <c r="G43" s="4"/>
      <c r="H43" s="4"/>
    </row>
    <row r="44" spans="1:8">
      <c r="A44" s="5"/>
      <c r="B44" s="5"/>
      <c r="G44" s="4"/>
      <c r="H44" s="4"/>
    </row>
    <row r="45" spans="1:8">
      <c r="A45" s="5"/>
      <c r="B45" s="5"/>
      <c r="G45" s="4"/>
      <c r="H45" s="4"/>
    </row>
    <row r="46" spans="1:8">
      <c r="A46" s="5"/>
      <c r="B46" s="5"/>
      <c r="G46" s="4"/>
      <c r="H46" s="4"/>
    </row>
    <row r="47" spans="1:8">
      <c r="A47" s="5"/>
      <c r="B47" s="5"/>
      <c r="G47" s="4"/>
      <c r="H47" s="4"/>
    </row>
    <row r="48" spans="1:8">
      <c r="A48" s="5"/>
      <c r="B48" s="5"/>
      <c r="G48" s="4"/>
      <c r="H48" s="4"/>
    </row>
    <row r="49" spans="1:8">
      <c r="A49" s="5"/>
      <c r="B49" s="5"/>
      <c r="G49" s="4"/>
      <c r="H49" s="8"/>
    </row>
    <row r="50" spans="1:8">
      <c r="A50" s="5"/>
      <c r="B50" s="5"/>
      <c r="G50" s="4"/>
      <c r="H50" s="13"/>
    </row>
    <row r="51" spans="1:8">
      <c r="A51" s="5"/>
      <c r="B51" s="5"/>
      <c r="G51" s="4"/>
      <c r="H51" s="8"/>
    </row>
    <row r="52" spans="1:8">
      <c r="A52" s="5"/>
      <c r="B52" s="5"/>
      <c r="G52" s="4"/>
      <c r="H52" s="4"/>
    </row>
    <row r="53" spans="1:8">
      <c r="A53" s="5"/>
      <c r="B53" s="5"/>
      <c r="G53" s="4"/>
      <c r="H53" s="4"/>
    </row>
    <row r="54" spans="1:8">
      <c r="A54" s="5"/>
      <c r="B54" s="5"/>
      <c r="G54" s="4"/>
      <c r="H54" s="4"/>
    </row>
    <row r="55" spans="1:8">
      <c r="A55" s="5"/>
      <c r="B55" s="5"/>
      <c r="G55" s="4"/>
      <c r="H55" s="4"/>
    </row>
    <row r="56" spans="1:8">
      <c r="A56" s="5"/>
      <c r="B56" s="5"/>
      <c r="G56" s="4"/>
      <c r="H56" s="4"/>
    </row>
    <row r="57" spans="1:8">
      <c r="A57" s="5"/>
      <c r="B57" s="5"/>
      <c r="G57" s="4"/>
      <c r="H57" s="4"/>
    </row>
    <row r="58" spans="1:8">
      <c r="A58" s="5"/>
      <c r="B58" s="5"/>
      <c r="G58" s="4"/>
      <c r="H58" s="8"/>
    </row>
    <row r="59" spans="1:8">
      <c r="A59" s="5"/>
      <c r="B59" s="5"/>
      <c r="G59" s="4"/>
      <c r="H59" s="4"/>
    </row>
    <row r="60" spans="1:8">
      <c r="A60" s="5"/>
      <c r="B60" s="5"/>
      <c r="G60" s="4"/>
      <c r="H60" s="8"/>
    </row>
    <row r="61" spans="1:8">
      <c r="A61" s="5"/>
      <c r="B61" s="5"/>
      <c r="G61" s="4"/>
      <c r="H61" s="4"/>
    </row>
    <row r="62" spans="1:8">
      <c r="A62" s="5"/>
      <c r="B62" s="5"/>
      <c r="G62" s="4"/>
      <c r="H62" s="4"/>
    </row>
    <row r="63" spans="1:8">
      <c r="A63" s="5"/>
      <c r="B63" s="5"/>
      <c r="G63" s="4"/>
      <c r="H63" s="4"/>
    </row>
    <row r="64" spans="1:8">
      <c r="A64" s="5"/>
      <c r="B64" s="5"/>
      <c r="G64" s="4"/>
      <c r="H64" s="8"/>
    </row>
    <row r="65" spans="1:8">
      <c r="A65" s="5"/>
      <c r="B65" s="5"/>
      <c r="G65" s="4"/>
      <c r="H65" s="4"/>
    </row>
    <row r="66" spans="1:8">
      <c r="A66" s="5"/>
      <c r="B66" s="5"/>
      <c r="G66" s="4"/>
      <c r="H66" s="8"/>
    </row>
    <row r="67" spans="1:8">
      <c r="A67" s="5"/>
      <c r="B67" s="5"/>
      <c r="G67" s="4"/>
      <c r="H67" s="8"/>
    </row>
    <row r="68" spans="1:8">
      <c r="A68" s="5"/>
      <c r="B68" s="5"/>
      <c r="G68" s="4"/>
      <c r="H68" s="4"/>
    </row>
    <row r="69" spans="1:8">
      <c r="A69" s="5"/>
      <c r="B69" s="5"/>
      <c r="G69" s="4"/>
      <c r="H69" s="4"/>
    </row>
    <row r="70" spans="1:8">
      <c r="A70" s="5"/>
      <c r="B70" s="5"/>
      <c r="G70" s="4"/>
      <c r="H70" s="4"/>
    </row>
    <row r="71" spans="1:8">
      <c r="A71" s="5"/>
      <c r="B71" s="5"/>
      <c r="G71" s="4"/>
      <c r="H71" s="4"/>
    </row>
    <row r="72" spans="1:8">
      <c r="A72" s="5"/>
      <c r="B72" s="5"/>
      <c r="G72" s="4"/>
      <c r="H72" s="4"/>
    </row>
    <row r="73" spans="1:8">
      <c r="A73" s="5"/>
      <c r="B73" s="5"/>
      <c r="G73" s="4"/>
      <c r="H73" s="8"/>
    </row>
    <row r="74" spans="1:8">
      <c r="A74" s="5"/>
      <c r="B74" s="5"/>
      <c r="D74" s="1"/>
      <c r="G74" s="4"/>
      <c r="H74" s="4"/>
    </row>
    <row r="75" spans="1:8">
      <c r="A75" s="5"/>
      <c r="B75" s="5"/>
      <c r="G75" s="4"/>
      <c r="H75" s="8"/>
    </row>
    <row r="76" spans="1:8">
      <c r="A76" s="5"/>
      <c r="B76" s="5"/>
      <c r="G76" s="4"/>
      <c r="H76" s="4"/>
    </row>
    <row r="77" spans="1:8">
      <c r="A77" s="5"/>
      <c r="B77" s="5"/>
      <c r="G77" s="4"/>
      <c r="H77" s="14"/>
    </row>
    <row r="78" spans="1:8">
      <c r="A78" s="5"/>
      <c r="B78" s="5"/>
      <c r="G78" s="4"/>
      <c r="H78" s="11"/>
    </row>
    <row r="79" spans="1:8">
      <c r="A79" s="5"/>
      <c r="B79" s="5"/>
      <c r="G79" s="4"/>
      <c r="H79" s="4"/>
    </row>
    <row r="80" spans="1:8">
      <c r="A80" s="5"/>
      <c r="B80" s="5"/>
      <c r="G80" s="4"/>
      <c r="H80" s="4"/>
    </row>
    <row r="81" spans="1:8">
      <c r="A81" s="5"/>
      <c r="B81" s="5"/>
      <c r="G81" s="4"/>
      <c r="H81" s="4"/>
    </row>
    <row r="82" spans="1:8">
      <c r="A82" s="5"/>
      <c r="B82" s="5"/>
      <c r="G82" s="4"/>
      <c r="H82" s="4"/>
    </row>
    <row r="83" spans="1:8">
      <c r="A83" s="5"/>
      <c r="B83" s="5"/>
      <c r="G83" s="4"/>
      <c r="H83" s="4"/>
    </row>
    <row r="84" spans="1:8">
      <c r="A84" s="5"/>
      <c r="B84" s="5"/>
      <c r="G84" s="4"/>
      <c r="H84" s="4"/>
    </row>
    <row r="85" spans="1:8">
      <c r="A85" s="5"/>
      <c r="B85" s="5"/>
      <c r="G85" s="4"/>
      <c r="H85" s="4"/>
    </row>
    <row r="86" spans="1:8">
      <c r="A86" s="5"/>
      <c r="B86" s="5"/>
      <c r="G86" s="4"/>
      <c r="H86" s="4"/>
    </row>
    <row r="87" spans="1:8">
      <c r="A87" s="5"/>
      <c r="B87" s="5"/>
      <c r="G87" s="4"/>
      <c r="H87" s="4"/>
    </row>
    <row r="88" spans="1:8">
      <c r="A88" s="5"/>
      <c r="B88" s="5"/>
      <c r="G88" s="4"/>
      <c r="H88" s="4"/>
    </row>
    <row r="89" spans="1:8">
      <c r="A89" s="5"/>
      <c r="B89" s="5"/>
      <c r="G89" s="4"/>
      <c r="H89" s="4"/>
    </row>
    <row r="90" spans="1:8">
      <c r="A90" s="5"/>
      <c r="B90" s="5"/>
      <c r="G90" s="4"/>
      <c r="H90" s="4"/>
    </row>
    <row r="91" spans="1:8">
      <c r="A91" s="5"/>
      <c r="B91" s="5"/>
      <c r="G91" s="4"/>
      <c r="H91" s="4"/>
    </row>
    <row r="92" spans="1:8">
      <c r="A92" s="5"/>
      <c r="B92" s="5"/>
      <c r="G92" s="4"/>
      <c r="H92" s="4"/>
    </row>
    <row r="93" spans="1:8">
      <c r="A93" s="5"/>
      <c r="B93" s="5"/>
      <c r="G93" s="4"/>
      <c r="H93" s="4"/>
    </row>
    <row r="94" spans="1:8">
      <c r="A94" s="5"/>
      <c r="B94" s="5"/>
      <c r="G94" s="4"/>
      <c r="H94" s="4"/>
    </row>
    <row r="95" spans="1:8">
      <c r="A95" s="5"/>
      <c r="B95" s="5"/>
      <c r="G95" s="4"/>
      <c r="H95" s="4"/>
    </row>
    <row r="96" spans="1:8">
      <c r="A96" s="5"/>
      <c r="B96" s="5"/>
    </row>
  </sheetData>
  <phoneticPr fontId="0" type="noConversion"/>
  <printOptions horizontalCentered="1"/>
  <pageMargins left="0" right="0" top="1" bottom="0.5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I84"/>
  <sheetViews>
    <sheetView view="pageBreakPreview" zoomScale="60" zoomScaleNormal="100" workbookViewId="0">
      <selection activeCell="O5" sqref="O5"/>
    </sheetView>
  </sheetViews>
  <sheetFormatPr defaultColWidth="8.85546875" defaultRowHeight="12.75"/>
  <cols>
    <col min="1" max="1" width="4.42578125" style="208" bestFit="1" customWidth="1"/>
    <col min="2" max="2" width="4.42578125" style="208" customWidth="1"/>
    <col min="3" max="3" width="23.140625" style="208" bestFit="1" customWidth="1"/>
    <col min="4" max="4" width="2.28515625" style="208" customWidth="1"/>
    <col min="5" max="5" width="43.140625" style="192" bestFit="1" customWidth="1"/>
    <col min="6" max="6" width="2.28515625" style="192" customWidth="1"/>
    <col min="7" max="7" width="15.7109375" style="192" customWidth="1"/>
    <col min="8" max="8" width="2.28515625" style="192" customWidth="1"/>
    <col min="9" max="9" width="15" style="192" bestFit="1" customWidth="1"/>
    <col min="10" max="16384" width="8.85546875" style="192"/>
  </cols>
  <sheetData>
    <row r="1" spans="1:7">
      <c r="C1" s="323" t="s">
        <v>12</v>
      </c>
      <c r="D1" s="323"/>
      <c r="E1" s="323"/>
      <c r="G1" s="178" t="s">
        <v>262</v>
      </c>
    </row>
    <row r="2" spans="1:7">
      <c r="C2" s="323" t="s">
        <v>134</v>
      </c>
      <c r="D2" s="323"/>
      <c r="E2" s="323"/>
      <c r="G2" s="168" t="s">
        <v>262</v>
      </c>
    </row>
    <row r="3" spans="1:7">
      <c r="C3" s="323" t="str">
        <f>'P 5'!D4</f>
        <v>FOR THE TWELVE MONTHS ENDED FEBRUARY 28, 2017</v>
      </c>
      <c r="D3" s="323"/>
      <c r="E3" s="323"/>
    </row>
    <row r="4" spans="1:7">
      <c r="E4" s="208"/>
    </row>
    <row r="5" spans="1:7">
      <c r="E5" s="208"/>
    </row>
    <row r="6" spans="1:7">
      <c r="E6" s="208"/>
    </row>
    <row r="7" spans="1:7">
      <c r="C7" s="208" t="s">
        <v>136</v>
      </c>
    </row>
    <row r="8" spans="1:7" ht="25.5">
      <c r="A8" s="130" t="s">
        <v>0</v>
      </c>
      <c r="B8" s="130"/>
      <c r="C8" s="130" t="s">
        <v>135</v>
      </c>
      <c r="D8" s="130"/>
      <c r="E8" s="208" t="s">
        <v>137</v>
      </c>
    </row>
    <row r="9" spans="1:7">
      <c r="A9" s="130"/>
      <c r="B9" s="130"/>
      <c r="C9" s="130"/>
      <c r="D9" s="130"/>
    </row>
    <row r="10" spans="1:7">
      <c r="A10" s="133">
        <v>1</v>
      </c>
      <c r="B10" s="133"/>
      <c r="C10" s="133">
        <v>440</v>
      </c>
      <c r="D10" s="133"/>
      <c r="E10" s="192" t="s">
        <v>138</v>
      </c>
      <c r="F10" s="201"/>
      <c r="G10" s="140">
        <v>239053369.73999998</v>
      </c>
    </row>
    <row r="11" spans="1:7">
      <c r="A11" s="133"/>
      <c r="B11" s="133"/>
      <c r="C11" s="133">
        <v>442</v>
      </c>
      <c r="D11" s="133"/>
      <c r="E11" s="192" t="s">
        <v>139</v>
      </c>
      <c r="F11" s="201"/>
      <c r="G11" s="201"/>
    </row>
    <row r="12" spans="1:7">
      <c r="A12" s="133">
        <f>+A10+1</f>
        <v>2</v>
      </c>
      <c r="B12" s="133"/>
      <c r="C12" s="133"/>
      <c r="D12" s="133"/>
      <c r="E12" s="192" t="s">
        <v>140</v>
      </c>
      <c r="F12" s="201"/>
      <c r="G12" s="39">
        <v>152312149.86000001</v>
      </c>
    </row>
    <row r="13" spans="1:7">
      <c r="A13" s="133">
        <f>+A12+1</f>
        <v>3</v>
      </c>
      <c r="B13" s="133"/>
      <c r="C13" s="133"/>
      <c r="D13" s="133"/>
      <c r="E13" s="128" t="s">
        <v>141</v>
      </c>
      <c r="F13" s="201"/>
      <c r="G13" s="201">
        <v>160804188.5</v>
      </c>
    </row>
    <row r="14" spans="1:7">
      <c r="A14" s="133">
        <f>+A13+1</f>
        <v>4</v>
      </c>
      <c r="B14" s="133"/>
      <c r="C14" s="133">
        <v>444</v>
      </c>
      <c r="D14" s="133"/>
      <c r="E14" s="192" t="s">
        <v>142</v>
      </c>
      <c r="F14" s="201"/>
      <c r="G14" s="39">
        <v>1980970.4999999998</v>
      </c>
    </row>
    <row r="15" spans="1:7">
      <c r="A15" s="133">
        <f>+A14+1</f>
        <v>5</v>
      </c>
      <c r="B15" s="133"/>
      <c r="C15" s="133">
        <v>445</v>
      </c>
      <c r="D15" s="192"/>
      <c r="E15" s="192" t="s">
        <v>143</v>
      </c>
      <c r="F15" s="201"/>
      <c r="G15" s="39">
        <v>0</v>
      </c>
    </row>
    <row r="16" spans="1:7">
      <c r="A16" s="133"/>
      <c r="B16" s="133"/>
      <c r="C16" s="133"/>
      <c r="D16" s="192"/>
      <c r="E16" s="128"/>
      <c r="F16" s="201"/>
      <c r="G16" s="202" t="s">
        <v>11</v>
      </c>
    </row>
    <row r="17" spans="1:9">
      <c r="A17" s="133">
        <f>+A15+1</f>
        <v>6</v>
      </c>
      <c r="B17" s="133"/>
      <c r="C17" s="133"/>
      <c r="D17" s="192"/>
      <c r="E17" s="128" t="s">
        <v>144</v>
      </c>
      <c r="F17" s="201"/>
      <c r="G17" s="177">
        <f>SUM(G10:G16)</f>
        <v>554150678.60000002</v>
      </c>
    </row>
    <row r="18" spans="1:9">
      <c r="A18" s="192"/>
      <c r="B18" s="192"/>
      <c r="C18" s="192"/>
      <c r="D18" s="192"/>
      <c r="E18" s="128"/>
      <c r="F18" s="201"/>
      <c r="G18" s="39"/>
    </row>
    <row r="19" spans="1:9">
      <c r="A19" s="133">
        <f>+A17+1</f>
        <v>7</v>
      </c>
      <c r="B19" s="133"/>
      <c r="C19" s="133">
        <v>447</v>
      </c>
      <c r="D19" s="192"/>
      <c r="E19" s="128" t="s">
        <v>145</v>
      </c>
      <c r="F19" s="201"/>
      <c r="G19" s="201">
        <v>52045999.079999991</v>
      </c>
      <c r="I19" s="193" t="s">
        <v>262</v>
      </c>
    </row>
    <row r="20" spans="1:9">
      <c r="A20" s="133"/>
      <c r="B20" s="133"/>
      <c r="C20" s="133"/>
      <c r="D20" s="133"/>
      <c r="F20" s="201"/>
      <c r="G20" s="202" t="s">
        <v>11</v>
      </c>
    </row>
    <row r="21" spans="1:9">
      <c r="A21" s="133">
        <f>+A19+1</f>
        <v>8</v>
      </c>
      <c r="B21" s="133"/>
      <c r="C21" s="133"/>
      <c r="D21" s="133"/>
      <c r="E21" s="211" t="s">
        <v>255</v>
      </c>
      <c r="F21" s="201"/>
      <c r="G21" s="140">
        <f>+G17+G19</f>
        <v>606196677.68000007</v>
      </c>
    </row>
    <row r="22" spans="1:9">
      <c r="A22" s="133"/>
      <c r="B22" s="133"/>
      <c r="C22" s="133"/>
      <c r="D22" s="133"/>
      <c r="E22" s="128"/>
      <c r="F22" s="201"/>
      <c r="G22" s="202"/>
    </row>
    <row r="23" spans="1:9">
      <c r="A23" s="133">
        <f>+A21+1</f>
        <v>9</v>
      </c>
      <c r="B23" s="133"/>
      <c r="C23" s="133">
        <v>449</v>
      </c>
      <c r="D23" s="133"/>
      <c r="E23" s="128" t="s">
        <v>250</v>
      </c>
      <c r="F23" s="201"/>
      <c r="G23" s="140">
        <v>-1102335.6300000001</v>
      </c>
    </row>
    <row r="24" spans="1:9">
      <c r="A24" s="133"/>
      <c r="B24" s="133"/>
      <c r="C24" s="133"/>
      <c r="D24" s="133"/>
      <c r="E24" s="128"/>
      <c r="F24" s="201"/>
      <c r="G24" s="202" t="s">
        <v>11</v>
      </c>
    </row>
    <row r="25" spans="1:9">
      <c r="A25" s="133">
        <f>+A23+1</f>
        <v>10</v>
      </c>
      <c r="B25" s="133"/>
      <c r="C25" s="133"/>
      <c r="D25" s="133"/>
      <c r="E25" s="128" t="s">
        <v>146</v>
      </c>
      <c r="F25" s="201"/>
      <c r="G25" s="140">
        <f>+G21+G23</f>
        <v>605094342.05000007</v>
      </c>
    </row>
    <row r="26" spans="1:9">
      <c r="A26" s="133"/>
      <c r="B26" s="133"/>
      <c r="C26" s="133"/>
      <c r="D26" s="133"/>
      <c r="E26" s="128"/>
      <c r="F26" s="201"/>
      <c r="G26" s="84" t="s">
        <v>229</v>
      </c>
    </row>
    <row r="27" spans="1:9">
      <c r="A27" s="133"/>
      <c r="B27" s="133"/>
      <c r="C27" s="130" t="s">
        <v>147</v>
      </c>
      <c r="D27" s="133"/>
      <c r="E27" s="128"/>
      <c r="F27" s="201"/>
      <c r="G27" s="39"/>
    </row>
    <row r="28" spans="1:9">
      <c r="A28" s="133"/>
      <c r="B28" s="133"/>
      <c r="C28" s="133"/>
      <c r="D28" s="133"/>
      <c r="E28" s="128"/>
      <c r="F28" s="201"/>
      <c r="G28" s="201"/>
    </row>
    <row r="29" spans="1:9">
      <c r="A29" s="133">
        <f>A25+1</f>
        <v>11</v>
      </c>
      <c r="B29" s="133"/>
      <c r="C29" s="133">
        <v>450</v>
      </c>
      <c r="D29" s="133"/>
      <c r="E29" s="128" t="s">
        <v>148</v>
      </c>
      <c r="F29" s="201"/>
      <c r="G29" s="201">
        <v>4111894.4400000004</v>
      </c>
    </row>
    <row r="30" spans="1:9">
      <c r="A30" s="133">
        <f>+A29+1</f>
        <v>12</v>
      </c>
      <c r="B30" s="133"/>
      <c r="C30" s="133">
        <v>451</v>
      </c>
      <c r="D30" s="133"/>
      <c r="E30" s="192" t="s">
        <v>149</v>
      </c>
      <c r="F30" s="201"/>
      <c r="G30" s="39">
        <v>785135.76</v>
      </c>
    </row>
    <row r="31" spans="1:9">
      <c r="A31" s="133">
        <f>+A30+1</f>
        <v>13</v>
      </c>
      <c r="B31" s="133"/>
      <c r="C31" s="133">
        <v>454</v>
      </c>
      <c r="D31" s="133"/>
      <c r="E31" s="128" t="s">
        <v>150</v>
      </c>
      <c r="F31" s="201"/>
      <c r="G31" s="201">
        <v>6779021.1500000004</v>
      </c>
    </row>
    <row r="32" spans="1:9">
      <c r="A32" s="133">
        <f>+A31+1</f>
        <v>14</v>
      </c>
      <c r="B32" s="133"/>
      <c r="C32" s="133">
        <v>456</v>
      </c>
      <c r="D32" s="133"/>
      <c r="E32" s="128" t="s">
        <v>151</v>
      </c>
      <c r="F32" s="201"/>
      <c r="G32" s="39">
        <v>30171575.600000001</v>
      </c>
    </row>
    <row r="33" spans="1:9">
      <c r="A33" s="133"/>
      <c r="B33" s="133"/>
      <c r="C33" s="133"/>
      <c r="D33" s="133"/>
      <c r="F33" s="201"/>
      <c r="G33" s="202" t="s">
        <v>11</v>
      </c>
    </row>
    <row r="34" spans="1:9">
      <c r="A34" s="133">
        <f>+A32+1</f>
        <v>15</v>
      </c>
      <c r="B34" s="133"/>
      <c r="C34" s="133"/>
      <c r="D34" s="133"/>
      <c r="E34" s="128" t="s">
        <v>152</v>
      </c>
      <c r="F34" s="201"/>
      <c r="G34" s="212">
        <f>SUM(G29:G33)</f>
        <v>41847626.950000003</v>
      </c>
    </row>
    <row r="35" spans="1:9">
      <c r="A35" s="133"/>
      <c r="B35" s="133"/>
      <c r="C35" s="133"/>
      <c r="D35" s="133"/>
      <c r="F35" s="201"/>
      <c r="G35" s="84" t="s">
        <v>229</v>
      </c>
    </row>
    <row r="36" spans="1:9">
      <c r="A36" s="133"/>
      <c r="B36" s="133"/>
      <c r="C36" s="133"/>
      <c r="D36" s="133"/>
      <c r="F36" s="201"/>
      <c r="G36" s="201"/>
      <c r="I36" s="166" t="s">
        <v>262</v>
      </c>
    </row>
    <row r="37" spans="1:9">
      <c r="A37" s="133"/>
      <c r="B37" s="133"/>
      <c r="C37" s="133"/>
      <c r="D37" s="133"/>
      <c r="F37" s="201"/>
      <c r="G37" s="39"/>
    </row>
    <row r="38" spans="1:9">
      <c r="A38" s="133"/>
      <c r="B38" s="133"/>
      <c r="C38" s="133"/>
      <c r="D38" s="133"/>
      <c r="E38" s="213"/>
      <c r="F38" s="201"/>
      <c r="G38" s="201"/>
    </row>
    <row r="39" spans="1:9">
      <c r="A39" s="133"/>
      <c r="B39" s="133"/>
      <c r="C39" s="133"/>
      <c r="D39" s="133"/>
      <c r="F39" s="201"/>
      <c r="G39" s="39"/>
    </row>
    <row r="40" spans="1:9">
      <c r="A40" s="133"/>
      <c r="B40" s="133"/>
      <c r="C40" s="133"/>
      <c r="D40" s="133"/>
      <c r="E40" s="135"/>
      <c r="F40" s="201"/>
      <c r="G40" s="201"/>
    </row>
    <row r="41" spans="1:9">
      <c r="A41" s="133"/>
      <c r="B41" s="133"/>
      <c r="C41" s="133"/>
      <c r="D41" s="133"/>
      <c r="F41" s="201"/>
      <c r="G41" s="201"/>
    </row>
    <row r="42" spans="1:9">
      <c r="A42" s="133"/>
      <c r="B42" s="133"/>
      <c r="C42" s="133"/>
      <c r="D42" s="133"/>
      <c r="F42" s="201"/>
      <c r="G42" s="39"/>
    </row>
    <row r="43" spans="1:9">
      <c r="A43" s="133"/>
      <c r="B43" s="133"/>
      <c r="C43" s="133"/>
      <c r="D43" s="133"/>
      <c r="F43" s="201"/>
      <c r="G43" s="201"/>
    </row>
    <row r="44" spans="1:9">
      <c r="A44" s="133"/>
      <c r="B44" s="133"/>
      <c r="C44" s="133"/>
      <c r="D44" s="133"/>
      <c r="E44" s="214"/>
      <c r="F44" s="201"/>
      <c r="G44" s="201"/>
    </row>
    <row r="45" spans="1:9">
      <c r="A45" s="133"/>
      <c r="B45" s="133"/>
      <c r="C45" s="133"/>
      <c r="D45" s="133"/>
      <c r="F45" s="201"/>
      <c r="G45" s="39"/>
    </row>
    <row r="46" spans="1:9">
      <c r="A46" s="133"/>
      <c r="B46" s="133"/>
      <c r="C46" s="133"/>
      <c r="D46" s="133"/>
      <c r="E46" s="128"/>
      <c r="F46" s="201"/>
      <c r="G46" s="39"/>
    </row>
    <row r="47" spans="1:9">
      <c r="A47" s="133"/>
      <c r="B47" s="133"/>
      <c r="C47" s="133"/>
      <c r="D47" s="133"/>
      <c r="F47" s="201"/>
      <c r="G47" s="39"/>
    </row>
    <row r="48" spans="1:9">
      <c r="A48" s="133"/>
      <c r="B48" s="133"/>
      <c r="C48" s="133"/>
      <c r="D48" s="133"/>
      <c r="F48" s="201"/>
      <c r="G48" s="201"/>
    </row>
    <row r="49" spans="1:7">
      <c r="A49" s="133"/>
      <c r="B49" s="133"/>
      <c r="C49" s="133"/>
      <c r="D49" s="133"/>
      <c r="F49" s="201"/>
      <c r="G49" s="39"/>
    </row>
    <row r="50" spans="1:7">
      <c r="A50" s="133"/>
      <c r="B50" s="133"/>
      <c r="C50" s="133"/>
      <c r="D50" s="133"/>
      <c r="F50" s="201"/>
      <c r="G50" s="201"/>
    </row>
    <row r="51" spans="1:7">
      <c r="A51" s="133"/>
      <c r="B51" s="133"/>
      <c r="C51" s="133"/>
      <c r="D51" s="133"/>
      <c r="F51" s="201"/>
      <c r="G51" s="39"/>
    </row>
    <row r="52" spans="1:7">
      <c r="A52" s="133"/>
      <c r="B52" s="133"/>
      <c r="C52" s="133"/>
      <c r="D52" s="133"/>
      <c r="F52" s="201"/>
      <c r="G52" s="39"/>
    </row>
    <row r="53" spans="1:7">
      <c r="A53" s="133"/>
      <c r="B53" s="133"/>
      <c r="C53" s="133"/>
      <c r="D53" s="133"/>
      <c r="F53" s="201"/>
      <c r="G53" s="177"/>
    </row>
    <row r="54" spans="1:7">
      <c r="A54" s="133"/>
      <c r="B54" s="133"/>
      <c r="C54" s="133"/>
      <c r="D54" s="133"/>
      <c r="F54" s="201"/>
      <c r="G54" s="39"/>
    </row>
    <row r="55" spans="1:7">
      <c r="A55" s="133"/>
      <c r="B55" s="133"/>
      <c r="C55" s="133"/>
      <c r="D55" s="133"/>
      <c r="F55" s="201"/>
      <c r="G55" s="39"/>
    </row>
    <row r="56" spans="1:7">
      <c r="A56" s="133"/>
      <c r="B56" s="133"/>
      <c r="C56" s="133"/>
      <c r="D56" s="133"/>
      <c r="F56" s="201"/>
      <c r="G56" s="201"/>
    </row>
    <row r="57" spans="1:7">
      <c r="A57" s="133"/>
      <c r="B57" s="133"/>
      <c r="C57" s="133"/>
      <c r="D57" s="133"/>
      <c r="F57" s="201"/>
      <c r="G57" s="201"/>
    </row>
    <row r="58" spans="1:7">
      <c r="A58" s="133"/>
      <c r="B58" s="133"/>
      <c r="C58" s="133"/>
      <c r="D58" s="133"/>
      <c r="F58" s="201"/>
      <c r="G58" s="201"/>
    </row>
    <row r="59" spans="1:7">
      <c r="A59" s="133"/>
      <c r="B59" s="133"/>
      <c r="C59" s="133"/>
      <c r="D59" s="133"/>
      <c r="F59" s="201"/>
      <c r="G59" s="201"/>
    </row>
    <row r="60" spans="1:7">
      <c r="A60" s="133"/>
      <c r="B60" s="133"/>
      <c r="C60" s="133"/>
      <c r="D60" s="133"/>
      <c r="F60" s="201"/>
      <c r="G60" s="201"/>
    </row>
    <row r="61" spans="1:7">
      <c r="A61" s="133"/>
      <c r="B61" s="133"/>
      <c r="C61" s="133"/>
      <c r="D61" s="133"/>
      <c r="F61" s="201"/>
      <c r="G61" s="39"/>
    </row>
    <row r="62" spans="1:7">
      <c r="A62" s="133"/>
      <c r="B62" s="133"/>
      <c r="C62" s="133"/>
      <c r="D62" s="133"/>
      <c r="E62" s="135"/>
      <c r="F62" s="201"/>
      <c r="G62" s="201"/>
    </row>
    <row r="63" spans="1:7">
      <c r="A63" s="133"/>
      <c r="B63" s="133"/>
      <c r="C63" s="133"/>
      <c r="D63" s="133"/>
      <c r="F63" s="201"/>
      <c r="G63" s="39"/>
    </row>
    <row r="64" spans="1:7">
      <c r="A64" s="133"/>
      <c r="B64" s="133"/>
      <c r="C64" s="133"/>
      <c r="D64" s="133"/>
      <c r="F64" s="201"/>
      <c r="G64" s="201"/>
    </row>
    <row r="65" spans="1:7">
      <c r="A65" s="133"/>
      <c r="B65" s="133"/>
      <c r="C65" s="133"/>
      <c r="D65" s="133"/>
      <c r="F65" s="201"/>
      <c r="G65" s="177"/>
    </row>
    <row r="66" spans="1:7">
      <c r="A66" s="133"/>
      <c r="B66" s="133"/>
      <c r="C66" s="133"/>
      <c r="D66" s="133"/>
      <c r="F66" s="201"/>
      <c r="G66" s="177"/>
    </row>
    <row r="67" spans="1:7">
      <c r="A67" s="133"/>
      <c r="B67" s="133"/>
      <c r="C67" s="133"/>
      <c r="D67" s="133"/>
      <c r="F67" s="201"/>
      <c r="G67" s="201"/>
    </row>
    <row r="68" spans="1:7">
      <c r="A68" s="133"/>
      <c r="B68" s="133"/>
      <c r="C68" s="133"/>
      <c r="D68" s="133"/>
      <c r="F68" s="201"/>
      <c r="G68" s="201"/>
    </row>
    <row r="69" spans="1:7">
      <c r="A69" s="133"/>
      <c r="B69" s="133"/>
      <c r="C69" s="133"/>
      <c r="D69" s="133"/>
      <c r="F69" s="201"/>
      <c r="G69" s="201"/>
    </row>
    <row r="70" spans="1:7">
      <c r="A70" s="133"/>
      <c r="B70" s="133"/>
      <c r="C70" s="133"/>
      <c r="D70" s="133"/>
      <c r="F70" s="201"/>
      <c r="G70" s="201"/>
    </row>
    <row r="71" spans="1:7">
      <c r="A71" s="133"/>
      <c r="B71" s="133"/>
      <c r="C71" s="133"/>
      <c r="D71" s="133"/>
      <c r="F71" s="201"/>
      <c r="G71" s="201"/>
    </row>
    <row r="72" spans="1:7">
      <c r="A72" s="133"/>
      <c r="B72" s="133"/>
      <c r="C72" s="133"/>
      <c r="D72" s="133"/>
      <c r="F72" s="201"/>
      <c r="G72" s="201"/>
    </row>
    <row r="73" spans="1:7">
      <c r="A73" s="133"/>
      <c r="B73" s="133"/>
      <c r="C73" s="133"/>
      <c r="D73" s="133"/>
      <c r="F73" s="201"/>
      <c r="G73" s="201"/>
    </row>
    <row r="74" spans="1:7">
      <c r="A74" s="133"/>
      <c r="B74" s="133"/>
      <c r="C74" s="133"/>
      <c r="D74" s="133"/>
      <c r="F74" s="201"/>
      <c r="G74" s="201"/>
    </row>
    <row r="75" spans="1:7">
      <c r="A75" s="133"/>
      <c r="B75" s="133"/>
      <c r="C75" s="133"/>
      <c r="D75" s="133"/>
      <c r="F75" s="201"/>
      <c r="G75" s="201"/>
    </row>
    <row r="76" spans="1:7">
      <c r="A76" s="133"/>
      <c r="B76" s="133"/>
      <c r="C76" s="133"/>
      <c r="D76" s="133"/>
      <c r="F76" s="201"/>
      <c r="G76" s="201"/>
    </row>
    <row r="77" spans="1:7">
      <c r="A77" s="133"/>
      <c r="B77" s="133"/>
      <c r="C77" s="133"/>
      <c r="D77" s="133"/>
      <c r="F77" s="201"/>
      <c r="G77" s="201"/>
    </row>
    <row r="78" spans="1:7">
      <c r="A78" s="133"/>
      <c r="B78" s="133"/>
      <c r="C78" s="133"/>
      <c r="D78" s="133"/>
      <c r="F78" s="201"/>
      <c r="G78" s="201"/>
    </row>
    <row r="79" spans="1:7">
      <c r="A79" s="133"/>
      <c r="B79" s="133"/>
      <c r="C79" s="133"/>
      <c r="D79" s="133"/>
      <c r="F79" s="201"/>
      <c r="G79" s="201"/>
    </row>
    <row r="80" spans="1:7">
      <c r="A80" s="133"/>
      <c r="B80" s="133"/>
      <c r="C80" s="133"/>
      <c r="D80" s="133"/>
      <c r="F80" s="201"/>
      <c r="G80" s="201"/>
    </row>
    <row r="81" spans="1:7">
      <c r="A81" s="133"/>
      <c r="B81" s="133"/>
      <c r="C81" s="133"/>
      <c r="D81" s="133"/>
      <c r="F81" s="201"/>
      <c r="G81" s="201"/>
    </row>
    <row r="82" spans="1:7">
      <c r="A82" s="133"/>
      <c r="B82" s="133"/>
      <c r="C82" s="133"/>
      <c r="D82" s="133"/>
      <c r="F82" s="201"/>
      <c r="G82" s="201"/>
    </row>
    <row r="83" spans="1:7">
      <c r="A83" s="133"/>
      <c r="B83" s="133"/>
      <c r="C83" s="133"/>
      <c r="D83" s="133"/>
      <c r="F83" s="201"/>
      <c r="G83" s="201"/>
    </row>
    <row r="84" spans="1:7">
      <c r="A84" s="133"/>
      <c r="B84" s="133"/>
      <c r="C84" s="133"/>
      <c r="D84" s="133"/>
    </row>
  </sheetData>
  <mergeCells count="3">
    <mergeCell ref="C1:E1"/>
    <mergeCell ref="C2:E2"/>
    <mergeCell ref="C3:E3"/>
  </mergeCells>
  <phoneticPr fontId="0" type="noConversion"/>
  <printOptions horizontalCentered="1"/>
  <pageMargins left="0.75" right="0" top="1" bottom="0.5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86"/>
  <sheetViews>
    <sheetView zoomScaleNormal="100" workbookViewId="0">
      <pane ySplit="5" topLeftCell="A23" activePane="bottomLeft" state="frozen"/>
      <selection activeCell="O5" sqref="O5"/>
      <selection pane="bottomLeft" activeCell="D38" sqref="D38"/>
    </sheetView>
  </sheetViews>
  <sheetFormatPr defaultColWidth="8.85546875" defaultRowHeight="12.75"/>
  <cols>
    <col min="1" max="1" width="3.7109375" style="159" bestFit="1" customWidth="1"/>
    <col min="2" max="2" width="1" style="208" customWidth="1"/>
    <col min="3" max="3" width="3.7109375" style="192" customWidth="1"/>
    <col min="4" max="4" width="46.5703125" style="192" customWidth="1"/>
    <col min="5" max="5" width="1" style="192" customWidth="1"/>
    <col min="6" max="6" width="16" style="192" customWidth="1"/>
    <col min="7" max="7" width="1" style="192" customWidth="1"/>
    <col min="8" max="8" width="15.7109375" style="192" customWidth="1"/>
    <col min="9" max="9" width="1" style="192" customWidth="1"/>
    <col min="10" max="10" width="14.42578125" style="192" bestFit="1" customWidth="1"/>
    <col min="11" max="11" width="1" style="192" customWidth="1"/>
    <col min="12" max="12" width="16.5703125" style="192" customWidth="1"/>
    <col min="13" max="13" width="15.7109375" style="192" customWidth="1"/>
    <col min="14" max="14" width="2.28515625" style="192" customWidth="1"/>
    <col min="15" max="15" width="10" style="192" bestFit="1" customWidth="1"/>
    <col min="16" max="16384" width="8.85546875" style="192"/>
  </cols>
  <sheetData>
    <row r="1" spans="1:13">
      <c r="D1" s="323" t="s">
        <v>12</v>
      </c>
      <c r="E1" s="323"/>
      <c r="F1" s="323"/>
      <c r="G1" s="323"/>
      <c r="H1" s="323"/>
      <c r="I1" s="323"/>
      <c r="J1" s="323"/>
      <c r="K1" s="323"/>
      <c r="L1" s="178" t="s">
        <v>262</v>
      </c>
      <c r="M1" s="178"/>
    </row>
    <row r="2" spans="1:13">
      <c r="D2" s="323" t="s">
        <v>115</v>
      </c>
      <c r="E2" s="323"/>
      <c r="F2" s="323"/>
      <c r="G2" s="323"/>
      <c r="H2" s="323"/>
      <c r="I2" s="323"/>
      <c r="J2" s="323"/>
      <c r="K2" s="323"/>
      <c r="L2" s="168" t="s">
        <v>262</v>
      </c>
      <c r="M2" s="168"/>
    </row>
    <row r="3" spans="1:13">
      <c r="D3" s="323" t="str">
        <f>'[1]P 5'!D4</f>
        <v>FOR THE TWELVE MONTHS ENDED FEBRUARY 28, 2017</v>
      </c>
      <c r="E3" s="323"/>
      <c r="F3" s="323"/>
      <c r="G3" s="323"/>
      <c r="H3" s="323"/>
      <c r="I3" s="323"/>
      <c r="J3" s="323"/>
      <c r="K3" s="323"/>
    </row>
    <row r="5" spans="1:13" ht="51">
      <c r="A5" s="179" t="s">
        <v>0</v>
      </c>
      <c r="B5" s="142"/>
      <c r="C5" s="96"/>
      <c r="D5" s="97" t="s">
        <v>340</v>
      </c>
      <c r="E5" s="96"/>
      <c r="F5" s="142" t="s">
        <v>661</v>
      </c>
      <c r="G5" s="96"/>
      <c r="H5" s="142" t="s">
        <v>695</v>
      </c>
      <c r="I5" s="96"/>
      <c r="J5" s="142" t="s">
        <v>662</v>
      </c>
      <c r="K5" s="96"/>
      <c r="L5" s="142" t="s">
        <v>663</v>
      </c>
    </row>
    <row r="6" spans="1:13">
      <c r="A6" s="180">
        <v>-1</v>
      </c>
      <c r="B6" s="142"/>
      <c r="C6" s="96"/>
      <c r="D6" s="143">
        <f>+A6-1</f>
        <v>-2</v>
      </c>
      <c r="E6" s="96"/>
      <c r="F6" s="143">
        <f>+D6-1</f>
        <v>-3</v>
      </c>
      <c r="G6" s="96"/>
      <c r="H6" s="143">
        <f>+F6-1</f>
        <v>-4</v>
      </c>
      <c r="I6" s="96"/>
      <c r="J6" s="143">
        <f>+H6-1</f>
        <v>-5</v>
      </c>
      <c r="K6" s="96"/>
      <c r="L6" s="143">
        <f>+J6-1</f>
        <v>-6</v>
      </c>
    </row>
    <row r="7" spans="1:13">
      <c r="A7" s="161"/>
      <c r="B7" s="181"/>
      <c r="C7" s="166"/>
      <c r="D7" s="166"/>
      <c r="E7" s="166"/>
      <c r="F7" s="166"/>
      <c r="G7" s="166"/>
      <c r="H7" s="166"/>
      <c r="I7" s="166"/>
      <c r="J7" s="166"/>
      <c r="K7" s="166"/>
      <c r="L7" s="97" t="s">
        <v>342</v>
      </c>
    </row>
    <row r="8" spans="1:13">
      <c r="A8" s="165"/>
      <c r="B8" s="133"/>
      <c r="C8" s="192" t="s">
        <v>116</v>
      </c>
    </row>
    <row r="9" spans="1:13">
      <c r="A9" s="165">
        <v>1</v>
      </c>
      <c r="B9" s="133"/>
      <c r="D9" s="192" t="s">
        <v>259</v>
      </c>
      <c r="E9" s="201"/>
      <c r="F9" s="140">
        <f>+'P 18'!R11</f>
        <v>639837031.07000017</v>
      </c>
      <c r="G9" s="140"/>
      <c r="H9" s="140">
        <v>-5841647.3337160004</v>
      </c>
      <c r="I9" s="140"/>
      <c r="J9" s="140">
        <v>-76369063</v>
      </c>
      <c r="K9" s="140"/>
      <c r="L9" s="140">
        <f>F9+H9+J9</f>
        <v>557626320.73628414</v>
      </c>
      <c r="M9" s="140"/>
    </row>
    <row r="10" spans="1:13">
      <c r="A10" s="165">
        <f>+A9+1</f>
        <v>2</v>
      </c>
      <c r="B10" s="133"/>
      <c r="D10" s="192" t="s">
        <v>258</v>
      </c>
      <c r="E10" s="201"/>
      <c r="F10" s="201">
        <f>+'P 18'!R12</f>
        <v>8207273.555999998</v>
      </c>
      <c r="G10" s="201"/>
      <c r="H10" s="201">
        <f>H76</f>
        <v>-754138.29628399992</v>
      </c>
      <c r="I10" s="201"/>
      <c r="J10" s="201">
        <f>J76</f>
        <v>3297104</v>
      </c>
      <c r="K10" s="201"/>
      <c r="L10" s="201">
        <f>F10+H10+J10</f>
        <v>10750239.259715999</v>
      </c>
      <c r="M10" s="201"/>
    </row>
    <row r="11" spans="1:13">
      <c r="A11" s="165">
        <f>+A10+1</f>
        <v>3</v>
      </c>
      <c r="B11" s="133"/>
      <c r="D11" s="192" t="s">
        <v>250</v>
      </c>
      <c r="E11" s="201"/>
      <c r="F11" s="201">
        <f>+'P 18'!R13</f>
        <v>-1102335.6299999999</v>
      </c>
      <c r="G11" s="201"/>
      <c r="H11" s="201">
        <f>-F11</f>
        <v>1102335.6299999999</v>
      </c>
      <c r="I11" s="201"/>
      <c r="J11" s="201">
        <v>0</v>
      </c>
      <c r="K11" s="201"/>
      <c r="L11" s="201">
        <f>F11+H11+J11</f>
        <v>0</v>
      </c>
      <c r="M11" s="201"/>
    </row>
    <row r="12" spans="1:13">
      <c r="A12" s="165"/>
      <c r="B12" s="133"/>
      <c r="E12" s="201"/>
      <c r="F12" s="202" t="s">
        <v>11</v>
      </c>
      <c r="G12" s="202"/>
      <c r="H12" s="202" t="s">
        <v>11</v>
      </c>
      <c r="I12" s="202"/>
      <c r="J12" s="202" t="s">
        <v>11</v>
      </c>
      <c r="K12" s="202"/>
      <c r="L12" s="202" t="s">
        <v>11</v>
      </c>
      <c r="M12" s="202"/>
    </row>
    <row r="13" spans="1:13">
      <c r="A13" s="165">
        <f>+A11+1</f>
        <v>4</v>
      </c>
      <c r="B13" s="133"/>
      <c r="D13" s="128" t="s">
        <v>118</v>
      </c>
      <c r="E13" s="201"/>
      <c r="F13" s="201">
        <f>SUM(F9:F12)</f>
        <v>646941968.99600017</v>
      </c>
      <c r="G13" s="201"/>
      <c r="H13" s="201">
        <f>SUM(H9:H12)</f>
        <v>-5493450.0000000009</v>
      </c>
      <c r="I13" s="201"/>
      <c r="J13" s="201">
        <f>SUM(J9:J12)</f>
        <v>-73071959</v>
      </c>
      <c r="K13" s="201"/>
      <c r="L13" s="201">
        <f>SUM(L9:L12)</f>
        <v>568376559.99600017</v>
      </c>
      <c r="M13" s="200"/>
    </row>
    <row r="14" spans="1:13">
      <c r="A14" s="165"/>
      <c r="B14" s="133"/>
      <c r="E14" s="201"/>
      <c r="F14" s="202" t="s">
        <v>11</v>
      </c>
      <c r="G14" s="202"/>
      <c r="H14" s="202" t="s">
        <v>11</v>
      </c>
      <c r="I14" s="202"/>
      <c r="J14" s="202" t="s">
        <v>11</v>
      </c>
      <c r="K14" s="202"/>
      <c r="L14" s="202" t="s">
        <v>11</v>
      </c>
      <c r="M14" s="202"/>
    </row>
    <row r="15" spans="1:13">
      <c r="A15" s="165"/>
      <c r="B15" s="192"/>
      <c r="C15" s="172" t="s">
        <v>119</v>
      </c>
      <c r="E15" s="201"/>
      <c r="F15" s="202"/>
      <c r="G15" s="202"/>
      <c r="H15" s="202"/>
      <c r="I15" s="202"/>
      <c r="J15" s="202"/>
      <c r="K15" s="202"/>
      <c r="L15" s="202"/>
      <c r="M15" s="202"/>
    </row>
    <row r="16" spans="1:13">
      <c r="A16" s="165">
        <f>+A13+1</f>
        <v>5</v>
      </c>
      <c r="B16" s="192"/>
      <c r="D16" s="128" t="s">
        <v>19</v>
      </c>
      <c r="E16" s="201"/>
      <c r="F16" s="201">
        <f>'P 18'!R18</f>
        <v>360807072.45999992</v>
      </c>
      <c r="G16" s="201"/>
      <c r="H16" s="201">
        <v>-4409485</v>
      </c>
      <c r="I16" s="201"/>
      <c r="J16" s="201">
        <v>-4939411</v>
      </c>
      <c r="K16" s="201"/>
      <c r="L16" s="201">
        <f t="shared" ref="L16:L17" si="0">F16+H16+J16</f>
        <v>351458176.45999992</v>
      </c>
      <c r="M16" s="201"/>
    </row>
    <row r="17" spans="1:13">
      <c r="A17" s="165">
        <f>+A16+1</f>
        <v>6</v>
      </c>
      <c r="B17" s="192"/>
      <c r="D17" s="128" t="s">
        <v>20</v>
      </c>
      <c r="E17" s="201"/>
      <c r="F17" s="201">
        <f>'P 18'!R19</f>
        <v>71857790.303000003</v>
      </c>
      <c r="G17" s="201"/>
      <c r="H17" s="201">
        <v>-499299</v>
      </c>
      <c r="I17" s="201"/>
      <c r="J17" s="201">
        <v>-7252603</v>
      </c>
      <c r="K17" s="201"/>
      <c r="L17" s="201">
        <f t="shared" si="0"/>
        <v>64105888.303000003</v>
      </c>
      <c r="M17" s="201"/>
    </row>
    <row r="18" spans="1:13">
      <c r="A18" s="158"/>
      <c r="B18" s="192"/>
      <c r="D18" s="128"/>
      <c r="E18" s="201"/>
      <c r="F18" s="202" t="s">
        <v>11</v>
      </c>
      <c r="G18" s="202"/>
      <c r="H18" s="202" t="s">
        <v>11</v>
      </c>
      <c r="I18" s="202"/>
      <c r="J18" s="202" t="s">
        <v>11</v>
      </c>
      <c r="K18" s="202"/>
      <c r="L18" s="202" t="s">
        <v>11</v>
      </c>
      <c r="M18" s="202"/>
    </row>
    <row r="19" spans="1:13">
      <c r="A19" s="165">
        <f>+A17+1</f>
        <v>7</v>
      </c>
      <c r="B19" s="192"/>
      <c r="D19" s="128" t="s">
        <v>120</v>
      </c>
      <c r="E19" s="201"/>
      <c r="F19" s="201">
        <f>SUM(F16:F18)</f>
        <v>432664862.76299989</v>
      </c>
      <c r="G19" s="201"/>
      <c r="H19" s="201">
        <f>SUM(H16:H18)</f>
        <v>-4908784</v>
      </c>
      <c r="I19" s="201"/>
      <c r="J19" s="201">
        <f>SUM(J16:J18)</f>
        <v>-12192014</v>
      </c>
      <c r="K19" s="201"/>
      <c r="L19" s="201">
        <f>SUM(L16:L18)</f>
        <v>415564064.76299989</v>
      </c>
      <c r="M19" s="201"/>
    </row>
    <row r="20" spans="1:13">
      <c r="A20" s="165"/>
      <c r="B20" s="133"/>
      <c r="E20" s="201"/>
      <c r="F20" s="140"/>
      <c r="G20" s="140"/>
      <c r="H20" s="140"/>
      <c r="I20" s="140"/>
      <c r="J20" s="140"/>
      <c r="K20" s="140"/>
      <c r="L20" s="140"/>
      <c r="M20" s="140"/>
    </row>
    <row r="21" spans="1:13">
      <c r="A21" s="165">
        <f>+A19+1</f>
        <v>8</v>
      </c>
      <c r="B21" s="133"/>
      <c r="D21" s="128" t="s">
        <v>25</v>
      </c>
      <c r="E21" s="201"/>
      <c r="F21" s="201">
        <f>'P 18'!R23</f>
        <v>85078040.63000001</v>
      </c>
      <c r="G21" s="201"/>
      <c r="H21" s="201">
        <v>-872060</v>
      </c>
      <c r="I21" s="201"/>
      <c r="J21" s="201">
        <v>-5665538</v>
      </c>
      <c r="K21" s="201"/>
      <c r="L21" s="201">
        <f t="shared" ref="L21:L26" si="1">F21+H21+J21</f>
        <v>78540442.63000001</v>
      </c>
      <c r="M21" s="201"/>
    </row>
    <row r="22" spans="1:13">
      <c r="A22" s="165">
        <f>+A21+1</f>
        <v>9</v>
      </c>
      <c r="B22" s="133"/>
      <c r="D22" s="128" t="s">
        <v>22</v>
      </c>
      <c r="E22" s="201"/>
      <c r="F22" s="39">
        <f>'P 18'!R26</f>
        <v>21605601.737</v>
      </c>
      <c r="G22" s="39"/>
      <c r="H22" s="39">
        <v>16893</v>
      </c>
      <c r="I22" s="39"/>
      <c r="J22" s="39">
        <v>790361</v>
      </c>
      <c r="K22" s="39"/>
      <c r="L22" s="39">
        <f t="shared" si="1"/>
        <v>22412855.737</v>
      </c>
      <c r="M22" s="39"/>
    </row>
    <row r="23" spans="1:13">
      <c r="A23" s="165">
        <f>+A22+1</f>
        <v>10</v>
      </c>
      <c r="B23" s="133"/>
      <c r="D23" s="128" t="s">
        <v>23</v>
      </c>
      <c r="E23" s="201"/>
      <c r="F23" s="39">
        <f>+'P 18'!R27</f>
        <v>-2593600.81</v>
      </c>
      <c r="G23" s="39"/>
      <c r="H23" s="39">
        <v>2802908</v>
      </c>
      <c r="I23" s="39"/>
      <c r="J23" s="39">
        <v>-1173121</v>
      </c>
      <c r="K23" s="39"/>
      <c r="L23" s="39">
        <f t="shared" si="1"/>
        <v>-963813.81</v>
      </c>
      <c r="M23" s="39"/>
    </row>
    <row r="24" spans="1:13">
      <c r="A24" s="165">
        <f>+A23+1</f>
        <v>11</v>
      </c>
      <c r="B24" s="133"/>
      <c r="D24" s="128" t="s">
        <v>600</v>
      </c>
      <c r="E24" s="201"/>
      <c r="F24" s="201">
        <f>+'P 18'!R28+'P 18'!R29+'P 18'!R30</f>
        <v>22244273.039999999</v>
      </c>
      <c r="G24" s="201"/>
      <c r="H24" s="201">
        <v>-2227400</v>
      </c>
      <c r="I24" s="201"/>
      <c r="J24" s="201">
        <v>-15298706</v>
      </c>
      <c r="K24" s="201"/>
      <c r="L24" s="201">
        <f t="shared" si="1"/>
        <v>4718167.0399999991</v>
      </c>
      <c r="M24" s="201"/>
    </row>
    <row r="25" spans="1:13">
      <c r="A25" s="165">
        <f t="shared" ref="A25:A26" si="2">+A24+1</f>
        <v>12</v>
      </c>
      <c r="B25" s="133"/>
      <c r="D25" s="146" t="s">
        <v>664</v>
      </c>
      <c r="E25" s="201"/>
      <c r="F25" s="201">
        <f>+'P 18'!R34</f>
        <v>110400.06000000001</v>
      </c>
      <c r="G25" s="201"/>
      <c r="H25" s="201">
        <v>0</v>
      </c>
      <c r="I25" s="201"/>
      <c r="J25" s="201">
        <v>67254</v>
      </c>
      <c r="K25" s="201"/>
      <c r="L25" s="201">
        <f t="shared" si="1"/>
        <v>177654.06</v>
      </c>
      <c r="M25" s="201"/>
    </row>
    <row r="26" spans="1:13">
      <c r="A26" s="165">
        <f t="shared" si="2"/>
        <v>13</v>
      </c>
      <c r="B26" s="133"/>
      <c r="D26" s="146" t="s">
        <v>227</v>
      </c>
      <c r="E26" s="201"/>
      <c r="F26" s="201">
        <f>+'P 18'!R46</f>
        <v>3597859.4000000004</v>
      </c>
      <c r="G26" s="201"/>
      <c r="H26" s="201">
        <v>-838970.5</v>
      </c>
      <c r="I26" s="201"/>
      <c r="J26" s="201">
        <v>-18255</v>
      </c>
      <c r="K26" s="201"/>
      <c r="L26" s="201">
        <f t="shared" si="1"/>
        <v>2740633.9000000004</v>
      </c>
      <c r="M26" s="201"/>
    </row>
    <row r="27" spans="1:13">
      <c r="A27" s="165"/>
      <c r="B27" s="133"/>
      <c r="D27" s="135"/>
      <c r="E27" s="201"/>
      <c r="F27" s="202" t="s">
        <v>11</v>
      </c>
      <c r="G27" s="202"/>
      <c r="H27" s="202" t="s">
        <v>11</v>
      </c>
      <c r="I27" s="202"/>
      <c r="J27" s="202" t="s">
        <v>11</v>
      </c>
      <c r="K27" s="202"/>
      <c r="L27" s="202" t="s">
        <v>11</v>
      </c>
      <c r="M27" s="202"/>
    </row>
    <row r="28" spans="1:13">
      <c r="A28" s="165">
        <f>+A26+1</f>
        <v>14</v>
      </c>
      <c r="B28" s="133"/>
      <c r="D28" s="128" t="s">
        <v>121</v>
      </c>
      <c r="E28" s="201"/>
      <c r="F28" s="201">
        <f>SUM(F19:F27)</f>
        <v>562707436.81999981</v>
      </c>
      <c r="G28" s="201"/>
      <c r="H28" s="201">
        <f>SUM(H19:H27)</f>
        <v>-6027413.5</v>
      </c>
      <c r="I28" s="201"/>
      <c r="J28" s="201">
        <f>SUM(J19:J27)</f>
        <v>-33490019</v>
      </c>
      <c r="K28" s="201"/>
      <c r="L28" s="201">
        <f>SUM(L19:L27)</f>
        <v>523190004.31999987</v>
      </c>
      <c r="M28" s="201"/>
    </row>
    <row r="29" spans="1:13">
      <c r="A29" s="165"/>
      <c r="B29" s="133"/>
      <c r="E29" s="201"/>
      <c r="F29" s="202" t="s">
        <v>11</v>
      </c>
      <c r="G29" s="202"/>
      <c r="H29" s="202" t="s">
        <v>11</v>
      </c>
      <c r="I29" s="202"/>
      <c r="J29" s="202" t="s">
        <v>11</v>
      </c>
      <c r="K29" s="202"/>
      <c r="L29" s="202" t="s">
        <v>11</v>
      </c>
      <c r="M29" s="202"/>
    </row>
    <row r="30" spans="1:13">
      <c r="A30" s="165">
        <f>+A28+1</f>
        <v>15</v>
      </c>
      <c r="B30" s="133"/>
      <c r="D30" s="128" t="s">
        <v>122</v>
      </c>
      <c r="E30" s="201"/>
      <c r="F30" s="201">
        <f>+F13-F28</f>
        <v>84234532.176000357</v>
      </c>
      <c r="G30" s="201"/>
      <c r="H30" s="201">
        <f>+H13-H28</f>
        <v>533963.49999999907</v>
      </c>
      <c r="I30" s="201"/>
      <c r="J30" s="201">
        <f>+J13-J28</f>
        <v>-39581940</v>
      </c>
      <c r="K30" s="201"/>
      <c r="L30" s="201">
        <f>+L13-L28</f>
        <v>45186555.676000297</v>
      </c>
      <c r="M30" s="201"/>
    </row>
    <row r="31" spans="1:13">
      <c r="A31" s="165"/>
      <c r="B31" s="133"/>
      <c r="E31" s="201"/>
      <c r="F31" s="202" t="s">
        <v>11</v>
      </c>
      <c r="G31" s="202"/>
      <c r="H31" s="202" t="s">
        <v>11</v>
      </c>
      <c r="I31" s="202"/>
      <c r="J31" s="202" t="s">
        <v>11</v>
      </c>
      <c r="K31" s="202"/>
      <c r="L31" s="202" t="s">
        <v>11</v>
      </c>
      <c r="M31" s="202"/>
    </row>
    <row r="32" spans="1:13">
      <c r="A32" s="165"/>
      <c r="B32" s="133"/>
      <c r="C32" s="172" t="s">
        <v>123</v>
      </c>
      <c r="E32" s="201"/>
      <c r="F32" s="201"/>
      <c r="G32" s="201"/>
      <c r="H32" s="201"/>
      <c r="I32" s="201"/>
      <c r="J32" s="201"/>
      <c r="K32" s="201"/>
      <c r="L32" s="201"/>
      <c r="M32" s="201"/>
    </row>
    <row r="33" spans="1:13" ht="26.45" customHeight="1">
      <c r="A33" s="165">
        <f>+A30+1</f>
        <v>16</v>
      </c>
      <c r="B33" s="133"/>
      <c r="D33" s="325" t="s">
        <v>665</v>
      </c>
      <c r="E33" s="325"/>
      <c r="F33" s="201">
        <v>1924457.6700000004</v>
      </c>
      <c r="G33" s="201"/>
      <c r="H33" s="201">
        <f>-F33</f>
        <v>-1924457.6700000004</v>
      </c>
      <c r="I33" s="201"/>
      <c r="J33" s="201">
        <v>0</v>
      </c>
      <c r="K33" s="201"/>
      <c r="L33" s="201">
        <f t="shared" ref="L33:L35" si="3">F33+H33+J33</f>
        <v>0</v>
      </c>
      <c r="M33" s="205"/>
    </row>
    <row r="34" spans="1:13">
      <c r="A34" s="165">
        <f>+A33+1</f>
        <v>17</v>
      </c>
      <c r="B34" s="133"/>
      <c r="D34" s="192" t="s">
        <v>124</v>
      </c>
      <c r="E34" s="201"/>
      <c r="F34" s="39">
        <v>-4289465.43</v>
      </c>
      <c r="G34" s="39"/>
      <c r="H34" s="39">
        <f>-F34</f>
        <v>4289465.43</v>
      </c>
      <c r="I34" s="39"/>
      <c r="J34" s="39">
        <v>0</v>
      </c>
      <c r="K34" s="39"/>
      <c r="L34" s="39">
        <f t="shared" si="3"/>
        <v>0</v>
      </c>
      <c r="M34" s="144"/>
    </row>
    <row r="35" spans="1:13">
      <c r="A35" s="165">
        <f>+A34+1</f>
        <v>18</v>
      </c>
      <c r="B35" s="133"/>
      <c r="D35" s="192" t="s">
        <v>125</v>
      </c>
      <c r="E35" s="201"/>
      <c r="F35" s="201">
        <f>-(-1871510.68)</f>
        <v>1871510.68</v>
      </c>
      <c r="G35" s="201"/>
      <c r="H35" s="201">
        <f>-F35</f>
        <v>-1871510.68</v>
      </c>
      <c r="I35" s="201"/>
      <c r="J35" s="201">
        <v>0</v>
      </c>
      <c r="K35" s="201"/>
      <c r="L35" s="201">
        <f t="shared" si="3"/>
        <v>0</v>
      </c>
      <c r="M35" s="205"/>
    </row>
    <row r="36" spans="1:13">
      <c r="A36" s="165"/>
      <c r="B36" s="133"/>
      <c r="E36" s="201"/>
      <c r="F36" s="202" t="s">
        <v>11</v>
      </c>
      <c r="G36" s="202"/>
      <c r="H36" s="202" t="s">
        <v>11</v>
      </c>
      <c r="I36" s="202"/>
      <c r="J36" s="202" t="s">
        <v>11</v>
      </c>
      <c r="K36" s="202"/>
      <c r="L36" s="202" t="s">
        <v>11</v>
      </c>
      <c r="M36" s="202"/>
    </row>
    <row r="37" spans="1:13">
      <c r="A37" s="165">
        <f>+A35+1</f>
        <v>19</v>
      </c>
      <c r="B37" s="133"/>
      <c r="D37" s="172" t="s">
        <v>126</v>
      </c>
      <c r="E37" s="201"/>
      <c r="F37" s="201">
        <f>SUM(F33:F36)</f>
        <v>-493497.07999999938</v>
      </c>
      <c r="G37" s="201"/>
      <c r="H37" s="201">
        <f>SUM(H33:H36)</f>
        <v>493497.07999999938</v>
      </c>
      <c r="I37" s="201"/>
      <c r="J37" s="201">
        <f>SUM(J33:J36)</f>
        <v>0</v>
      </c>
      <c r="K37" s="201"/>
      <c r="L37" s="201">
        <f>SUM(L33:L36)</f>
        <v>0</v>
      </c>
      <c r="M37" s="201"/>
    </row>
    <row r="38" spans="1:13">
      <c r="A38" s="165"/>
      <c r="B38" s="133"/>
      <c r="E38" s="201"/>
      <c r="F38" s="202" t="s">
        <v>11</v>
      </c>
      <c r="G38" s="202"/>
      <c r="H38" s="202" t="s">
        <v>11</v>
      </c>
      <c r="I38" s="202"/>
      <c r="J38" s="202" t="s">
        <v>11</v>
      </c>
      <c r="K38" s="202"/>
      <c r="L38" s="202" t="s">
        <v>11</v>
      </c>
      <c r="M38" s="202"/>
    </row>
    <row r="39" spans="1:13">
      <c r="A39" s="165"/>
      <c r="B39" s="133"/>
      <c r="D39" s="135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1:13">
      <c r="A40" s="165">
        <f>+A37+1</f>
        <v>20</v>
      </c>
      <c r="B40" s="133"/>
      <c r="C40" s="192" t="s">
        <v>127</v>
      </c>
      <c r="E40" s="201"/>
      <c r="F40" s="201">
        <f>+F30+F37</f>
        <v>83741035.096000358</v>
      </c>
      <c r="G40" s="201"/>
      <c r="H40" s="201">
        <f>+H30+H37</f>
        <v>1027460.5799999984</v>
      </c>
      <c r="I40" s="201"/>
      <c r="J40" s="201">
        <f>+J30+J37</f>
        <v>-39581940</v>
      </c>
      <c r="K40" s="201"/>
      <c r="L40" s="201">
        <f>ROUND(+L30+L37,0)</f>
        <v>45186556</v>
      </c>
      <c r="M40" s="201"/>
    </row>
    <row r="41" spans="1:13">
      <c r="A41" s="165"/>
      <c r="B41" s="133"/>
      <c r="E41" s="201"/>
      <c r="F41" s="202" t="s">
        <v>11</v>
      </c>
      <c r="G41" s="202"/>
      <c r="H41" s="202" t="s">
        <v>11</v>
      </c>
      <c r="I41" s="202"/>
      <c r="J41" s="202" t="s">
        <v>11</v>
      </c>
      <c r="K41" s="202"/>
      <c r="L41" s="202" t="s">
        <v>11</v>
      </c>
      <c r="M41" s="202"/>
    </row>
    <row r="42" spans="1:13">
      <c r="A42" s="165">
        <f>+A40+1</f>
        <v>21</v>
      </c>
      <c r="B42" s="133"/>
      <c r="C42" s="192" t="s">
        <v>128</v>
      </c>
      <c r="E42" s="201"/>
      <c r="F42" s="201"/>
      <c r="G42" s="201"/>
      <c r="H42" s="201"/>
      <c r="I42" s="201"/>
      <c r="J42" s="201"/>
      <c r="K42" s="201"/>
      <c r="L42" s="201"/>
      <c r="M42" s="205"/>
    </row>
    <row r="43" spans="1:13" ht="32.25" customHeight="1">
      <c r="A43" s="165"/>
      <c r="B43" s="133"/>
      <c r="D43" s="326" t="s">
        <v>129</v>
      </c>
      <c r="E43" s="326"/>
      <c r="F43" s="201">
        <v>44817318.640000001</v>
      </c>
      <c r="G43" s="201"/>
      <c r="H43" s="201">
        <f>H86</f>
        <v>-75418</v>
      </c>
      <c r="I43" s="201"/>
      <c r="J43" s="201">
        <f>J86</f>
        <v>-10453144</v>
      </c>
      <c r="K43" s="201"/>
      <c r="L43" s="201">
        <f>F43+H43+J43</f>
        <v>34288756.640000001</v>
      </c>
      <c r="M43" s="205"/>
    </row>
    <row r="44" spans="1:13">
      <c r="A44" s="165"/>
      <c r="B44" s="133"/>
      <c r="E44" s="201"/>
      <c r="F44" s="202" t="s">
        <v>11</v>
      </c>
      <c r="G44" s="202"/>
      <c r="H44" s="202" t="s">
        <v>11</v>
      </c>
      <c r="I44" s="202"/>
      <c r="J44" s="202" t="s">
        <v>11</v>
      </c>
      <c r="K44" s="202"/>
      <c r="L44" s="202" t="s">
        <v>11</v>
      </c>
      <c r="M44" s="202"/>
    </row>
    <row r="45" spans="1:13">
      <c r="A45" s="165">
        <f>+A42+1</f>
        <v>22</v>
      </c>
      <c r="B45" s="133"/>
      <c r="D45" s="128" t="s">
        <v>130</v>
      </c>
      <c r="E45" s="201"/>
      <c r="F45" s="39">
        <f>+F40-F43</f>
        <v>38923716.456000358</v>
      </c>
      <c r="G45" s="39"/>
      <c r="H45" s="39">
        <f>+H40-H43</f>
        <v>1102878.5799999984</v>
      </c>
      <c r="I45" s="39"/>
      <c r="J45" s="39">
        <f>+J40-J43</f>
        <v>-29128796</v>
      </c>
      <c r="K45" s="39"/>
      <c r="L45" s="39">
        <f>+L40-L43</f>
        <v>10897799.359999999</v>
      </c>
      <c r="M45" s="39"/>
    </row>
    <row r="46" spans="1:13">
      <c r="A46" s="165"/>
      <c r="B46" s="133"/>
      <c r="E46" s="201"/>
      <c r="F46" s="202" t="s">
        <v>11</v>
      </c>
      <c r="G46" s="202"/>
      <c r="H46" s="202" t="s">
        <v>11</v>
      </c>
      <c r="I46" s="202"/>
      <c r="J46" s="202" t="s">
        <v>11</v>
      </c>
      <c r="K46" s="202"/>
      <c r="L46" s="202" t="s">
        <v>11</v>
      </c>
      <c r="M46" s="202"/>
    </row>
    <row r="47" spans="1:13">
      <c r="A47" s="165">
        <f>+A45+1</f>
        <v>23</v>
      </c>
      <c r="B47" s="133"/>
      <c r="C47" s="192" t="s">
        <v>131</v>
      </c>
      <c r="E47" s="201"/>
      <c r="F47" s="201">
        <f>+F45</f>
        <v>38923716.456000358</v>
      </c>
      <c r="G47" s="201"/>
      <c r="H47" s="201">
        <f>+H45</f>
        <v>1102878.5799999984</v>
      </c>
      <c r="I47" s="201"/>
      <c r="J47" s="201">
        <f>+J45</f>
        <v>-29128796</v>
      </c>
      <c r="K47" s="201"/>
      <c r="L47" s="201">
        <f>+L45</f>
        <v>10897799.359999999</v>
      </c>
      <c r="M47" s="201"/>
    </row>
    <row r="48" spans="1:13">
      <c r="A48" s="165"/>
      <c r="B48" s="133"/>
      <c r="E48" s="201"/>
      <c r="F48" s="202" t="s">
        <v>11</v>
      </c>
      <c r="G48" s="202"/>
      <c r="H48" s="202" t="s">
        <v>11</v>
      </c>
      <c r="I48" s="202"/>
      <c r="J48" s="202" t="s">
        <v>11</v>
      </c>
      <c r="K48" s="202"/>
      <c r="L48" s="202" t="s">
        <v>11</v>
      </c>
      <c r="M48" s="202"/>
    </row>
    <row r="49" spans="1:13">
      <c r="A49" s="165">
        <f>+A47+1</f>
        <v>24</v>
      </c>
      <c r="B49" s="133"/>
      <c r="C49" s="192" t="s">
        <v>132</v>
      </c>
      <c r="E49" s="201"/>
      <c r="F49" s="201">
        <v>41750000</v>
      </c>
      <c r="G49" s="201"/>
      <c r="H49" s="201">
        <v>0</v>
      </c>
      <c r="I49" s="201"/>
      <c r="J49" s="201">
        <v>0</v>
      </c>
      <c r="K49" s="201"/>
      <c r="L49" s="201">
        <f>F49+H49+J49</f>
        <v>41750000</v>
      </c>
      <c r="M49" s="201"/>
    </row>
    <row r="50" spans="1:13">
      <c r="A50" s="165"/>
      <c r="B50" s="133"/>
      <c r="E50" s="201"/>
      <c r="F50" s="202" t="s">
        <v>11</v>
      </c>
      <c r="G50" s="202"/>
      <c r="H50" s="202" t="s">
        <v>11</v>
      </c>
      <c r="I50" s="202"/>
      <c r="J50" s="202" t="s">
        <v>11</v>
      </c>
      <c r="K50" s="202"/>
      <c r="L50" s="202" t="s">
        <v>11</v>
      </c>
      <c r="M50" s="202"/>
    </row>
    <row r="51" spans="1:13">
      <c r="A51" s="165">
        <f>+A49+1</f>
        <v>25</v>
      </c>
      <c r="B51" s="133"/>
      <c r="C51" s="192" t="s">
        <v>133</v>
      </c>
      <c r="E51" s="201"/>
      <c r="F51" s="40">
        <f>+F47-F49</f>
        <v>-2826283.5439996421</v>
      </c>
      <c r="G51" s="40"/>
      <c r="H51" s="40">
        <f>+H47-H49</f>
        <v>1102878.5799999984</v>
      </c>
      <c r="I51" s="40"/>
      <c r="J51" s="40">
        <f>+J47-J49</f>
        <v>-29128796</v>
      </c>
      <c r="K51" s="40"/>
      <c r="L51" s="40">
        <f>+L47-L49</f>
        <v>-30852200.640000001</v>
      </c>
      <c r="M51" s="40"/>
    </row>
    <row r="52" spans="1:13">
      <c r="A52" s="165"/>
      <c r="B52" s="133"/>
      <c r="E52" s="201"/>
      <c r="F52" s="84" t="s">
        <v>89</v>
      </c>
      <c r="G52" s="84"/>
      <c r="H52" s="84" t="s">
        <v>89</v>
      </c>
      <c r="I52" s="84"/>
      <c r="J52" s="84" t="s">
        <v>89</v>
      </c>
      <c r="K52" s="84"/>
      <c r="L52" s="84" t="s">
        <v>89</v>
      </c>
      <c r="M52" s="84"/>
    </row>
    <row r="53" spans="1:13">
      <c r="A53" s="165"/>
      <c r="B53" s="133"/>
      <c r="E53" s="201"/>
      <c r="F53" s="39"/>
      <c r="G53" s="39"/>
      <c r="H53" s="39"/>
      <c r="I53" s="39"/>
      <c r="J53" s="39"/>
      <c r="K53" s="39"/>
      <c r="L53" s="39"/>
      <c r="M53" s="39"/>
    </row>
    <row r="54" spans="1:13">
      <c r="A54" s="165"/>
      <c r="B54" s="133"/>
      <c r="D54" s="324" t="s">
        <v>694</v>
      </c>
      <c r="E54" s="324"/>
      <c r="F54" s="324"/>
      <c r="G54" s="39"/>
      <c r="H54" s="39"/>
      <c r="I54" s="39"/>
      <c r="J54" s="39"/>
      <c r="K54" s="39"/>
      <c r="L54" s="39">
        <v>45186553</v>
      </c>
      <c r="M54" s="197"/>
    </row>
    <row r="55" spans="1:13">
      <c r="A55" s="165"/>
      <c r="B55" s="133"/>
      <c r="E55" s="201"/>
      <c r="F55" s="201"/>
      <c r="G55" s="201"/>
      <c r="H55" s="201"/>
      <c r="I55" s="201"/>
      <c r="J55" s="201"/>
      <c r="K55" s="201"/>
      <c r="L55" s="201"/>
      <c r="M55" s="201"/>
    </row>
    <row r="56" spans="1:13">
      <c r="A56" s="165"/>
      <c r="B56" s="133"/>
      <c r="E56" s="201"/>
      <c r="F56" s="201"/>
      <c r="G56" s="201"/>
      <c r="H56" s="201"/>
      <c r="I56" s="201"/>
      <c r="J56" s="201"/>
      <c r="K56" s="201"/>
      <c r="L56" s="201"/>
      <c r="M56" s="201"/>
    </row>
    <row r="57" spans="1:13" ht="15">
      <c r="A57" s="165"/>
      <c r="B57" s="133"/>
      <c r="D57" s="182" t="s">
        <v>648</v>
      </c>
      <c r="E57" s="201"/>
      <c r="F57" s="183"/>
      <c r="G57" s="201"/>
      <c r="H57" s="201"/>
      <c r="I57" s="201"/>
      <c r="J57" s="201"/>
      <c r="K57" s="201"/>
      <c r="L57" s="201"/>
      <c r="M57" s="201"/>
    </row>
    <row r="58" spans="1:13">
      <c r="A58" s="165"/>
      <c r="B58" s="133"/>
      <c r="E58" s="201"/>
      <c r="F58" s="201"/>
      <c r="G58" s="201"/>
      <c r="H58" s="201"/>
      <c r="I58" s="201"/>
      <c r="J58" s="201"/>
      <c r="K58" s="201"/>
      <c r="L58" s="201"/>
      <c r="M58" s="201"/>
    </row>
    <row r="59" spans="1:13">
      <c r="A59" s="165"/>
      <c r="B59" s="133"/>
      <c r="E59" s="201"/>
      <c r="F59" s="201"/>
      <c r="G59" s="201"/>
      <c r="H59" s="201"/>
      <c r="I59" s="201"/>
      <c r="J59" s="201"/>
      <c r="K59" s="201"/>
      <c r="L59" s="201"/>
      <c r="M59" s="201"/>
    </row>
    <row r="60" spans="1:13">
      <c r="A60" s="165"/>
      <c r="B60" s="133"/>
      <c r="D60" s="184" t="s">
        <v>625</v>
      </c>
      <c r="E60" s="201"/>
      <c r="F60" s="201"/>
      <c r="G60" s="201"/>
      <c r="H60" s="201"/>
      <c r="I60" s="201"/>
      <c r="J60" s="201"/>
      <c r="K60" s="201"/>
      <c r="L60" s="201"/>
      <c r="M60" s="201"/>
    </row>
    <row r="61" spans="1:13">
      <c r="A61" s="165"/>
      <c r="B61" s="133"/>
      <c r="D61" s="149" t="s">
        <v>626</v>
      </c>
      <c r="E61" s="201"/>
      <c r="F61" s="193">
        <v>288413.37</v>
      </c>
      <c r="G61" s="201"/>
      <c r="H61" s="201">
        <f>-0.014*F61</f>
        <v>-4037.7871799999998</v>
      </c>
      <c r="I61" s="201"/>
      <c r="J61" s="201"/>
      <c r="K61" s="201"/>
      <c r="L61" s="39">
        <f t="shared" ref="L61:L75" si="4">F61+H61+J61</f>
        <v>284375.58282000001</v>
      </c>
      <c r="M61" s="201" t="s">
        <v>689</v>
      </c>
    </row>
    <row r="62" spans="1:13">
      <c r="A62" s="165"/>
      <c r="B62" s="133"/>
      <c r="D62" s="149" t="s">
        <v>627</v>
      </c>
      <c r="E62" s="201"/>
      <c r="F62" s="193">
        <v>0</v>
      </c>
      <c r="G62" s="201"/>
      <c r="H62" s="201">
        <f>-F62</f>
        <v>0</v>
      </c>
      <c r="I62" s="201"/>
      <c r="J62" s="201"/>
      <c r="K62" s="201"/>
      <c r="L62" s="39">
        <f t="shared" si="4"/>
        <v>0</v>
      </c>
      <c r="M62" s="201"/>
    </row>
    <row r="63" spans="1:13">
      <c r="A63" s="165"/>
      <c r="B63" s="133"/>
      <c r="D63" s="149" t="s">
        <v>628</v>
      </c>
      <c r="E63" s="201"/>
      <c r="F63" s="193">
        <v>0</v>
      </c>
      <c r="G63" s="201"/>
      <c r="H63" s="201">
        <f>-F63</f>
        <v>0</v>
      </c>
      <c r="I63" s="201"/>
      <c r="J63" s="201"/>
      <c r="K63" s="201"/>
      <c r="L63" s="39">
        <f t="shared" si="4"/>
        <v>0</v>
      </c>
      <c r="M63" s="201"/>
    </row>
    <row r="64" spans="1:13">
      <c r="A64" s="165"/>
      <c r="B64" s="133"/>
      <c r="D64" s="149" t="s">
        <v>629</v>
      </c>
      <c r="E64" s="201"/>
      <c r="F64" s="193">
        <v>759841.26</v>
      </c>
      <c r="G64" s="39"/>
      <c r="H64" s="185">
        <v>-270</v>
      </c>
      <c r="I64" s="39"/>
      <c r="J64" s="39"/>
      <c r="K64" s="39"/>
      <c r="L64" s="39">
        <f t="shared" si="4"/>
        <v>759571.26</v>
      </c>
      <c r="M64" s="201" t="s">
        <v>686</v>
      </c>
    </row>
    <row r="65" spans="1:13">
      <c r="A65" s="165"/>
      <c r="B65" s="133"/>
      <c r="D65" s="149" t="s">
        <v>630</v>
      </c>
      <c r="E65" s="201"/>
      <c r="F65" s="193">
        <v>53767.036</v>
      </c>
      <c r="G65" s="201"/>
      <c r="H65" s="201">
        <f>-0.014*F65</f>
        <v>-752.73850400000003</v>
      </c>
      <c r="I65" s="201"/>
      <c r="J65" s="201"/>
      <c r="K65" s="201"/>
      <c r="L65" s="39">
        <f t="shared" si="4"/>
        <v>53014.297495999999</v>
      </c>
      <c r="M65" s="201" t="s">
        <v>687</v>
      </c>
    </row>
    <row r="66" spans="1:13">
      <c r="A66" s="165"/>
      <c r="B66" s="133"/>
      <c r="D66" s="149" t="s">
        <v>631</v>
      </c>
      <c r="E66" s="201"/>
      <c r="F66" s="193">
        <v>48186742.039999999</v>
      </c>
      <c r="G66" s="39"/>
      <c r="H66" s="201">
        <f>-0.015*F66</f>
        <v>-722801.13059999992</v>
      </c>
      <c r="I66" s="39"/>
      <c r="J66" s="39"/>
      <c r="K66" s="39"/>
      <c r="L66" s="39">
        <f t="shared" si="4"/>
        <v>47463940.909400001</v>
      </c>
      <c r="M66" s="201" t="s">
        <v>688</v>
      </c>
    </row>
    <row r="67" spans="1:13">
      <c r="A67" s="165"/>
      <c r="B67" s="133"/>
      <c r="D67" s="149" t="s">
        <v>632</v>
      </c>
      <c r="E67" s="201"/>
      <c r="F67" s="193">
        <v>765702.24</v>
      </c>
      <c r="G67" s="201"/>
      <c r="H67" s="201">
        <f>-0.015*F67</f>
        <v>-11485.533599999999</v>
      </c>
      <c r="I67" s="201"/>
      <c r="J67" s="201"/>
      <c r="K67" s="201"/>
      <c r="L67" s="39">
        <f t="shared" si="4"/>
        <v>754216.70640000002</v>
      </c>
      <c r="M67" s="201" t="s">
        <v>688</v>
      </c>
    </row>
    <row r="68" spans="1:13">
      <c r="A68" s="165"/>
      <c r="B68" s="133"/>
      <c r="D68" s="149" t="s">
        <v>633</v>
      </c>
      <c r="E68" s="201"/>
      <c r="F68" s="193">
        <v>-42081768.920000002</v>
      </c>
      <c r="G68" s="177"/>
      <c r="H68" s="177">
        <v>0</v>
      </c>
      <c r="I68" s="177"/>
      <c r="J68" s="177">
        <v>3371438</v>
      </c>
      <c r="K68" s="177"/>
      <c r="L68" s="39">
        <f t="shared" si="4"/>
        <v>-38710330.920000002</v>
      </c>
      <c r="M68" s="201" t="s">
        <v>685</v>
      </c>
    </row>
    <row r="69" spans="1:13">
      <c r="A69" s="165"/>
      <c r="B69" s="133"/>
      <c r="D69" s="149" t="s">
        <v>634</v>
      </c>
      <c r="E69" s="201"/>
      <c r="F69" s="193">
        <v>-566355.9</v>
      </c>
      <c r="G69" s="177"/>
      <c r="H69" s="177">
        <v>0</v>
      </c>
      <c r="I69" s="177"/>
      <c r="J69" s="177">
        <v>-74334</v>
      </c>
      <c r="K69" s="177"/>
      <c r="L69" s="39">
        <f t="shared" si="4"/>
        <v>-640689.9</v>
      </c>
      <c r="M69" s="201" t="s">
        <v>685</v>
      </c>
    </row>
    <row r="70" spans="1:13">
      <c r="A70" s="165"/>
      <c r="B70" s="133"/>
      <c r="D70" s="149" t="s">
        <v>635</v>
      </c>
      <c r="E70" s="201"/>
      <c r="F70" s="193">
        <v>986073.76</v>
      </c>
      <c r="G70" s="201"/>
      <c r="H70" s="201">
        <f>-0.015*F70</f>
        <v>-14791.106399999999</v>
      </c>
      <c r="I70" s="201"/>
      <c r="J70" s="201"/>
      <c r="K70" s="201"/>
      <c r="L70" s="39">
        <f t="shared" si="4"/>
        <v>971282.65359999996</v>
      </c>
      <c r="M70" s="201" t="s">
        <v>688</v>
      </c>
    </row>
    <row r="71" spans="1:13">
      <c r="A71" s="165"/>
      <c r="B71" s="133"/>
      <c r="D71" s="149" t="s">
        <v>636</v>
      </c>
      <c r="E71" s="201"/>
      <c r="F71" s="193">
        <v>-862857.87</v>
      </c>
      <c r="G71" s="201"/>
      <c r="H71" s="177">
        <v>0</v>
      </c>
      <c r="I71" s="201"/>
      <c r="J71" s="201"/>
      <c r="K71" s="201"/>
      <c r="L71" s="39">
        <f t="shared" si="4"/>
        <v>-862857.87</v>
      </c>
      <c r="M71" s="201" t="s">
        <v>685</v>
      </c>
    </row>
    <row r="72" spans="1:13">
      <c r="A72" s="165"/>
      <c r="B72" s="133"/>
      <c r="D72" s="149" t="s">
        <v>683</v>
      </c>
      <c r="E72" s="201"/>
      <c r="F72" s="193">
        <v>-12291.08</v>
      </c>
      <c r="G72" s="201"/>
      <c r="H72" s="177"/>
      <c r="I72" s="201"/>
      <c r="J72" s="201"/>
      <c r="K72" s="201"/>
      <c r="L72" s="39"/>
      <c r="M72" s="201"/>
    </row>
    <row r="73" spans="1:13">
      <c r="A73" s="165"/>
      <c r="B73" s="133"/>
      <c r="D73" s="149" t="s">
        <v>684</v>
      </c>
      <c r="E73" s="201"/>
      <c r="F73" s="193">
        <v>690007.62</v>
      </c>
      <c r="G73" s="201"/>
      <c r="H73" s="177"/>
      <c r="I73" s="201"/>
      <c r="J73" s="201"/>
      <c r="K73" s="201"/>
      <c r="L73" s="39"/>
      <c r="M73" s="201"/>
    </row>
    <row r="74" spans="1:13">
      <c r="A74" s="165"/>
      <c r="B74" s="133"/>
      <c r="D74" s="149" t="s">
        <v>637</v>
      </c>
      <c r="E74" s="201"/>
      <c r="F74" s="193">
        <v>0</v>
      </c>
      <c r="G74" s="201"/>
      <c r="H74" s="177">
        <f t="shared" ref="H74:H75" si="5">-F74</f>
        <v>0</v>
      </c>
      <c r="I74" s="201"/>
      <c r="J74" s="201"/>
      <c r="K74" s="201"/>
      <c r="L74" s="39">
        <f t="shared" si="4"/>
        <v>0</v>
      </c>
      <c r="M74" s="201"/>
    </row>
    <row r="75" spans="1:13">
      <c r="A75" s="165"/>
      <c r="B75" s="133"/>
      <c r="D75" s="147" t="s">
        <v>638</v>
      </c>
      <c r="E75" s="201"/>
      <c r="F75" s="198">
        <v>0</v>
      </c>
      <c r="G75" s="201"/>
      <c r="H75" s="187">
        <f t="shared" si="5"/>
        <v>0</v>
      </c>
      <c r="I75" s="201"/>
      <c r="J75" s="186"/>
      <c r="K75" s="201"/>
      <c r="L75" s="145">
        <f t="shared" si="4"/>
        <v>0</v>
      </c>
      <c r="M75" s="201"/>
    </row>
    <row r="76" spans="1:13">
      <c r="A76" s="165"/>
      <c r="B76" s="133"/>
      <c r="D76" s="166" t="s">
        <v>639</v>
      </c>
      <c r="E76" s="201"/>
      <c r="F76" s="201">
        <f>SUM(F61:F75)</f>
        <v>8207273.5559999999</v>
      </c>
      <c r="G76" s="201"/>
      <c r="H76" s="201">
        <f>SUM(H61:H75)</f>
        <v>-754138.29628399992</v>
      </c>
      <c r="I76" s="201"/>
      <c r="J76" s="201">
        <f>SUM(J61:J75)</f>
        <v>3297104</v>
      </c>
      <c r="K76" s="201"/>
      <c r="L76" s="201">
        <f>SUM(L61:L75)</f>
        <v>10072522.719716001</v>
      </c>
      <c r="M76" s="201"/>
    </row>
    <row r="77" spans="1:13">
      <c r="A77" s="165"/>
      <c r="B77" s="133"/>
      <c r="F77" s="193"/>
    </row>
    <row r="78" spans="1:13">
      <c r="F78" s="193"/>
      <c r="H78" s="193"/>
      <c r="J78" s="190"/>
      <c r="L78" s="190"/>
    </row>
    <row r="79" spans="1:13">
      <c r="D79" s="184" t="s">
        <v>640</v>
      </c>
    </row>
    <row r="80" spans="1:13">
      <c r="D80" s="149" t="s">
        <v>642</v>
      </c>
      <c r="E80" s="201"/>
      <c r="F80" s="205">
        <v>68215.899999999994</v>
      </c>
      <c r="G80" s="201"/>
      <c r="H80" s="177">
        <v>-1160</v>
      </c>
      <c r="I80" s="201"/>
      <c r="J80" s="201"/>
      <c r="K80" s="201"/>
      <c r="L80" s="39">
        <f t="shared" ref="L80:L84" si="6">F80+H80+J80</f>
        <v>67055.899999999994</v>
      </c>
    </row>
    <row r="81" spans="4:12">
      <c r="D81" s="149" t="s">
        <v>643</v>
      </c>
      <c r="E81" s="201"/>
      <c r="F81" s="205">
        <v>110400.06</v>
      </c>
      <c r="G81" s="201"/>
      <c r="H81" s="177"/>
      <c r="I81" s="201"/>
      <c r="J81" s="201">
        <v>67254</v>
      </c>
      <c r="K81" s="201"/>
      <c r="L81" s="39">
        <f t="shared" si="6"/>
        <v>177654.06</v>
      </c>
    </row>
    <row r="82" spans="4:12">
      <c r="D82" s="149" t="s">
        <v>644</v>
      </c>
      <c r="E82" s="201"/>
      <c r="F82" s="205">
        <v>984033.03</v>
      </c>
      <c r="G82" s="201"/>
      <c r="H82" s="177">
        <v>-613122</v>
      </c>
      <c r="I82" s="201"/>
      <c r="J82" s="201"/>
      <c r="K82" s="201"/>
      <c r="L82" s="39">
        <f t="shared" si="6"/>
        <v>370911.03</v>
      </c>
    </row>
    <row r="83" spans="4:12">
      <c r="D83" s="149" t="s">
        <v>645</v>
      </c>
      <c r="E83" s="201"/>
      <c r="F83" s="205">
        <f>45979967.63-F80-F81-F82-F84</f>
        <v>45342071.640000001</v>
      </c>
      <c r="G83" s="201"/>
      <c r="H83" s="177">
        <f>(45807149-46504720)-SUM(H80:H82)</f>
        <v>-83289</v>
      </c>
      <c r="I83" s="201"/>
      <c r="J83" s="201">
        <f>-10385890-SUM(J80:J82)</f>
        <v>-10453144</v>
      </c>
      <c r="K83" s="201"/>
      <c r="L83" s="39">
        <f t="shared" si="6"/>
        <v>34805638.640000001</v>
      </c>
    </row>
    <row r="84" spans="4:12">
      <c r="D84" s="147" t="s">
        <v>646</v>
      </c>
      <c r="E84" s="201"/>
      <c r="F84" s="216">
        <v>-524753</v>
      </c>
      <c r="G84" s="201"/>
      <c r="H84" s="187">
        <f>-516882-F84</f>
        <v>7871</v>
      </c>
      <c r="I84" s="201"/>
      <c r="J84" s="186"/>
      <c r="K84" s="201"/>
      <c r="L84" s="145">
        <f t="shared" si="6"/>
        <v>-516882</v>
      </c>
    </row>
    <row r="85" spans="4:12">
      <c r="D85" s="166" t="s">
        <v>641</v>
      </c>
      <c r="E85" s="201"/>
      <c r="F85" s="201">
        <f>SUM(F80:F84)</f>
        <v>45979967.630000003</v>
      </c>
      <c r="G85" s="201"/>
      <c r="H85" s="201">
        <f>SUM(H80:H84)</f>
        <v>-689700</v>
      </c>
      <c r="I85" s="201"/>
      <c r="J85" s="201">
        <f>SUM(J80:J84)</f>
        <v>-10385890</v>
      </c>
      <c r="K85" s="201"/>
      <c r="L85" s="201">
        <f>SUM(L80:L84)</f>
        <v>34904377.630000003</v>
      </c>
    </row>
    <row r="86" spans="4:12">
      <c r="D86" s="148" t="s">
        <v>647</v>
      </c>
      <c r="F86" s="201">
        <f>F85-F82-F80-F81</f>
        <v>44817318.640000001</v>
      </c>
      <c r="H86" s="201">
        <f>H85-H82-H80-H81</f>
        <v>-75418</v>
      </c>
      <c r="J86" s="201">
        <f>J85-J82-J80-J81</f>
        <v>-10453144</v>
      </c>
      <c r="L86" s="201">
        <f>L85-L82-L80-L81</f>
        <v>34288756.640000001</v>
      </c>
    </row>
  </sheetData>
  <mergeCells count="6">
    <mergeCell ref="D54:F54"/>
    <mergeCell ref="D1:K1"/>
    <mergeCell ref="D2:K2"/>
    <mergeCell ref="D3:K3"/>
    <mergeCell ref="D33:E33"/>
    <mergeCell ref="D43:E43"/>
  </mergeCells>
  <printOptions horizontalCentered="1"/>
  <pageMargins left="0" right="0" top="1" bottom="0.5" header="0" footer="0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16"/>
  <sheetViews>
    <sheetView view="pageBreakPreview" zoomScale="60" zoomScaleNormal="100" workbookViewId="0">
      <pane ySplit="5" topLeftCell="A62" activePane="bottomLeft" state="frozen"/>
      <selection activeCell="O5" sqref="O5"/>
      <selection pane="bottomLeft" activeCell="O5" sqref="O5"/>
    </sheetView>
  </sheetViews>
  <sheetFormatPr defaultColWidth="8.85546875" defaultRowHeight="12.75"/>
  <cols>
    <col min="1" max="1" width="4.42578125" style="87" bestFit="1" customWidth="1"/>
    <col min="2" max="2" width="2.28515625" style="87" customWidth="1"/>
    <col min="3" max="3" width="3.7109375" style="119" customWidth="1"/>
    <col min="4" max="4" width="61.85546875" style="119" customWidth="1"/>
    <col min="5" max="5" width="2.28515625" style="119" customWidth="1"/>
    <col min="6" max="6" width="14.85546875" style="119" bestFit="1" customWidth="1"/>
    <col min="7" max="7" width="2.28515625" style="119" customWidth="1"/>
    <col min="8" max="8" width="11.140625" style="119" bestFit="1" customWidth="1"/>
    <col min="9" max="9" width="8.85546875" style="119"/>
    <col min="10" max="10" width="13.42578125" style="119" bestFit="1" customWidth="1"/>
    <col min="11" max="16384" width="8.85546875" style="119"/>
  </cols>
  <sheetData>
    <row r="1" spans="1:9">
      <c r="D1" s="87" t="s">
        <v>12</v>
      </c>
      <c r="F1" s="167" t="s">
        <v>262</v>
      </c>
    </row>
    <row r="2" spans="1:9">
      <c r="D2" s="87" t="s">
        <v>153</v>
      </c>
      <c r="F2" s="168" t="s">
        <v>262</v>
      </c>
    </row>
    <row r="3" spans="1:9">
      <c r="D3" s="87" t="str">
        <f>'P 7'!D3</f>
        <v>FOR THE TWELVE MONTHS ENDED FEBRUARY 28, 2017</v>
      </c>
      <c r="E3" s="169"/>
    </row>
    <row r="5" spans="1:9" ht="25.5">
      <c r="A5" s="130" t="s">
        <v>0</v>
      </c>
      <c r="B5" s="130"/>
    </row>
    <row r="6" spans="1:9">
      <c r="A6" s="130"/>
      <c r="B6" s="130"/>
    </row>
    <row r="7" spans="1:9">
      <c r="A7" s="133"/>
      <c r="B7" s="133"/>
      <c r="C7" s="119" t="s">
        <v>154</v>
      </c>
    </row>
    <row r="8" spans="1:9">
      <c r="A8" s="133"/>
      <c r="B8" s="133"/>
      <c r="C8" s="119" t="s">
        <v>155</v>
      </c>
    </row>
    <row r="9" spans="1:9">
      <c r="A9" s="133"/>
      <c r="B9" s="133"/>
    </row>
    <row r="10" spans="1:9">
      <c r="A10" s="133"/>
      <c r="B10" s="133"/>
      <c r="C10" s="119" t="s">
        <v>156</v>
      </c>
    </row>
    <row r="11" spans="1:9">
      <c r="A11" s="133">
        <v>1</v>
      </c>
      <c r="B11" s="133"/>
      <c r="D11" s="119" t="s">
        <v>157</v>
      </c>
      <c r="E11" s="139"/>
      <c r="F11" s="140">
        <v>109100547.88999999</v>
      </c>
    </row>
    <row r="12" spans="1:9">
      <c r="A12" s="133">
        <f>+A11+1</f>
        <v>2</v>
      </c>
      <c r="B12" s="133"/>
      <c r="D12" s="119" t="s">
        <v>158</v>
      </c>
      <c r="E12" s="139"/>
      <c r="F12" s="139">
        <v>21416485.502000008</v>
      </c>
    </row>
    <row r="13" spans="1:9">
      <c r="A13" s="133">
        <f>+A12+1</f>
        <v>3</v>
      </c>
      <c r="B13" s="133"/>
      <c r="D13" s="128" t="s">
        <v>159</v>
      </c>
      <c r="E13" s="139"/>
      <c r="F13" s="170">
        <f>+F11+F12</f>
        <v>130517033.39199999</v>
      </c>
    </row>
    <row r="14" spans="1:9">
      <c r="A14" s="133">
        <f>+A13+1</f>
        <v>4</v>
      </c>
      <c r="B14" s="133"/>
      <c r="D14" s="119" t="s">
        <v>160</v>
      </c>
      <c r="E14" s="139"/>
      <c r="F14" s="39">
        <v>25465787.946000002</v>
      </c>
      <c r="I14" s="119" t="s">
        <v>262</v>
      </c>
    </row>
    <row r="15" spans="1:9">
      <c r="A15" s="133">
        <f>+A14+1</f>
        <v>5</v>
      </c>
      <c r="B15" s="119"/>
      <c r="D15" s="128" t="s">
        <v>161</v>
      </c>
      <c r="E15" s="139"/>
      <c r="F15" s="171">
        <f>+F13+F14</f>
        <v>155982821.338</v>
      </c>
    </row>
    <row r="16" spans="1:9">
      <c r="A16" s="133"/>
      <c r="B16" s="119"/>
      <c r="D16" s="128"/>
      <c r="E16" s="139"/>
      <c r="F16" s="38"/>
    </row>
    <row r="17" spans="1:6">
      <c r="A17" s="119"/>
      <c r="B17" s="119"/>
      <c r="C17" s="119" t="s">
        <v>162</v>
      </c>
      <c r="D17" s="128"/>
      <c r="E17" s="139"/>
      <c r="F17" s="38"/>
    </row>
    <row r="18" spans="1:6">
      <c r="A18" s="133"/>
      <c r="B18" s="119"/>
      <c r="C18" s="119" t="s">
        <v>163</v>
      </c>
      <c r="D18" s="128"/>
      <c r="E18" s="139"/>
      <c r="F18" s="139"/>
    </row>
    <row r="19" spans="1:6">
      <c r="A19" s="133">
        <f>+A15+1</f>
        <v>6</v>
      </c>
      <c r="B19" s="133"/>
      <c r="D19" s="119" t="s">
        <v>164</v>
      </c>
      <c r="E19" s="139"/>
      <c r="F19" s="140">
        <v>152629328.00999999</v>
      </c>
    </row>
    <row r="20" spans="1:6">
      <c r="A20" s="133">
        <f>+A19+1</f>
        <v>7</v>
      </c>
      <c r="B20" s="133"/>
      <c r="D20" s="128" t="s">
        <v>165</v>
      </c>
      <c r="E20" s="139"/>
      <c r="F20" s="139">
        <v>0</v>
      </c>
    </row>
    <row r="21" spans="1:6">
      <c r="A21" s="133">
        <f>+A20+1</f>
        <v>8</v>
      </c>
      <c r="B21" s="133"/>
      <c r="D21" s="128" t="s">
        <v>166</v>
      </c>
      <c r="E21" s="139"/>
      <c r="F21" s="156">
        <f>SUM(F19:F20)</f>
        <v>152629328.00999999</v>
      </c>
    </row>
    <row r="22" spans="1:6">
      <c r="A22" s="133">
        <f>+A21+1</f>
        <v>9</v>
      </c>
      <c r="B22" s="133"/>
      <c r="D22" s="135" t="s">
        <v>601</v>
      </c>
      <c r="E22" s="139"/>
      <c r="F22" s="39">
        <v>580289.68000000005</v>
      </c>
    </row>
    <row r="23" spans="1:6">
      <c r="A23" s="133">
        <f>+A22+1</f>
        <v>10</v>
      </c>
      <c r="B23" s="133"/>
      <c r="D23" s="128" t="s">
        <v>42</v>
      </c>
      <c r="E23" s="139"/>
      <c r="F23" s="139">
        <v>1487877.71</v>
      </c>
    </row>
    <row r="24" spans="1:6">
      <c r="A24" s="133">
        <f>+A23+1</f>
        <v>11</v>
      </c>
      <c r="B24" s="133"/>
      <c r="D24" s="128" t="s">
        <v>167</v>
      </c>
      <c r="E24" s="139"/>
      <c r="F24" s="171">
        <f>SUM(F21:F23)</f>
        <v>154697495.40000001</v>
      </c>
    </row>
    <row r="25" spans="1:6">
      <c r="A25" s="133"/>
      <c r="B25" s="133"/>
      <c r="C25" s="172"/>
      <c r="E25" s="139"/>
      <c r="F25" s="139"/>
    </row>
    <row r="26" spans="1:6">
      <c r="A26" s="133">
        <f>+A24+1</f>
        <v>12</v>
      </c>
      <c r="B26" s="133"/>
      <c r="D26" s="135" t="s">
        <v>168</v>
      </c>
      <c r="E26" s="139"/>
      <c r="F26" s="139">
        <f>+F13+F24</f>
        <v>285214528.792</v>
      </c>
    </row>
    <row r="27" spans="1:6">
      <c r="A27" s="133">
        <f>+A26+1</f>
        <v>13</v>
      </c>
      <c r="B27" s="133"/>
      <c r="D27" s="135" t="s">
        <v>169</v>
      </c>
      <c r="E27" s="139"/>
      <c r="F27" s="39">
        <f>F14</f>
        <v>25465787.946000002</v>
      </c>
    </row>
    <row r="28" spans="1:6">
      <c r="A28" s="133">
        <f>+A27+1</f>
        <v>14</v>
      </c>
      <c r="B28" s="133"/>
      <c r="D28" s="128" t="s">
        <v>170</v>
      </c>
      <c r="E28" s="139"/>
      <c r="F28" s="156">
        <f>SUM(F26:F27)</f>
        <v>310680316.73799998</v>
      </c>
    </row>
    <row r="29" spans="1:6">
      <c r="A29" s="133"/>
      <c r="B29" s="133"/>
      <c r="D29" s="172"/>
      <c r="E29" s="139"/>
      <c r="F29" s="38" t="s">
        <v>11</v>
      </c>
    </row>
    <row r="30" spans="1:6">
      <c r="A30" s="133">
        <f>+A28+1</f>
        <v>15</v>
      </c>
      <c r="B30" s="133"/>
      <c r="D30" s="119" t="s">
        <v>171</v>
      </c>
      <c r="E30" s="139"/>
      <c r="F30" s="39">
        <v>32770996.517000001</v>
      </c>
    </row>
    <row r="31" spans="1:6">
      <c r="A31" s="133">
        <f>+A30+1</f>
        <v>16</v>
      </c>
      <c r="B31" s="133"/>
      <c r="D31" s="119" t="s">
        <v>173</v>
      </c>
      <c r="E31" s="139"/>
      <c r="F31" s="139">
        <v>3217568.4500000007</v>
      </c>
    </row>
    <row r="32" spans="1:6">
      <c r="A32" s="133">
        <f>+A31+1</f>
        <v>17</v>
      </c>
      <c r="B32" s="133"/>
      <c r="D32" s="128" t="s">
        <v>174</v>
      </c>
      <c r="E32" s="139"/>
      <c r="F32" s="156">
        <f>SUM(F30:F31)</f>
        <v>35988564.967</v>
      </c>
    </row>
    <row r="33" spans="1:6">
      <c r="A33" s="133"/>
      <c r="B33" s="133"/>
      <c r="D33" s="128"/>
      <c r="E33" s="139"/>
      <c r="F33" s="38" t="s">
        <v>11</v>
      </c>
    </row>
    <row r="34" spans="1:6">
      <c r="A34" s="133">
        <f>+A32+1</f>
        <v>18</v>
      </c>
      <c r="B34" s="133"/>
      <c r="D34" s="128" t="s">
        <v>252</v>
      </c>
      <c r="E34" s="139"/>
      <c r="F34" s="39"/>
    </row>
    <row r="35" spans="1:6">
      <c r="A35" s="133">
        <f>+A34+1</f>
        <v>19</v>
      </c>
      <c r="B35" s="133"/>
      <c r="D35" s="128" t="s">
        <v>253</v>
      </c>
      <c r="E35" s="139"/>
      <c r="F35" s="39">
        <v>1007370.04</v>
      </c>
    </row>
    <row r="36" spans="1:6">
      <c r="A36" s="133">
        <f>+A35+1</f>
        <v>20</v>
      </c>
      <c r="B36" s="133"/>
      <c r="D36" s="124" t="s">
        <v>254</v>
      </c>
      <c r="E36" s="139"/>
      <c r="F36" s="156">
        <f>SUM(F35:F35)</f>
        <v>1007370.04</v>
      </c>
    </row>
    <row r="37" spans="1:6">
      <c r="A37" s="133"/>
      <c r="B37" s="133"/>
      <c r="E37" s="139"/>
      <c r="F37" s="38" t="s">
        <v>11</v>
      </c>
    </row>
    <row r="38" spans="1:6">
      <c r="A38" s="133"/>
      <c r="B38" s="133"/>
      <c r="E38" s="139"/>
      <c r="F38" s="38"/>
    </row>
    <row r="39" spans="1:6">
      <c r="A39" s="133">
        <f>+A36+1</f>
        <v>21</v>
      </c>
      <c r="B39" s="133"/>
      <c r="D39" s="119" t="s">
        <v>175</v>
      </c>
      <c r="E39" s="139"/>
      <c r="F39" s="39">
        <v>8979970.8079999983</v>
      </c>
    </row>
    <row r="40" spans="1:6">
      <c r="A40" s="133">
        <f>+A39+1</f>
        <v>22</v>
      </c>
      <c r="B40" s="133"/>
      <c r="D40" s="119" t="s">
        <v>172</v>
      </c>
      <c r="E40" s="139"/>
      <c r="F40" s="139">
        <v>40451262.076999992</v>
      </c>
    </row>
    <row r="41" spans="1:6">
      <c r="A41" s="133">
        <f>+A40+1</f>
        <v>23</v>
      </c>
      <c r="B41" s="133"/>
      <c r="D41" s="128" t="s">
        <v>176</v>
      </c>
      <c r="E41" s="139"/>
      <c r="F41" s="156">
        <f>SUM(F39:F40)</f>
        <v>49431232.88499999</v>
      </c>
    </row>
    <row r="42" spans="1:6">
      <c r="A42" s="133"/>
      <c r="B42" s="133"/>
      <c r="E42" s="139"/>
      <c r="F42" s="38" t="s">
        <v>11</v>
      </c>
    </row>
    <row r="43" spans="1:6">
      <c r="A43" s="133">
        <f>+A41+1</f>
        <v>24</v>
      </c>
      <c r="B43" s="133"/>
      <c r="D43" s="119" t="s">
        <v>177</v>
      </c>
      <c r="E43" s="139"/>
      <c r="F43" s="39">
        <v>5767894.8559999978</v>
      </c>
    </row>
    <row r="44" spans="1:6">
      <c r="A44" s="133"/>
      <c r="B44" s="133"/>
      <c r="E44" s="139"/>
      <c r="F44" s="38" t="s">
        <v>11</v>
      </c>
    </row>
    <row r="45" spans="1:6">
      <c r="A45" s="133">
        <f>+A43+1</f>
        <v>25</v>
      </c>
      <c r="B45" s="133"/>
      <c r="D45" s="119" t="s">
        <v>178</v>
      </c>
      <c r="E45" s="139"/>
      <c r="F45" s="39">
        <v>8570079.6199999992</v>
      </c>
    </row>
    <row r="46" spans="1:6">
      <c r="A46" s="133"/>
      <c r="B46" s="133"/>
      <c r="E46" s="139"/>
      <c r="F46" s="38" t="s">
        <v>11</v>
      </c>
    </row>
    <row r="47" spans="1:6">
      <c r="A47" s="133">
        <f>+A45+1</f>
        <v>26</v>
      </c>
      <c r="B47" s="133"/>
      <c r="D47" s="119" t="s">
        <v>179</v>
      </c>
      <c r="E47" s="139"/>
      <c r="F47" s="39">
        <v>95534.67</v>
      </c>
    </row>
    <row r="48" spans="1:6">
      <c r="A48" s="133"/>
      <c r="B48" s="133"/>
      <c r="E48" s="139"/>
      <c r="F48" s="38" t="s">
        <v>11</v>
      </c>
    </row>
    <row r="49" spans="1:8">
      <c r="A49" s="133">
        <f>+A47+1</f>
        <v>27</v>
      </c>
      <c r="B49" s="133"/>
      <c r="D49" s="119" t="s">
        <v>180</v>
      </c>
      <c r="E49" s="139"/>
      <c r="F49" s="39">
        <v>18400697.148999993</v>
      </c>
    </row>
    <row r="50" spans="1:8">
      <c r="A50" s="133">
        <f>+A49+1</f>
        <v>28</v>
      </c>
      <c r="B50" s="133"/>
      <c r="D50" s="119" t="s">
        <v>181</v>
      </c>
      <c r="E50" s="139"/>
      <c r="F50" s="139">
        <v>2723171.8299999996</v>
      </c>
    </row>
    <row r="51" spans="1:8">
      <c r="A51" s="133"/>
      <c r="B51" s="133"/>
      <c r="E51" s="139"/>
      <c r="F51" s="38" t="s">
        <v>11</v>
      </c>
    </row>
    <row r="52" spans="1:8">
      <c r="A52" s="133">
        <f>+A50+1</f>
        <v>29</v>
      </c>
      <c r="B52" s="133"/>
      <c r="D52" s="119" t="s">
        <v>182</v>
      </c>
      <c r="E52" s="139"/>
      <c r="F52" s="39">
        <f>SUM(F49:F51)</f>
        <v>21123868.978999991</v>
      </c>
    </row>
    <row r="53" spans="1:8">
      <c r="A53" s="133"/>
      <c r="B53" s="133"/>
      <c r="E53" s="139"/>
      <c r="F53" s="38" t="s">
        <v>11</v>
      </c>
    </row>
    <row r="54" spans="1:8">
      <c r="A54" s="133">
        <f>+A52+1</f>
        <v>30</v>
      </c>
      <c r="B54" s="133"/>
      <c r="D54" s="119" t="s">
        <v>240</v>
      </c>
      <c r="E54" s="139"/>
      <c r="F54" s="39">
        <f>+F28+F32+F36+F41+F43+F45+F47+F52</f>
        <v>432664862.755</v>
      </c>
    </row>
    <row r="55" spans="1:8">
      <c r="A55" s="133"/>
      <c r="B55" s="133"/>
      <c r="E55" s="139"/>
      <c r="F55" s="38" t="s">
        <v>11</v>
      </c>
    </row>
    <row r="56" spans="1:8">
      <c r="A56" s="133">
        <f>+A54+1</f>
        <v>31</v>
      </c>
      <c r="B56" s="133"/>
      <c r="D56" s="166" t="s">
        <v>666</v>
      </c>
      <c r="E56" s="139"/>
      <c r="F56" s="39">
        <v>110400</v>
      </c>
    </row>
    <row r="57" spans="1:8">
      <c r="B57" s="133"/>
      <c r="E57" s="139"/>
      <c r="F57" s="38" t="s">
        <v>11</v>
      </c>
    </row>
    <row r="58" spans="1:8">
      <c r="A58" s="133">
        <f>+A56+1</f>
        <v>32</v>
      </c>
      <c r="B58" s="133"/>
      <c r="D58" s="119" t="s">
        <v>241</v>
      </c>
      <c r="E58" s="139"/>
      <c r="F58" s="157">
        <v>-1007178.36</v>
      </c>
    </row>
    <row r="59" spans="1:8">
      <c r="A59" s="133">
        <f>+A58+1</f>
        <v>33</v>
      </c>
      <c r="B59" s="133"/>
      <c r="D59" s="119" t="s">
        <v>242</v>
      </c>
      <c r="E59" s="139"/>
      <c r="F59" s="157">
        <v>1215902.01</v>
      </c>
    </row>
    <row r="60" spans="1:8">
      <c r="A60" s="133">
        <f>+A59+1</f>
        <v>34</v>
      </c>
      <c r="B60" s="133"/>
      <c r="D60" s="119" t="s">
        <v>243</v>
      </c>
      <c r="E60" s="139"/>
      <c r="F60" s="157">
        <v>1636590.19</v>
      </c>
    </row>
    <row r="61" spans="1:8">
      <c r="A61" s="133">
        <f t="shared" ref="A61:A66" si="0">+A60+1</f>
        <v>35</v>
      </c>
      <c r="B61" s="133"/>
      <c r="D61" s="173" t="s">
        <v>618</v>
      </c>
      <c r="E61" s="139"/>
      <c r="F61" s="157">
        <v>-179212.82</v>
      </c>
    </row>
    <row r="62" spans="1:8">
      <c r="A62" s="133">
        <f t="shared" si="0"/>
        <v>36</v>
      </c>
      <c r="B62" s="133"/>
      <c r="D62" s="173" t="s">
        <v>619</v>
      </c>
      <c r="E62" s="139"/>
      <c r="F62" s="157">
        <v>897858.87</v>
      </c>
    </row>
    <row r="63" spans="1:8">
      <c r="A63" s="133">
        <f t="shared" si="0"/>
        <v>37</v>
      </c>
      <c r="B63" s="133"/>
      <c r="D63" s="173" t="s">
        <v>620</v>
      </c>
      <c r="E63" s="139"/>
      <c r="F63" s="157">
        <v>-18349.419999999998</v>
      </c>
      <c r="H63" s="157"/>
    </row>
    <row r="64" spans="1:8">
      <c r="A64" s="133">
        <f t="shared" si="0"/>
        <v>38</v>
      </c>
      <c r="B64" s="133"/>
      <c r="D64" s="173" t="s">
        <v>621</v>
      </c>
      <c r="E64" s="139"/>
      <c r="F64" s="157">
        <v>68215.900000000009</v>
      </c>
      <c r="H64" s="157"/>
    </row>
    <row r="65" spans="1:10">
      <c r="A65" s="133">
        <f t="shared" si="0"/>
        <v>39</v>
      </c>
      <c r="B65" s="133"/>
      <c r="D65" s="173" t="s">
        <v>622</v>
      </c>
      <c r="E65" s="139"/>
      <c r="F65" s="157">
        <v>984033.03</v>
      </c>
      <c r="H65" s="157"/>
    </row>
    <row r="66" spans="1:10">
      <c r="A66" s="133">
        <f t="shared" si="0"/>
        <v>40</v>
      </c>
      <c r="B66" s="133"/>
      <c r="D66" s="174" t="s">
        <v>667</v>
      </c>
      <c r="E66" s="139"/>
      <c r="F66" s="175">
        <f>SUM(F58:F65)</f>
        <v>3597859.3999999994</v>
      </c>
      <c r="H66" s="157"/>
    </row>
    <row r="67" spans="1:10">
      <c r="A67" s="133"/>
      <c r="B67" s="133"/>
      <c r="D67" s="173"/>
      <c r="E67" s="139"/>
      <c r="F67" s="157"/>
      <c r="H67" s="157"/>
    </row>
    <row r="68" spans="1:10">
      <c r="A68" s="133"/>
      <c r="B68" s="133"/>
      <c r="E68" s="139"/>
      <c r="F68" s="38" t="s">
        <v>11</v>
      </c>
      <c r="H68" s="157"/>
    </row>
    <row r="69" spans="1:10">
      <c r="A69" s="133">
        <f>+A66+1</f>
        <v>41</v>
      </c>
      <c r="B69" s="133"/>
      <c r="D69" s="119" t="s">
        <v>183</v>
      </c>
      <c r="E69" s="139"/>
      <c r="F69" s="40">
        <f>+F54+F56+F66</f>
        <v>436373122.15499997</v>
      </c>
      <c r="J69" s="176"/>
    </row>
    <row r="70" spans="1:10">
      <c r="A70" s="133"/>
      <c r="B70" s="133"/>
      <c r="E70" s="139"/>
      <c r="F70" s="84" t="s">
        <v>89</v>
      </c>
    </row>
    <row r="71" spans="1:10">
      <c r="A71" s="133"/>
      <c r="B71" s="133"/>
      <c r="E71" s="139"/>
      <c r="F71" s="139"/>
    </row>
    <row r="72" spans="1:10">
      <c r="A72" s="133"/>
      <c r="B72" s="133"/>
      <c r="E72" s="139"/>
      <c r="F72" s="139"/>
    </row>
    <row r="73" spans="1:10">
      <c r="A73" s="133"/>
      <c r="B73" s="133"/>
      <c r="E73" s="139"/>
      <c r="F73" s="139"/>
    </row>
    <row r="74" spans="1:10">
      <c r="A74" s="133"/>
      <c r="B74" s="133"/>
      <c r="E74" s="139"/>
      <c r="F74" s="139"/>
    </row>
    <row r="75" spans="1:10">
      <c r="A75" s="133"/>
      <c r="B75" s="133"/>
      <c r="E75" s="139"/>
      <c r="F75" s="39"/>
    </row>
    <row r="76" spans="1:10">
      <c r="A76" s="133"/>
      <c r="B76" s="133"/>
      <c r="D76" s="135"/>
      <c r="E76" s="139"/>
      <c r="F76" s="139"/>
    </row>
    <row r="77" spans="1:10">
      <c r="A77" s="133"/>
      <c r="B77" s="133"/>
      <c r="E77" s="139"/>
      <c r="F77" s="39"/>
    </row>
    <row r="78" spans="1:10">
      <c r="A78" s="133"/>
      <c r="B78" s="133"/>
      <c r="E78" s="139"/>
      <c r="F78" s="139"/>
    </row>
    <row r="79" spans="1:10">
      <c r="A79" s="133"/>
      <c r="B79" s="133"/>
      <c r="E79" s="139"/>
      <c r="F79" s="177"/>
    </row>
    <row r="80" spans="1:10">
      <c r="A80" s="133"/>
      <c r="B80" s="133"/>
      <c r="E80" s="139"/>
      <c r="F80" s="177"/>
    </row>
    <row r="81" spans="1:6">
      <c r="A81" s="133"/>
      <c r="B81" s="133"/>
      <c r="E81" s="139"/>
      <c r="F81" s="139"/>
    </row>
    <row r="82" spans="1:6">
      <c r="A82" s="133"/>
      <c r="B82" s="133"/>
      <c r="E82" s="139"/>
      <c r="F82" s="139"/>
    </row>
    <row r="83" spans="1:6">
      <c r="A83" s="133"/>
      <c r="B83" s="133"/>
      <c r="E83" s="139"/>
      <c r="F83" s="139"/>
    </row>
    <row r="84" spans="1:6">
      <c r="A84" s="133"/>
      <c r="B84" s="133"/>
      <c r="E84" s="139"/>
      <c r="F84" s="139"/>
    </row>
    <row r="85" spans="1:6">
      <c r="A85" s="133"/>
      <c r="B85" s="133"/>
      <c r="E85" s="139"/>
      <c r="F85" s="139"/>
    </row>
    <row r="86" spans="1:6">
      <c r="A86" s="133"/>
      <c r="B86" s="133"/>
      <c r="E86" s="139"/>
      <c r="F86" s="139"/>
    </row>
    <row r="87" spans="1:6">
      <c r="A87" s="133"/>
      <c r="B87" s="133"/>
      <c r="E87" s="139"/>
      <c r="F87" s="139"/>
    </row>
    <row r="88" spans="1:6">
      <c r="A88" s="133"/>
      <c r="B88" s="133"/>
      <c r="E88" s="139"/>
      <c r="F88" s="139"/>
    </row>
    <row r="89" spans="1:6">
      <c r="A89" s="133"/>
      <c r="B89" s="133"/>
      <c r="E89" s="139"/>
      <c r="F89" s="139"/>
    </row>
    <row r="90" spans="1:6">
      <c r="A90" s="133"/>
      <c r="B90" s="133"/>
      <c r="E90" s="139"/>
      <c r="F90" s="139"/>
    </row>
    <row r="91" spans="1:6">
      <c r="A91" s="133"/>
      <c r="B91" s="133"/>
      <c r="E91" s="139"/>
      <c r="F91" s="139"/>
    </row>
    <row r="92" spans="1:6">
      <c r="A92" s="133"/>
      <c r="B92" s="133"/>
      <c r="E92" s="139"/>
      <c r="F92" s="139"/>
    </row>
    <row r="93" spans="1:6">
      <c r="A93" s="133"/>
      <c r="B93" s="133"/>
      <c r="E93" s="139"/>
      <c r="F93" s="139"/>
    </row>
    <row r="94" spans="1:6">
      <c r="A94" s="133"/>
      <c r="B94" s="133"/>
      <c r="E94" s="139"/>
      <c r="F94" s="139"/>
    </row>
    <row r="95" spans="1:6">
      <c r="A95" s="133"/>
      <c r="B95" s="133"/>
      <c r="E95" s="139"/>
      <c r="F95" s="139"/>
    </row>
    <row r="96" spans="1:6">
      <c r="A96" s="133"/>
      <c r="B96" s="133"/>
      <c r="E96" s="139"/>
      <c r="F96" s="139"/>
    </row>
    <row r="97" spans="1:6">
      <c r="A97" s="133"/>
      <c r="B97" s="133"/>
      <c r="E97" s="139"/>
      <c r="F97" s="139"/>
    </row>
    <row r="98" spans="1:6">
      <c r="A98" s="133"/>
      <c r="B98" s="133"/>
      <c r="F98" s="139"/>
    </row>
    <row r="99" spans="1:6">
      <c r="F99" s="139"/>
    </row>
    <row r="100" spans="1:6">
      <c r="F100" s="139"/>
    </row>
    <row r="101" spans="1:6">
      <c r="F101" s="139"/>
    </row>
    <row r="102" spans="1:6">
      <c r="F102" s="139"/>
    </row>
    <row r="103" spans="1:6">
      <c r="F103" s="139"/>
    </row>
    <row r="104" spans="1:6">
      <c r="F104" s="139"/>
    </row>
    <row r="105" spans="1:6">
      <c r="F105" s="139"/>
    </row>
    <row r="106" spans="1:6">
      <c r="F106" s="139"/>
    </row>
    <row r="107" spans="1:6">
      <c r="F107" s="139"/>
    </row>
    <row r="108" spans="1:6">
      <c r="F108" s="139"/>
    </row>
    <row r="109" spans="1:6">
      <c r="F109" s="139"/>
    </row>
    <row r="110" spans="1:6">
      <c r="F110" s="139"/>
    </row>
    <row r="111" spans="1:6">
      <c r="F111" s="139"/>
    </row>
    <row r="112" spans="1:6">
      <c r="F112" s="139"/>
    </row>
    <row r="113" spans="6:6">
      <c r="F113" s="139"/>
    </row>
    <row r="114" spans="6:6">
      <c r="F114" s="139"/>
    </row>
    <row r="115" spans="6:6">
      <c r="F115" s="139"/>
    </row>
    <row r="116" spans="6:6">
      <c r="F116" s="139"/>
    </row>
  </sheetData>
  <printOptions horizontalCentered="1"/>
  <pageMargins left="0.75" right="0" top="0.5" bottom="0" header="0" footer="0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8"/>
  <sheetViews>
    <sheetView view="pageBreakPreview" zoomScale="60" zoomScaleNormal="100" workbookViewId="0">
      <selection activeCell="E65" sqref="E65"/>
    </sheetView>
  </sheetViews>
  <sheetFormatPr defaultColWidth="9.140625" defaultRowHeight="12.75"/>
  <cols>
    <col min="1" max="1" width="9.140625" style="192"/>
    <col min="2" max="2" width="60.7109375" style="192" customWidth="1"/>
    <col min="3" max="15" width="15.7109375" style="192" customWidth="1"/>
    <col min="16" max="16384" width="9.140625" style="192"/>
  </cols>
  <sheetData>
    <row r="1" spans="1:14">
      <c r="A1" s="327" t="s">
        <v>593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4">
      <c r="A2" s="327" t="s">
        <v>592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4">
      <c r="A3" s="327" t="s">
        <v>591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4">
      <c r="A4" s="327" t="s">
        <v>590</v>
      </c>
      <c r="B4" s="323"/>
      <c r="C4" s="323"/>
      <c r="D4" s="323"/>
      <c r="E4" s="323"/>
      <c r="F4" s="323"/>
      <c r="G4" s="323"/>
      <c r="H4" s="323"/>
      <c r="I4" s="323"/>
      <c r="J4" s="323"/>
    </row>
    <row r="5" spans="1:14">
      <c r="A5" s="327" t="s">
        <v>736</v>
      </c>
      <c r="B5" s="323"/>
      <c r="C5" s="323"/>
      <c r="D5" s="323"/>
      <c r="E5" s="323"/>
      <c r="F5" s="323"/>
      <c r="G5" s="323"/>
      <c r="H5" s="323"/>
      <c r="I5" s="323"/>
      <c r="J5" s="323"/>
    </row>
    <row r="9" spans="1:14">
      <c r="C9" s="124" t="s">
        <v>589</v>
      </c>
      <c r="D9" s="124" t="s">
        <v>588</v>
      </c>
      <c r="E9" s="124" t="s">
        <v>587</v>
      </c>
      <c r="F9" s="124" t="s">
        <v>586</v>
      </c>
      <c r="G9" s="124" t="s">
        <v>585</v>
      </c>
      <c r="H9" s="124" t="s">
        <v>584</v>
      </c>
      <c r="I9" s="124" t="s">
        <v>583</v>
      </c>
      <c r="J9" s="124" t="s">
        <v>582</v>
      </c>
      <c r="K9" s="124" t="s">
        <v>581</v>
      </c>
      <c r="L9" s="124" t="s">
        <v>580</v>
      </c>
      <c r="M9" s="124" t="s">
        <v>594</v>
      </c>
      <c r="N9" s="124" t="s">
        <v>595</v>
      </c>
    </row>
    <row r="10" spans="1:14">
      <c r="E10" s="217" t="s">
        <v>578</v>
      </c>
      <c r="G10" s="217" t="s">
        <v>578</v>
      </c>
      <c r="I10" s="217" t="s">
        <v>579</v>
      </c>
    </row>
    <row r="11" spans="1:14">
      <c r="C11" s="217" t="s">
        <v>578</v>
      </c>
      <c r="D11" s="217" t="s">
        <v>577</v>
      </c>
      <c r="E11" s="217" t="s">
        <v>576</v>
      </c>
      <c r="G11" s="217" t="s">
        <v>576</v>
      </c>
      <c r="H11" s="217"/>
      <c r="I11" s="217" t="s">
        <v>575</v>
      </c>
      <c r="J11" s="217" t="s">
        <v>574</v>
      </c>
      <c r="K11" s="217" t="s">
        <v>574</v>
      </c>
      <c r="M11" s="217" t="s">
        <v>596</v>
      </c>
      <c r="N11" s="217" t="s">
        <v>574</v>
      </c>
    </row>
    <row r="12" spans="1:14">
      <c r="C12" s="217" t="s">
        <v>573</v>
      </c>
      <c r="D12" s="217" t="s">
        <v>572</v>
      </c>
      <c r="E12" s="217" t="s">
        <v>571</v>
      </c>
      <c r="F12" s="217" t="s">
        <v>597</v>
      </c>
      <c r="G12" s="217" t="s">
        <v>570</v>
      </c>
      <c r="H12" s="217" t="s">
        <v>737</v>
      </c>
      <c r="I12" s="217" t="s">
        <v>564</v>
      </c>
      <c r="J12" s="217" t="s">
        <v>568</v>
      </c>
      <c r="K12" s="217" t="s">
        <v>569</v>
      </c>
      <c r="L12" s="217" t="s">
        <v>568</v>
      </c>
      <c r="M12" s="217" t="s">
        <v>598</v>
      </c>
      <c r="N12" s="217" t="s">
        <v>599</v>
      </c>
    </row>
    <row r="13" spans="1:14">
      <c r="A13" s="287" t="s">
        <v>567</v>
      </c>
      <c r="B13" s="287" t="s">
        <v>566</v>
      </c>
      <c r="C13" s="287" t="s">
        <v>738</v>
      </c>
      <c r="D13" s="287" t="s">
        <v>565</v>
      </c>
      <c r="E13" s="287" t="s">
        <v>564</v>
      </c>
      <c r="F13" s="287" t="s">
        <v>564</v>
      </c>
      <c r="G13" s="287" t="s">
        <v>564</v>
      </c>
      <c r="H13" s="287" t="s">
        <v>564</v>
      </c>
      <c r="I13" s="287" t="str">
        <f>C13</f>
        <v>12 Mo. 02/28/17</v>
      </c>
      <c r="J13" s="287" t="s">
        <v>563</v>
      </c>
      <c r="K13" s="287" t="s">
        <v>10</v>
      </c>
      <c r="L13" s="287" t="s">
        <v>562</v>
      </c>
      <c r="M13" s="287" t="s">
        <v>564</v>
      </c>
      <c r="N13" s="287" t="s">
        <v>10</v>
      </c>
    </row>
    <row r="14" spans="1:14">
      <c r="A14" s="217">
        <v>1</v>
      </c>
      <c r="B14" s="288" t="s">
        <v>561</v>
      </c>
      <c r="C14" s="92">
        <v>107881996</v>
      </c>
      <c r="D14" s="123">
        <v>2887321</v>
      </c>
      <c r="E14" s="123">
        <f>+C14-D14</f>
        <v>104994675</v>
      </c>
      <c r="F14" s="123">
        <v>0</v>
      </c>
      <c r="G14" s="117">
        <f>+E14+F14</f>
        <v>104994675</v>
      </c>
      <c r="H14" s="117">
        <v>0</v>
      </c>
      <c r="I14" s="117">
        <f>+G14+H14</f>
        <v>104994675</v>
      </c>
      <c r="J14" s="289" t="s">
        <v>370</v>
      </c>
      <c r="K14" s="290">
        <v>104994675</v>
      </c>
      <c r="L14" s="217" t="s">
        <v>370</v>
      </c>
      <c r="M14" s="117">
        <v>-56053768</v>
      </c>
      <c r="N14" s="117">
        <f>K14+M14</f>
        <v>48940907</v>
      </c>
    </row>
    <row r="15" spans="1:14">
      <c r="A15" s="217">
        <f>+A14+1</f>
        <v>2</v>
      </c>
      <c r="B15" s="192" t="s">
        <v>560</v>
      </c>
      <c r="C15" s="123">
        <v>46504720</v>
      </c>
      <c r="D15" s="123">
        <v>0</v>
      </c>
      <c r="E15" s="123">
        <f>+C15-D15</f>
        <v>46504720</v>
      </c>
      <c r="F15" s="123">
        <v>0</v>
      </c>
      <c r="G15" s="123">
        <f>+E15-F15</f>
        <v>46504720</v>
      </c>
      <c r="H15" s="123">
        <v>0</v>
      </c>
      <c r="I15" s="123">
        <f>+G15+H15</f>
        <v>46504720</v>
      </c>
      <c r="J15" s="291">
        <f>VLOOKUP(L15,$C$276:$D$290,2,FALSE)</f>
        <v>0.98499999999999999</v>
      </c>
      <c r="K15" s="117">
        <f>IF(I15*J15=0,0, ROUND(I15*J15,0))</f>
        <v>45807149</v>
      </c>
      <c r="L15" s="217" t="s">
        <v>382</v>
      </c>
      <c r="M15" s="123">
        <v>-10385890</v>
      </c>
      <c r="N15" s="117">
        <f>K15+M15</f>
        <v>35421259</v>
      </c>
    </row>
    <row r="16" spans="1:14">
      <c r="A16" s="217">
        <f t="shared" ref="A16:A79" si="0">+A15+1</f>
        <v>3</v>
      </c>
      <c r="B16" s="192" t="s">
        <v>610</v>
      </c>
      <c r="C16" s="123">
        <v>524753</v>
      </c>
      <c r="D16" s="123">
        <v>0</v>
      </c>
      <c r="E16" s="123">
        <f>+C16-D16</f>
        <v>524753</v>
      </c>
      <c r="F16" s="123">
        <v>0</v>
      </c>
      <c r="G16" s="123">
        <f>+E16-F16</f>
        <v>524753</v>
      </c>
      <c r="H16" s="123">
        <v>0</v>
      </c>
      <c r="I16" s="123">
        <f>+G16+H16</f>
        <v>524753</v>
      </c>
      <c r="J16" s="291">
        <f>VLOOKUP(L16,$C$276:$D$290,2,FALSE)</f>
        <v>0.98499999999999999</v>
      </c>
      <c r="K16" s="117">
        <f>IF(I16*J16=0,0, ROUND(I16*J16,0))</f>
        <v>516882</v>
      </c>
      <c r="L16" s="217" t="s">
        <v>382</v>
      </c>
      <c r="M16" s="123">
        <v>0</v>
      </c>
      <c r="N16" s="117">
        <f>K16+M16</f>
        <v>516882</v>
      </c>
    </row>
    <row r="17" spans="1:14">
      <c r="A17" s="217">
        <f t="shared" si="0"/>
        <v>4</v>
      </c>
      <c r="B17" s="192" t="s">
        <v>559</v>
      </c>
      <c r="C17" s="122">
        <v>-5215112</v>
      </c>
      <c r="D17" s="122">
        <f>C17</f>
        <v>-5215112</v>
      </c>
      <c r="E17" s="292">
        <f>+C17-D17</f>
        <v>0</v>
      </c>
      <c r="F17" s="122">
        <v>0</v>
      </c>
      <c r="G17" s="292">
        <f>+E17+F17</f>
        <v>0</v>
      </c>
      <c r="H17" s="292">
        <v>0</v>
      </c>
      <c r="I17" s="292">
        <f>+G17+H17</f>
        <v>0</v>
      </c>
      <c r="J17" s="289" t="s">
        <v>558</v>
      </c>
      <c r="K17" s="293">
        <v>0</v>
      </c>
      <c r="L17" s="289" t="s">
        <v>558</v>
      </c>
      <c r="M17" s="292">
        <v>0</v>
      </c>
      <c r="N17" s="292">
        <f>K17+M17</f>
        <v>0</v>
      </c>
    </row>
    <row r="18" spans="1:14">
      <c r="A18" s="217">
        <f t="shared" si="0"/>
        <v>5</v>
      </c>
      <c r="B18" s="288" t="s">
        <v>557</v>
      </c>
      <c r="C18" s="123">
        <f t="shared" ref="C18:I18" si="1">C14-C15+C16+C17</f>
        <v>56686917</v>
      </c>
      <c r="D18" s="123">
        <f t="shared" si="1"/>
        <v>-2327791</v>
      </c>
      <c r="E18" s="123">
        <f t="shared" si="1"/>
        <v>59014708</v>
      </c>
      <c r="F18" s="123">
        <f t="shared" si="1"/>
        <v>0</v>
      </c>
      <c r="G18" s="123">
        <f t="shared" si="1"/>
        <v>59014708</v>
      </c>
      <c r="H18" s="123">
        <f t="shared" si="1"/>
        <v>0</v>
      </c>
      <c r="I18" s="123">
        <f t="shared" si="1"/>
        <v>59014708</v>
      </c>
      <c r="J18" s="289"/>
      <c r="K18" s="123">
        <f>K14-K15+K16+K17</f>
        <v>59704408</v>
      </c>
      <c r="L18" s="289"/>
      <c r="M18" s="123">
        <f>M14-M15+M16+M17</f>
        <v>-45667878</v>
      </c>
      <c r="N18" s="123">
        <f>N14-N15+N16+N17</f>
        <v>14036530</v>
      </c>
    </row>
    <row r="19" spans="1:14">
      <c r="A19" s="217">
        <f t="shared" si="0"/>
        <v>6</v>
      </c>
      <c r="B19" s="166" t="s">
        <v>556</v>
      </c>
      <c r="C19" s="122">
        <v>-283794</v>
      </c>
      <c r="D19" s="122">
        <v>-2437098</v>
      </c>
      <c r="E19" s="122">
        <f>+C19-D19</f>
        <v>2153304</v>
      </c>
      <c r="F19" s="122">
        <v>0</v>
      </c>
      <c r="G19" s="117">
        <f>+E19+F19</f>
        <v>2153304</v>
      </c>
      <c r="H19" s="122">
        <v>0</v>
      </c>
      <c r="I19" s="292">
        <f>+G19+H19</f>
        <v>2153304</v>
      </c>
      <c r="J19" s="289" t="s">
        <v>555</v>
      </c>
      <c r="K19" s="122">
        <v>2207481</v>
      </c>
      <c r="L19" s="289" t="s">
        <v>554</v>
      </c>
      <c r="M19" s="122">
        <v>-2465610</v>
      </c>
      <c r="N19" s="122">
        <v>-258128</v>
      </c>
    </row>
    <row r="20" spans="1:14">
      <c r="A20" s="217">
        <f t="shared" si="0"/>
        <v>7</v>
      </c>
      <c r="B20" s="288" t="s">
        <v>553</v>
      </c>
      <c r="C20" s="118">
        <f t="shared" ref="C20:I20" si="2">C18-C19</f>
        <v>56970711</v>
      </c>
      <c r="D20" s="118">
        <f t="shared" si="2"/>
        <v>109307</v>
      </c>
      <c r="E20" s="118">
        <f t="shared" si="2"/>
        <v>56861404</v>
      </c>
      <c r="F20" s="118">
        <f t="shared" si="2"/>
        <v>0</v>
      </c>
      <c r="G20" s="118">
        <f t="shared" si="2"/>
        <v>56861404</v>
      </c>
      <c r="H20" s="118">
        <f t="shared" si="2"/>
        <v>0</v>
      </c>
      <c r="I20" s="118">
        <f t="shared" si="2"/>
        <v>56861404</v>
      </c>
      <c r="J20" s="294"/>
      <c r="K20" s="95">
        <f>K18-K19</f>
        <v>57496927</v>
      </c>
      <c r="L20" s="121"/>
      <c r="M20" s="118">
        <f t="shared" ref="M20:N20" si="3">M18-M19</f>
        <v>-43202268</v>
      </c>
      <c r="N20" s="118">
        <f t="shared" si="3"/>
        <v>14294658</v>
      </c>
    </row>
    <row r="21" spans="1:14">
      <c r="A21" s="217">
        <f t="shared" si="0"/>
        <v>8</v>
      </c>
      <c r="C21" s="123"/>
      <c r="K21" s="290"/>
    </row>
    <row r="22" spans="1:14">
      <c r="A22" s="217">
        <f t="shared" si="0"/>
        <v>9</v>
      </c>
      <c r="B22" s="288" t="s">
        <v>552</v>
      </c>
      <c r="C22" s="123"/>
      <c r="K22" s="290"/>
    </row>
    <row r="23" spans="1:14">
      <c r="A23" s="217">
        <f t="shared" si="0"/>
        <v>10</v>
      </c>
      <c r="B23" s="192" t="s">
        <v>551</v>
      </c>
      <c r="C23" s="123">
        <v>24000</v>
      </c>
      <c r="D23" s="123">
        <v>0</v>
      </c>
      <c r="E23" s="123">
        <f t="shared" ref="E23:E40" si="4">+C23-D23</f>
        <v>24000</v>
      </c>
      <c r="F23" s="123">
        <v>0</v>
      </c>
      <c r="G23" s="117">
        <f t="shared" ref="G23:G40" si="5">+E23+F23</f>
        <v>24000</v>
      </c>
      <c r="H23" s="123">
        <v>0</v>
      </c>
      <c r="I23" s="117">
        <f>+G23+H23</f>
        <v>24000</v>
      </c>
      <c r="J23" s="291">
        <f t="shared" ref="J23:J40" si="6">VLOOKUP(L23,$C$276:$D$290,2,FALSE)</f>
        <v>0.98499999999999999</v>
      </c>
      <c r="K23" s="117">
        <f>IF(I23*J23=0,0, ROUND(I23*J23,0))</f>
        <v>23640</v>
      </c>
      <c r="L23" s="217" t="s">
        <v>382</v>
      </c>
      <c r="M23" s="123">
        <v>0</v>
      </c>
      <c r="N23" s="117">
        <f t="shared" ref="N23:N40" si="7">K23+M23</f>
        <v>23640</v>
      </c>
    </row>
    <row r="24" spans="1:14">
      <c r="A24" s="217">
        <f t="shared" si="0"/>
        <v>11</v>
      </c>
      <c r="B24" s="192" t="s">
        <v>550</v>
      </c>
      <c r="C24" s="123">
        <v>0</v>
      </c>
      <c r="D24" s="123">
        <v>0</v>
      </c>
      <c r="E24" s="123">
        <f>+C24-D24</f>
        <v>0</v>
      </c>
      <c r="F24" s="123">
        <v>0</v>
      </c>
      <c r="G24" s="117">
        <f t="shared" si="5"/>
        <v>0</v>
      </c>
      <c r="H24" s="123">
        <v>0</v>
      </c>
      <c r="I24" s="117">
        <f>+G24+H24</f>
        <v>0</v>
      </c>
      <c r="J24" s="291">
        <f t="shared" si="6"/>
        <v>0.98499999999999999</v>
      </c>
      <c r="K24" s="117">
        <f>IF(I24*J24=0,0, ROUND(I24*J24,0))</f>
        <v>0</v>
      </c>
      <c r="L24" s="217" t="s">
        <v>382</v>
      </c>
      <c r="M24" s="123">
        <v>0</v>
      </c>
      <c r="N24" s="117">
        <f t="shared" si="7"/>
        <v>0</v>
      </c>
    </row>
    <row r="25" spans="1:14">
      <c r="A25" s="217">
        <f t="shared" si="0"/>
        <v>12</v>
      </c>
      <c r="B25" s="192" t="s">
        <v>549</v>
      </c>
      <c r="C25" s="123">
        <v>-64910000</v>
      </c>
      <c r="D25" s="123">
        <v>0</v>
      </c>
      <c r="E25" s="123">
        <f t="shared" si="4"/>
        <v>-64910000</v>
      </c>
      <c r="F25" s="123">
        <v>0</v>
      </c>
      <c r="G25" s="117">
        <f t="shared" si="5"/>
        <v>-64910000</v>
      </c>
      <c r="H25" s="123">
        <v>0</v>
      </c>
      <c r="I25" s="117">
        <f t="shared" ref="I25:I40" si="8">+G25+H25</f>
        <v>-64910000</v>
      </c>
      <c r="J25" s="291">
        <f t="shared" si="6"/>
        <v>0.98499999999999999</v>
      </c>
      <c r="K25" s="117">
        <f t="shared" ref="K25:K40" si="9">IF(I25*J25=0,0, ROUND(I25*J25,0))</f>
        <v>-63936350</v>
      </c>
      <c r="L25" s="217" t="s">
        <v>382</v>
      </c>
      <c r="M25" s="123">
        <v>4539402</v>
      </c>
      <c r="N25" s="117">
        <f t="shared" si="7"/>
        <v>-59396948</v>
      </c>
    </row>
    <row r="26" spans="1:14">
      <c r="A26" s="217">
        <f t="shared" si="0"/>
        <v>13</v>
      </c>
      <c r="B26" s="192" t="s">
        <v>548</v>
      </c>
      <c r="C26" s="123">
        <v>0</v>
      </c>
      <c r="D26" s="123">
        <v>0</v>
      </c>
      <c r="E26" s="123">
        <f>+C26-D26</f>
        <v>0</v>
      </c>
      <c r="F26" s="123">
        <v>0</v>
      </c>
      <c r="G26" s="117">
        <f t="shared" si="5"/>
        <v>0</v>
      </c>
      <c r="H26" s="123">
        <v>0</v>
      </c>
      <c r="I26" s="117">
        <f>+G26+H26</f>
        <v>0</v>
      </c>
      <c r="J26" s="291">
        <f t="shared" si="6"/>
        <v>0.98499999999999999</v>
      </c>
      <c r="K26" s="117">
        <f>IF(I26*J26=0,0, ROUND(I26*J26,0))</f>
        <v>0</v>
      </c>
      <c r="L26" s="217" t="s">
        <v>382</v>
      </c>
      <c r="M26" s="123">
        <v>0</v>
      </c>
      <c r="N26" s="117">
        <f t="shared" si="7"/>
        <v>0</v>
      </c>
    </row>
    <row r="27" spans="1:14">
      <c r="A27" s="217">
        <f t="shared" si="0"/>
        <v>14</v>
      </c>
      <c r="B27" s="192" t="s">
        <v>547</v>
      </c>
      <c r="C27" s="123">
        <v>515</v>
      </c>
      <c r="D27" s="123">
        <v>0</v>
      </c>
      <c r="E27" s="123">
        <f t="shared" si="4"/>
        <v>515</v>
      </c>
      <c r="F27" s="123">
        <v>0</v>
      </c>
      <c r="G27" s="117">
        <f t="shared" si="5"/>
        <v>515</v>
      </c>
      <c r="H27" s="117">
        <v>0</v>
      </c>
      <c r="I27" s="117">
        <f t="shared" si="8"/>
        <v>515</v>
      </c>
      <c r="J27" s="291">
        <f t="shared" si="6"/>
        <v>0.98499999999999999</v>
      </c>
      <c r="K27" s="117">
        <f t="shared" si="9"/>
        <v>507</v>
      </c>
      <c r="L27" s="217" t="s">
        <v>382</v>
      </c>
      <c r="M27" s="117">
        <v>0</v>
      </c>
      <c r="N27" s="117">
        <f t="shared" si="7"/>
        <v>507</v>
      </c>
    </row>
    <row r="28" spans="1:14">
      <c r="A28" s="217">
        <f t="shared" si="0"/>
        <v>15</v>
      </c>
      <c r="B28" s="192" t="s">
        <v>546</v>
      </c>
      <c r="C28" s="120">
        <v>0</v>
      </c>
      <c r="D28" s="123">
        <v>0</v>
      </c>
      <c r="E28" s="123">
        <f t="shared" si="4"/>
        <v>0</v>
      </c>
      <c r="F28" s="123">
        <v>0</v>
      </c>
      <c r="G28" s="117">
        <f t="shared" si="5"/>
        <v>0</v>
      </c>
      <c r="H28" s="117">
        <v>0</v>
      </c>
      <c r="I28" s="117">
        <f t="shared" si="8"/>
        <v>0</v>
      </c>
      <c r="J28" s="291">
        <f t="shared" si="6"/>
        <v>0.98499999999999999</v>
      </c>
      <c r="K28" s="117">
        <f t="shared" si="9"/>
        <v>0</v>
      </c>
      <c r="L28" s="217" t="s">
        <v>382</v>
      </c>
      <c r="M28" s="117">
        <v>0</v>
      </c>
      <c r="N28" s="117">
        <f t="shared" si="7"/>
        <v>0</v>
      </c>
    </row>
    <row r="29" spans="1:14">
      <c r="A29" s="217">
        <f t="shared" si="0"/>
        <v>16</v>
      </c>
      <c r="B29" s="192" t="s">
        <v>545</v>
      </c>
      <c r="C29" s="123">
        <v>37566</v>
      </c>
      <c r="D29" s="123">
        <v>0</v>
      </c>
      <c r="E29" s="123">
        <f t="shared" si="4"/>
        <v>37566</v>
      </c>
      <c r="F29" s="123">
        <v>0</v>
      </c>
      <c r="G29" s="117">
        <f t="shared" si="5"/>
        <v>37566</v>
      </c>
      <c r="H29" s="123">
        <v>0</v>
      </c>
      <c r="I29" s="117">
        <f t="shared" si="8"/>
        <v>37566</v>
      </c>
      <c r="J29" s="291">
        <f t="shared" si="6"/>
        <v>0.98499999999999999</v>
      </c>
      <c r="K29" s="117">
        <f t="shared" si="9"/>
        <v>37003</v>
      </c>
      <c r="L29" s="217" t="s">
        <v>379</v>
      </c>
      <c r="M29" s="123">
        <v>0</v>
      </c>
      <c r="N29" s="117">
        <f t="shared" si="7"/>
        <v>37003</v>
      </c>
    </row>
    <row r="30" spans="1:14">
      <c r="A30" s="217">
        <f t="shared" si="0"/>
        <v>17</v>
      </c>
      <c r="B30" s="166" t="s">
        <v>544</v>
      </c>
      <c r="C30" s="123">
        <v>0</v>
      </c>
      <c r="D30" s="123">
        <v>0</v>
      </c>
      <c r="E30" s="123">
        <f>+C30-D30</f>
        <v>0</v>
      </c>
      <c r="F30" s="123">
        <v>0</v>
      </c>
      <c r="G30" s="117">
        <f t="shared" si="5"/>
        <v>0</v>
      </c>
      <c r="H30" s="123">
        <v>0</v>
      </c>
      <c r="I30" s="117">
        <f>+G30+H30</f>
        <v>0</v>
      </c>
      <c r="J30" s="291">
        <f t="shared" si="6"/>
        <v>0.98499999999999999</v>
      </c>
      <c r="K30" s="117">
        <f>IF(I30*J30=0,0, ROUND(I30*J30,0))</f>
        <v>0</v>
      </c>
      <c r="L30" s="217" t="s">
        <v>380</v>
      </c>
      <c r="M30" s="123">
        <v>0</v>
      </c>
      <c r="N30" s="117">
        <f t="shared" si="7"/>
        <v>0</v>
      </c>
    </row>
    <row r="31" spans="1:14">
      <c r="A31" s="217">
        <f t="shared" si="0"/>
        <v>18</v>
      </c>
      <c r="B31" s="166" t="s">
        <v>543</v>
      </c>
      <c r="C31" s="123">
        <v>936000</v>
      </c>
      <c r="D31" s="123">
        <v>0</v>
      </c>
      <c r="E31" s="123">
        <f t="shared" si="4"/>
        <v>936000</v>
      </c>
      <c r="F31" s="123">
        <v>0</v>
      </c>
      <c r="G31" s="117">
        <f t="shared" si="5"/>
        <v>936000</v>
      </c>
      <c r="H31" s="123">
        <v>0</v>
      </c>
      <c r="I31" s="117">
        <f>+G31+H31</f>
        <v>936000</v>
      </c>
      <c r="J31" s="291">
        <f t="shared" si="6"/>
        <v>0.98499999999999999</v>
      </c>
      <c r="K31" s="117">
        <f>IF(I31*J31=0,0, ROUND(I31*J31,0))</f>
        <v>921960</v>
      </c>
      <c r="L31" s="217" t="s">
        <v>379</v>
      </c>
      <c r="M31" s="123">
        <v>0</v>
      </c>
      <c r="N31" s="117">
        <f t="shared" si="7"/>
        <v>921960</v>
      </c>
    </row>
    <row r="32" spans="1:14">
      <c r="A32" s="217">
        <f t="shared" si="0"/>
        <v>19</v>
      </c>
      <c r="B32" s="166" t="s">
        <v>542</v>
      </c>
      <c r="C32" s="123">
        <v>0</v>
      </c>
      <c r="D32" s="123">
        <v>0</v>
      </c>
      <c r="E32" s="123">
        <f>+C32-D32</f>
        <v>0</v>
      </c>
      <c r="F32" s="123">
        <v>0</v>
      </c>
      <c r="G32" s="117">
        <f t="shared" si="5"/>
        <v>0</v>
      </c>
      <c r="H32" s="123">
        <v>0</v>
      </c>
      <c r="I32" s="117">
        <f>+G32+H32</f>
        <v>0</v>
      </c>
      <c r="J32" s="291">
        <f t="shared" si="6"/>
        <v>0.98499999999999999</v>
      </c>
      <c r="K32" s="117">
        <f>IF(I32*J32=0,0, ROUND(I32*J32,0))</f>
        <v>0</v>
      </c>
      <c r="L32" s="217" t="s">
        <v>379</v>
      </c>
      <c r="M32" s="123">
        <v>0</v>
      </c>
      <c r="N32" s="117">
        <f t="shared" si="7"/>
        <v>0</v>
      </c>
    </row>
    <row r="33" spans="1:14">
      <c r="A33" s="217">
        <f t="shared" si="0"/>
        <v>20</v>
      </c>
      <c r="B33" s="192" t="s">
        <v>541</v>
      </c>
      <c r="C33" s="123">
        <v>8226000</v>
      </c>
      <c r="D33" s="123">
        <v>0</v>
      </c>
      <c r="E33" s="123">
        <f t="shared" si="4"/>
        <v>8226000</v>
      </c>
      <c r="F33" s="123">
        <v>0</v>
      </c>
      <c r="G33" s="117">
        <f t="shared" si="5"/>
        <v>8226000</v>
      </c>
      <c r="H33" s="117">
        <v>0</v>
      </c>
      <c r="I33" s="117">
        <f t="shared" si="8"/>
        <v>8226000</v>
      </c>
      <c r="J33" s="291">
        <f t="shared" si="6"/>
        <v>0.98499999999999999</v>
      </c>
      <c r="K33" s="117">
        <f t="shared" si="9"/>
        <v>8102610</v>
      </c>
      <c r="L33" s="217" t="s">
        <v>382</v>
      </c>
      <c r="M33" s="123">
        <v>574514</v>
      </c>
      <c r="N33" s="117">
        <f t="shared" si="7"/>
        <v>8677124</v>
      </c>
    </row>
    <row r="34" spans="1:14">
      <c r="A34" s="217">
        <f t="shared" si="0"/>
        <v>21</v>
      </c>
      <c r="B34" s="192" t="s">
        <v>540</v>
      </c>
      <c r="C34" s="117">
        <v>-260318</v>
      </c>
      <c r="D34" s="117">
        <v>0</v>
      </c>
      <c r="E34" s="123">
        <f t="shared" si="4"/>
        <v>-260318</v>
      </c>
      <c r="F34" s="123">
        <v>0</v>
      </c>
      <c r="G34" s="117">
        <f t="shared" si="5"/>
        <v>-260318</v>
      </c>
      <c r="H34" s="123">
        <v>0</v>
      </c>
      <c r="I34" s="117">
        <f t="shared" si="8"/>
        <v>-260318</v>
      </c>
      <c r="J34" s="291">
        <f t="shared" si="6"/>
        <v>0.98499999999999999</v>
      </c>
      <c r="K34" s="117">
        <f>IF(I34*J34=0,0, ROUND(I34*J34,0))</f>
        <v>-256413</v>
      </c>
      <c r="L34" s="217" t="s">
        <v>380</v>
      </c>
      <c r="M34" s="123">
        <v>-3818</v>
      </c>
      <c r="N34" s="117">
        <f t="shared" si="7"/>
        <v>-260231</v>
      </c>
    </row>
    <row r="35" spans="1:14">
      <c r="A35" s="217">
        <f t="shared" si="0"/>
        <v>22</v>
      </c>
      <c r="B35" s="192" t="s">
        <v>739</v>
      </c>
      <c r="C35" s="117">
        <v>584238</v>
      </c>
      <c r="D35" s="117">
        <v>0</v>
      </c>
      <c r="E35" s="123">
        <f t="shared" si="4"/>
        <v>584238</v>
      </c>
      <c r="F35" s="123">
        <v>0</v>
      </c>
      <c r="G35" s="117">
        <f t="shared" si="5"/>
        <v>584238</v>
      </c>
      <c r="H35" s="123">
        <v>0</v>
      </c>
      <c r="I35" s="117">
        <f t="shared" si="8"/>
        <v>584238</v>
      </c>
      <c r="J35" s="291">
        <f t="shared" si="6"/>
        <v>0.98499999999999999</v>
      </c>
      <c r="K35" s="117">
        <f>IF(I35*J35=0,0, ROUND(I35*J35,0))</f>
        <v>575474</v>
      </c>
      <c r="L35" s="217" t="s">
        <v>380</v>
      </c>
      <c r="M35" s="123">
        <v>0</v>
      </c>
      <c r="N35" s="117">
        <f t="shared" si="7"/>
        <v>575474</v>
      </c>
    </row>
    <row r="36" spans="1:14">
      <c r="A36" s="217">
        <f t="shared" si="0"/>
        <v>23</v>
      </c>
      <c r="B36" s="192" t="s">
        <v>740</v>
      </c>
      <c r="C36" s="123">
        <v>0</v>
      </c>
      <c r="D36" s="123">
        <v>0</v>
      </c>
      <c r="E36" s="123">
        <f t="shared" si="4"/>
        <v>0</v>
      </c>
      <c r="F36" s="123">
        <v>0</v>
      </c>
      <c r="G36" s="117">
        <f t="shared" si="5"/>
        <v>0</v>
      </c>
      <c r="H36" s="123">
        <v>0</v>
      </c>
      <c r="I36" s="117">
        <f t="shared" si="8"/>
        <v>0</v>
      </c>
      <c r="J36" s="291">
        <f t="shared" si="6"/>
        <v>0.98499999999999999</v>
      </c>
      <c r="K36" s="117">
        <f t="shared" ref="K36" si="10">IF(I36*J36=0,0, ROUND(I36*J36,0))</f>
        <v>0</v>
      </c>
      <c r="L36" s="217" t="s">
        <v>382</v>
      </c>
      <c r="M36" s="123">
        <v>0</v>
      </c>
      <c r="N36" s="117">
        <f t="shared" si="7"/>
        <v>0</v>
      </c>
    </row>
    <row r="37" spans="1:14">
      <c r="A37" s="217">
        <f t="shared" si="0"/>
        <v>24</v>
      </c>
      <c r="B37" s="192" t="s">
        <v>539</v>
      </c>
      <c r="C37" s="123">
        <v>0</v>
      </c>
      <c r="D37" s="123">
        <v>0</v>
      </c>
      <c r="E37" s="123">
        <f t="shared" si="4"/>
        <v>0</v>
      </c>
      <c r="F37" s="123">
        <v>0</v>
      </c>
      <c r="G37" s="117">
        <f t="shared" si="5"/>
        <v>0</v>
      </c>
      <c r="H37" s="123">
        <v>0</v>
      </c>
      <c r="I37" s="117">
        <f t="shared" si="8"/>
        <v>0</v>
      </c>
      <c r="J37" s="291">
        <f t="shared" si="6"/>
        <v>0.98499999999999999</v>
      </c>
      <c r="K37" s="117">
        <f t="shared" si="9"/>
        <v>0</v>
      </c>
      <c r="L37" s="217" t="s">
        <v>382</v>
      </c>
      <c r="M37" s="123">
        <v>0</v>
      </c>
      <c r="N37" s="117">
        <f t="shared" si="7"/>
        <v>0</v>
      </c>
    </row>
    <row r="38" spans="1:14">
      <c r="A38" s="217">
        <f t="shared" si="0"/>
        <v>25</v>
      </c>
      <c r="B38" s="192" t="s">
        <v>538</v>
      </c>
      <c r="C38" s="123">
        <v>0</v>
      </c>
      <c r="D38" s="123">
        <v>0</v>
      </c>
      <c r="E38" s="123">
        <f t="shared" si="4"/>
        <v>0</v>
      </c>
      <c r="F38" s="123">
        <v>0</v>
      </c>
      <c r="G38" s="117">
        <f t="shared" si="5"/>
        <v>0</v>
      </c>
      <c r="H38" s="123">
        <v>0</v>
      </c>
      <c r="I38" s="117">
        <f t="shared" si="8"/>
        <v>0</v>
      </c>
      <c r="J38" s="291">
        <f t="shared" si="6"/>
        <v>0.98499999999999999</v>
      </c>
      <c r="K38" s="117">
        <f t="shared" si="9"/>
        <v>0</v>
      </c>
      <c r="L38" s="217" t="s">
        <v>382</v>
      </c>
      <c r="M38" s="123">
        <v>0</v>
      </c>
      <c r="N38" s="117">
        <f t="shared" si="7"/>
        <v>0</v>
      </c>
    </row>
    <row r="39" spans="1:14">
      <c r="A39" s="217">
        <f t="shared" si="0"/>
        <v>26</v>
      </c>
      <c r="B39" s="166" t="s">
        <v>537</v>
      </c>
      <c r="C39" s="123">
        <v>0</v>
      </c>
      <c r="D39" s="123">
        <v>0</v>
      </c>
      <c r="E39" s="123">
        <f t="shared" si="4"/>
        <v>0</v>
      </c>
      <c r="F39" s="123">
        <v>0</v>
      </c>
      <c r="G39" s="117">
        <f t="shared" si="5"/>
        <v>0</v>
      </c>
      <c r="H39" s="123">
        <v>0</v>
      </c>
      <c r="I39" s="117">
        <f>+G39+H39</f>
        <v>0</v>
      </c>
      <c r="J39" s="291">
        <f t="shared" si="6"/>
        <v>0.98499999999999999</v>
      </c>
      <c r="K39" s="117">
        <f>IF(I39*J39=0,0, ROUND(I39*J39,0))</f>
        <v>0</v>
      </c>
      <c r="L39" s="217" t="s">
        <v>380</v>
      </c>
      <c r="M39" s="123">
        <v>0</v>
      </c>
      <c r="N39" s="117">
        <f t="shared" si="7"/>
        <v>0</v>
      </c>
    </row>
    <row r="40" spans="1:14">
      <c r="A40" s="217">
        <f t="shared" si="0"/>
        <v>27</v>
      </c>
      <c r="B40" s="192" t="s">
        <v>536</v>
      </c>
      <c r="C40" s="123">
        <v>-351808</v>
      </c>
      <c r="D40" s="123">
        <v>0</v>
      </c>
      <c r="E40" s="123">
        <f t="shared" si="4"/>
        <v>-351808</v>
      </c>
      <c r="F40" s="123">
        <v>0</v>
      </c>
      <c r="G40" s="117">
        <f t="shared" si="5"/>
        <v>-351808</v>
      </c>
      <c r="H40" s="123">
        <v>0</v>
      </c>
      <c r="I40" s="117">
        <f t="shared" si="8"/>
        <v>-351808</v>
      </c>
      <c r="J40" s="291">
        <f t="shared" si="6"/>
        <v>0.999</v>
      </c>
      <c r="K40" s="117">
        <f t="shared" si="9"/>
        <v>-351456</v>
      </c>
      <c r="L40" s="217" t="s">
        <v>378</v>
      </c>
      <c r="M40" s="123">
        <v>0</v>
      </c>
      <c r="N40" s="117">
        <f t="shared" si="7"/>
        <v>-351456</v>
      </c>
    </row>
    <row r="41" spans="1:14">
      <c r="A41" s="217">
        <f t="shared" si="0"/>
        <v>28</v>
      </c>
      <c r="B41" s="288" t="s">
        <v>535</v>
      </c>
      <c r="C41" s="118">
        <f t="shared" ref="C41:I41" si="11">SUM(C23:C40)</f>
        <v>-55713807</v>
      </c>
      <c r="D41" s="118">
        <f t="shared" si="11"/>
        <v>0</v>
      </c>
      <c r="E41" s="118">
        <f t="shared" si="11"/>
        <v>-55713807</v>
      </c>
      <c r="F41" s="118">
        <f t="shared" si="11"/>
        <v>0</v>
      </c>
      <c r="G41" s="118">
        <f t="shared" si="11"/>
        <v>-55713807</v>
      </c>
      <c r="H41" s="118">
        <f t="shared" si="11"/>
        <v>0</v>
      </c>
      <c r="I41" s="118">
        <f t="shared" si="11"/>
        <v>-55713807</v>
      </c>
      <c r="J41" s="295"/>
      <c r="K41" s="95">
        <f>SUM(K23:K40)</f>
        <v>-54883025</v>
      </c>
      <c r="L41" s="294"/>
      <c r="M41" s="118">
        <f t="shared" ref="M41:N41" si="12">SUM(M23:M40)</f>
        <v>5110098</v>
      </c>
      <c r="N41" s="118">
        <f t="shared" si="12"/>
        <v>-49772927</v>
      </c>
    </row>
    <row r="42" spans="1:14">
      <c r="A42" s="217">
        <f t="shared" si="0"/>
        <v>29</v>
      </c>
      <c r="B42" s="192" t="s">
        <v>391</v>
      </c>
      <c r="C42" s="123"/>
      <c r="J42" s="296"/>
      <c r="K42" s="290"/>
      <c r="L42" s="121"/>
    </row>
    <row r="43" spans="1:14">
      <c r="A43" s="217">
        <f t="shared" si="0"/>
        <v>30</v>
      </c>
      <c r="B43" s="288" t="s">
        <v>534</v>
      </c>
      <c r="C43" s="123"/>
      <c r="J43" s="296"/>
      <c r="K43" s="290"/>
    </row>
    <row r="44" spans="1:14">
      <c r="A44" s="217">
        <f t="shared" si="0"/>
        <v>31</v>
      </c>
      <c r="B44" s="192" t="s">
        <v>533</v>
      </c>
      <c r="C44" s="123">
        <v>-732424</v>
      </c>
      <c r="D44" s="123">
        <f>C44</f>
        <v>-732424</v>
      </c>
      <c r="E44" s="123">
        <f t="shared" ref="E44:E52" si="13">+C44-D44</f>
        <v>0</v>
      </c>
      <c r="F44" s="123">
        <v>0</v>
      </c>
      <c r="G44" s="117">
        <f t="shared" ref="G44:G52" si="14">+E44+F44</f>
        <v>0</v>
      </c>
      <c r="H44" s="123">
        <v>0</v>
      </c>
      <c r="I44" s="117">
        <f t="shared" ref="I44:I51" si="15">+G44+H44</f>
        <v>0</v>
      </c>
      <c r="J44" s="291">
        <f t="shared" ref="J44:J52" si="16">VLOOKUP(L44,$C$276:$D$290,2,FALSE)</f>
        <v>0</v>
      </c>
      <c r="K44" s="117">
        <f t="shared" ref="K44:K51" si="17">IF(I44*J44=0,0, ROUND(I44*J44,0))</f>
        <v>0</v>
      </c>
      <c r="L44" s="217" t="s">
        <v>369</v>
      </c>
      <c r="M44" s="123">
        <v>0</v>
      </c>
      <c r="N44" s="117">
        <f t="shared" ref="N44:N52" si="18">K44+M44</f>
        <v>0</v>
      </c>
    </row>
    <row r="45" spans="1:14">
      <c r="A45" s="217">
        <f t="shared" si="0"/>
        <v>32</v>
      </c>
      <c r="B45" s="192" t="s">
        <v>532</v>
      </c>
      <c r="C45" s="123">
        <v>11364</v>
      </c>
      <c r="D45" s="123">
        <v>0</v>
      </c>
      <c r="E45" s="123">
        <f t="shared" si="13"/>
        <v>11364</v>
      </c>
      <c r="F45" s="123">
        <v>0</v>
      </c>
      <c r="G45" s="117">
        <f t="shared" si="14"/>
        <v>11364</v>
      </c>
      <c r="H45" s="123">
        <v>0</v>
      </c>
      <c r="I45" s="117">
        <f t="shared" si="15"/>
        <v>11364</v>
      </c>
      <c r="J45" s="291">
        <f t="shared" si="16"/>
        <v>1</v>
      </c>
      <c r="K45" s="117">
        <f t="shared" si="17"/>
        <v>11364</v>
      </c>
      <c r="L45" s="217" t="s">
        <v>370</v>
      </c>
      <c r="M45" s="123">
        <v>0</v>
      </c>
      <c r="N45" s="117">
        <f t="shared" si="18"/>
        <v>11364</v>
      </c>
    </row>
    <row r="46" spans="1:14">
      <c r="A46" s="217">
        <f t="shared" si="0"/>
        <v>33</v>
      </c>
      <c r="B46" s="192" t="s">
        <v>531</v>
      </c>
      <c r="C46" s="123">
        <v>-524753</v>
      </c>
      <c r="D46" s="123">
        <v>0</v>
      </c>
      <c r="E46" s="123">
        <f t="shared" si="13"/>
        <v>-524753</v>
      </c>
      <c r="F46" s="123">
        <v>0</v>
      </c>
      <c r="G46" s="117">
        <f t="shared" si="14"/>
        <v>-524753</v>
      </c>
      <c r="H46" s="123">
        <v>0</v>
      </c>
      <c r="I46" s="117">
        <f t="shared" si="15"/>
        <v>-524753</v>
      </c>
      <c r="J46" s="291">
        <f t="shared" si="16"/>
        <v>0.98499999999999999</v>
      </c>
      <c r="K46" s="117">
        <f t="shared" si="17"/>
        <v>-516882</v>
      </c>
      <c r="L46" s="217" t="s">
        <v>382</v>
      </c>
      <c r="M46" s="123">
        <v>0</v>
      </c>
      <c r="N46" s="117">
        <f t="shared" si="18"/>
        <v>-516882</v>
      </c>
    </row>
    <row r="47" spans="1:14">
      <c r="A47" s="217">
        <f t="shared" si="0"/>
        <v>34</v>
      </c>
      <c r="B47" s="192" t="s">
        <v>530</v>
      </c>
      <c r="C47" s="123">
        <v>0</v>
      </c>
      <c r="D47" s="123">
        <v>0</v>
      </c>
      <c r="E47" s="123">
        <f t="shared" si="13"/>
        <v>0</v>
      </c>
      <c r="F47" s="123">
        <v>0</v>
      </c>
      <c r="G47" s="117">
        <f t="shared" si="14"/>
        <v>0</v>
      </c>
      <c r="H47" s="123">
        <v>0</v>
      </c>
      <c r="I47" s="117">
        <f>+G47+H47</f>
        <v>0</v>
      </c>
      <c r="J47" s="291">
        <f t="shared" si="16"/>
        <v>0.98499999999999999</v>
      </c>
      <c r="K47" s="117">
        <f>IF(I47*J47=0,0, ROUND(I47*J47,0))</f>
        <v>0</v>
      </c>
      <c r="L47" s="217" t="s">
        <v>382</v>
      </c>
      <c r="M47" s="123">
        <v>0</v>
      </c>
      <c r="N47" s="117">
        <f t="shared" si="18"/>
        <v>0</v>
      </c>
    </row>
    <row r="48" spans="1:14">
      <c r="A48" s="217">
        <f t="shared" si="0"/>
        <v>35</v>
      </c>
      <c r="B48" s="192" t="s">
        <v>529</v>
      </c>
      <c r="C48" s="123">
        <v>0</v>
      </c>
      <c r="D48" s="123">
        <v>0</v>
      </c>
      <c r="E48" s="123">
        <f t="shared" si="13"/>
        <v>0</v>
      </c>
      <c r="F48" s="123">
        <v>0</v>
      </c>
      <c r="G48" s="117">
        <f t="shared" si="14"/>
        <v>0</v>
      </c>
      <c r="H48" s="123">
        <v>0</v>
      </c>
      <c r="I48" s="117">
        <f>+G48+H48</f>
        <v>0</v>
      </c>
      <c r="J48" s="291">
        <f t="shared" si="16"/>
        <v>0.98499999999999999</v>
      </c>
      <c r="K48" s="117">
        <f>IF(I48*J48=0,0, ROUND(I48*J48,0))</f>
        <v>0</v>
      </c>
      <c r="L48" s="217" t="s">
        <v>379</v>
      </c>
      <c r="M48" s="123">
        <v>0</v>
      </c>
      <c r="N48" s="117">
        <f t="shared" si="18"/>
        <v>0</v>
      </c>
    </row>
    <row r="49" spans="1:14">
      <c r="A49" s="217">
        <f t="shared" si="0"/>
        <v>36</v>
      </c>
      <c r="B49" s="192" t="s">
        <v>528</v>
      </c>
      <c r="C49" s="123">
        <v>22044</v>
      </c>
      <c r="D49" s="123">
        <v>0</v>
      </c>
      <c r="E49" s="123">
        <f t="shared" si="13"/>
        <v>22044</v>
      </c>
      <c r="F49" s="123">
        <v>0</v>
      </c>
      <c r="G49" s="117">
        <f t="shared" si="14"/>
        <v>22044</v>
      </c>
      <c r="H49" s="123">
        <v>0</v>
      </c>
      <c r="I49" s="117">
        <f t="shared" si="15"/>
        <v>22044</v>
      </c>
      <c r="J49" s="291">
        <f t="shared" si="16"/>
        <v>0.98499999999999999</v>
      </c>
      <c r="K49" s="117">
        <f t="shared" si="17"/>
        <v>21713</v>
      </c>
      <c r="L49" s="217" t="s">
        <v>379</v>
      </c>
      <c r="M49" s="123">
        <v>0</v>
      </c>
      <c r="N49" s="117">
        <f t="shared" si="18"/>
        <v>21713</v>
      </c>
    </row>
    <row r="50" spans="1:14">
      <c r="A50" s="217">
        <f t="shared" si="0"/>
        <v>37</v>
      </c>
      <c r="B50" s="192" t="s">
        <v>527</v>
      </c>
      <c r="C50" s="123">
        <v>0</v>
      </c>
      <c r="D50" s="123">
        <v>0</v>
      </c>
      <c r="E50" s="123">
        <f t="shared" si="13"/>
        <v>0</v>
      </c>
      <c r="F50" s="123">
        <v>0</v>
      </c>
      <c r="G50" s="117">
        <f t="shared" si="14"/>
        <v>0</v>
      </c>
      <c r="H50" s="123">
        <v>0</v>
      </c>
      <c r="I50" s="117">
        <f>+G50+H50</f>
        <v>0</v>
      </c>
      <c r="J50" s="291">
        <f t="shared" si="16"/>
        <v>0.98499999999999999</v>
      </c>
      <c r="K50" s="117">
        <f>IF(I50*J50=0,0, ROUND(I50*J50,0))</f>
        <v>0</v>
      </c>
      <c r="L50" s="217" t="s">
        <v>379</v>
      </c>
      <c r="M50" s="123">
        <v>0</v>
      </c>
      <c r="N50" s="117">
        <f t="shared" si="18"/>
        <v>0</v>
      </c>
    </row>
    <row r="51" spans="1:14">
      <c r="A51" s="217">
        <f t="shared" si="0"/>
        <v>38</v>
      </c>
      <c r="B51" s="192" t="s">
        <v>526</v>
      </c>
      <c r="C51" s="123">
        <v>1102145</v>
      </c>
      <c r="D51" s="123">
        <v>0</v>
      </c>
      <c r="E51" s="123">
        <f t="shared" si="13"/>
        <v>1102145</v>
      </c>
      <c r="F51" s="123">
        <v>0</v>
      </c>
      <c r="G51" s="117">
        <f t="shared" si="14"/>
        <v>1102145</v>
      </c>
      <c r="H51" s="123">
        <v>0</v>
      </c>
      <c r="I51" s="117">
        <f t="shared" si="15"/>
        <v>1102145</v>
      </c>
      <c r="J51" s="291">
        <f t="shared" si="16"/>
        <v>0.98499999999999999</v>
      </c>
      <c r="K51" s="117">
        <f t="shared" si="17"/>
        <v>1085613</v>
      </c>
      <c r="L51" s="217" t="s">
        <v>382</v>
      </c>
      <c r="M51" s="123">
        <v>0</v>
      </c>
      <c r="N51" s="117">
        <f t="shared" si="18"/>
        <v>1085613</v>
      </c>
    </row>
    <row r="52" spans="1:14">
      <c r="A52" s="217">
        <f t="shared" si="0"/>
        <v>39</v>
      </c>
      <c r="B52" s="192" t="s">
        <v>525</v>
      </c>
      <c r="C52" s="123">
        <v>0</v>
      </c>
      <c r="D52" s="123">
        <v>0</v>
      </c>
      <c r="E52" s="123">
        <f t="shared" si="13"/>
        <v>0</v>
      </c>
      <c r="F52" s="123">
        <v>0</v>
      </c>
      <c r="G52" s="117">
        <f t="shared" si="14"/>
        <v>0</v>
      </c>
      <c r="H52" s="123">
        <v>0</v>
      </c>
      <c r="I52" s="117">
        <f>+G52+H52</f>
        <v>0</v>
      </c>
      <c r="J52" s="291">
        <f t="shared" si="16"/>
        <v>0.98499999999999999</v>
      </c>
      <c r="K52" s="117">
        <f>IF(I52*J52=0,0, ROUND(I52*J52,0))</f>
        <v>0</v>
      </c>
      <c r="L52" s="217" t="s">
        <v>382</v>
      </c>
      <c r="M52" s="123">
        <v>0</v>
      </c>
      <c r="N52" s="117">
        <f t="shared" si="18"/>
        <v>0</v>
      </c>
    </row>
    <row r="53" spans="1:14">
      <c r="A53" s="217">
        <f t="shared" si="0"/>
        <v>40</v>
      </c>
      <c r="B53" s="288" t="s">
        <v>524</v>
      </c>
      <c r="C53" s="118">
        <f t="shared" ref="C53:I53" si="19">SUM(C44:C52)</f>
        <v>-121624</v>
      </c>
      <c r="D53" s="118">
        <f t="shared" si="19"/>
        <v>-732424</v>
      </c>
      <c r="E53" s="118">
        <f t="shared" si="19"/>
        <v>610800</v>
      </c>
      <c r="F53" s="118">
        <f t="shared" si="19"/>
        <v>0</v>
      </c>
      <c r="G53" s="118">
        <f t="shared" si="19"/>
        <v>610800</v>
      </c>
      <c r="H53" s="118">
        <f t="shared" si="19"/>
        <v>0</v>
      </c>
      <c r="I53" s="118">
        <f t="shared" si="19"/>
        <v>610800</v>
      </c>
      <c r="J53" s="295"/>
      <c r="K53" s="95">
        <f>SUM(K44:K52)</f>
        <v>601808</v>
      </c>
      <c r="M53" s="118">
        <f t="shared" ref="M53:N53" si="20">SUM(M44:M52)</f>
        <v>0</v>
      </c>
      <c r="N53" s="118">
        <f t="shared" si="20"/>
        <v>601808</v>
      </c>
    </row>
    <row r="54" spans="1:14">
      <c r="A54" s="217">
        <f t="shared" si="0"/>
        <v>41</v>
      </c>
      <c r="B54" s="192" t="s">
        <v>391</v>
      </c>
      <c r="C54" s="123"/>
      <c r="J54" s="296"/>
      <c r="K54" s="290"/>
    </row>
    <row r="55" spans="1:14">
      <c r="A55" s="217">
        <f t="shared" si="0"/>
        <v>42</v>
      </c>
      <c r="B55" s="288" t="s">
        <v>523</v>
      </c>
      <c r="C55" s="123"/>
      <c r="J55" s="296"/>
      <c r="K55" s="290"/>
    </row>
    <row r="56" spans="1:14">
      <c r="A56" s="217">
        <f t="shared" si="0"/>
        <v>43</v>
      </c>
      <c r="B56" s="192" t="s">
        <v>522</v>
      </c>
      <c r="C56" s="123">
        <v>0</v>
      </c>
      <c r="D56" s="123">
        <v>0</v>
      </c>
      <c r="E56" s="123">
        <f t="shared" ref="E56:E59" si="21">+C56-D56</f>
        <v>0</v>
      </c>
      <c r="F56" s="123">
        <v>0</v>
      </c>
      <c r="G56" s="117">
        <f t="shared" ref="G56:G59" si="22">+E56+F56</f>
        <v>0</v>
      </c>
      <c r="H56" s="123">
        <v>0</v>
      </c>
      <c r="I56" s="117">
        <f t="shared" ref="I56:I59" si="23">+G56+H56</f>
        <v>0</v>
      </c>
      <c r="J56" s="291">
        <f>VLOOKUP(L56,$C$276:$D$290,2,FALSE)</f>
        <v>0.98499999999999999</v>
      </c>
      <c r="K56" s="117">
        <f t="shared" ref="K56:K59" si="24">IF(I56*J56=0,0, ROUND(I56*J56,0))</f>
        <v>0</v>
      </c>
      <c r="L56" s="217" t="s">
        <v>382</v>
      </c>
      <c r="M56" s="123">
        <v>0</v>
      </c>
      <c r="N56" s="117">
        <f t="shared" ref="N56:N59" si="25">K56+M56</f>
        <v>0</v>
      </c>
    </row>
    <row r="57" spans="1:14">
      <c r="A57" s="217">
        <f t="shared" si="0"/>
        <v>44</v>
      </c>
      <c r="B57" s="192" t="s">
        <v>521</v>
      </c>
      <c r="C57" s="123">
        <v>0</v>
      </c>
      <c r="D57" s="123">
        <v>0</v>
      </c>
      <c r="E57" s="123">
        <f t="shared" si="21"/>
        <v>0</v>
      </c>
      <c r="F57" s="123">
        <v>0</v>
      </c>
      <c r="G57" s="117">
        <f t="shared" si="22"/>
        <v>0</v>
      </c>
      <c r="H57" s="123">
        <v>0</v>
      </c>
      <c r="I57" s="117">
        <f t="shared" si="23"/>
        <v>0</v>
      </c>
      <c r="J57" s="291">
        <f>VLOOKUP(L57,$C$276:$D$290,2,FALSE)</f>
        <v>0.98499999999999999</v>
      </c>
      <c r="K57" s="117">
        <f t="shared" si="24"/>
        <v>0</v>
      </c>
      <c r="L57" s="217" t="s">
        <v>382</v>
      </c>
      <c r="M57" s="123">
        <v>0</v>
      </c>
      <c r="N57" s="117">
        <f t="shared" si="25"/>
        <v>0</v>
      </c>
    </row>
    <row r="58" spans="1:14">
      <c r="A58" s="217">
        <f t="shared" si="0"/>
        <v>45</v>
      </c>
      <c r="B58" s="192" t="s">
        <v>520</v>
      </c>
      <c r="C58" s="123">
        <v>0</v>
      </c>
      <c r="D58" s="123">
        <v>0</v>
      </c>
      <c r="E58" s="123">
        <f t="shared" si="21"/>
        <v>0</v>
      </c>
      <c r="F58" s="123">
        <v>0</v>
      </c>
      <c r="G58" s="117">
        <f t="shared" si="22"/>
        <v>0</v>
      </c>
      <c r="H58" s="123">
        <v>0</v>
      </c>
      <c r="I58" s="117">
        <f t="shared" si="23"/>
        <v>0</v>
      </c>
      <c r="J58" s="291">
        <f>VLOOKUP(L58,$C$276:$D$290,2,FALSE)</f>
        <v>0.99199999999999999</v>
      </c>
      <c r="K58" s="117">
        <f t="shared" si="24"/>
        <v>0</v>
      </c>
      <c r="L58" s="217" t="s">
        <v>375</v>
      </c>
      <c r="M58" s="123">
        <v>0</v>
      </c>
      <c r="N58" s="117">
        <f t="shared" si="25"/>
        <v>0</v>
      </c>
    </row>
    <row r="59" spans="1:14">
      <c r="A59" s="217">
        <f t="shared" si="0"/>
        <v>46</v>
      </c>
      <c r="B59" s="192" t="s">
        <v>519</v>
      </c>
      <c r="C59" s="123">
        <v>0</v>
      </c>
      <c r="D59" s="123">
        <v>0</v>
      </c>
      <c r="E59" s="123">
        <f t="shared" si="21"/>
        <v>0</v>
      </c>
      <c r="F59" s="123">
        <v>0</v>
      </c>
      <c r="G59" s="117">
        <f t="shared" si="22"/>
        <v>0</v>
      </c>
      <c r="H59" s="123">
        <v>0</v>
      </c>
      <c r="I59" s="117">
        <f t="shared" si="23"/>
        <v>0</v>
      </c>
      <c r="J59" s="291">
        <f>VLOOKUP(L59,$C$276:$D$290,2,FALSE)</f>
        <v>0.98499999999999999</v>
      </c>
      <c r="K59" s="117">
        <f t="shared" si="24"/>
        <v>0</v>
      </c>
      <c r="L59" s="217" t="s">
        <v>382</v>
      </c>
      <c r="M59" s="123">
        <v>0</v>
      </c>
      <c r="N59" s="117">
        <f t="shared" si="25"/>
        <v>0</v>
      </c>
    </row>
    <row r="60" spans="1:14">
      <c r="A60" s="217">
        <f t="shared" si="0"/>
        <v>47</v>
      </c>
      <c r="B60" s="288" t="s">
        <v>518</v>
      </c>
      <c r="C60" s="118">
        <f t="shared" ref="C60:I60" si="26">SUM(C56:C59)</f>
        <v>0</v>
      </c>
      <c r="D60" s="118">
        <f t="shared" si="26"/>
        <v>0</v>
      </c>
      <c r="E60" s="118">
        <f t="shared" si="26"/>
        <v>0</v>
      </c>
      <c r="F60" s="118">
        <f t="shared" si="26"/>
        <v>0</v>
      </c>
      <c r="G60" s="118">
        <f t="shared" si="26"/>
        <v>0</v>
      </c>
      <c r="H60" s="118">
        <f t="shared" si="26"/>
        <v>0</v>
      </c>
      <c r="I60" s="118">
        <f t="shared" si="26"/>
        <v>0</v>
      </c>
      <c r="J60" s="295"/>
      <c r="K60" s="95">
        <f>SUM(K56:K59)</f>
        <v>0</v>
      </c>
      <c r="M60" s="118">
        <f t="shared" ref="M60:N60" si="27">SUM(M56:M59)</f>
        <v>0</v>
      </c>
      <c r="N60" s="118">
        <f t="shared" si="27"/>
        <v>0</v>
      </c>
    </row>
    <row r="61" spans="1:14">
      <c r="A61" s="217">
        <f t="shared" si="0"/>
        <v>48</v>
      </c>
      <c r="B61" s="192" t="s">
        <v>391</v>
      </c>
      <c r="C61" s="123"/>
      <c r="J61" s="296"/>
      <c r="K61" s="290"/>
    </row>
    <row r="62" spans="1:14">
      <c r="A62" s="217">
        <f t="shared" si="0"/>
        <v>49</v>
      </c>
      <c r="B62" s="288" t="s">
        <v>184</v>
      </c>
      <c r="C62" s="123"/>
      <c r="J62" s="296"/>
      <c r="K62" s="290"/>
    </row>
    <row r="63" spans="1:14">
      <c r="A63" s="217">
        <f t="shared" si="0"/>
        <v>50</v>
      </c>
      <c r="B63" s="192" t="s">
        <v>517</v>
      </c>
      <c r="C63" s="123">
        <v>0</v>
      </c>
      <c r="D63" s="123">
        <v>0</v>
      </c>
      <c r="E63" s="123">
        <f t="shared" ref="E63:E68" si="28">+C63-D63</f>
        <v>0</v>
      </c>
      <c r="F63" s="123">
        <v>0</v>
      </c>
      <c r="G63" s="117">
        <f t="shared" ref="G63:G68" si="29">+E63+F63</f>
        <v>0</v>
      </c>
      <c r="H63" s="123">
        <v>0</v>
      </c>
      <c r="I63" s="117">
        <f t="shared" ref="I63:I68" si="30">+G63+H63</f>
        <v>0</v>
      </c>
      <c r="J63" s="291">
        <f t="shared" ref="J63:J68" si="31">VLOOKUP(L63,$C$276:$D$290,2,FALSE)</f>
        <v>0.98499999999999999</v>
      </c>
      <c r="K63" s="117">
        <f t="shared" ref="K63:K68" si="32">IF(I63*J63=0,0, ROUND(I63*J63,0))</f>
        <v>0</v>
      </c>
      <c r="L63" s="217" t="s">
        <v>382</v>
      </c>
      <c r="M63" s="123">
        <v>0</v>
      </c>
      <c r="N63" s="117">
        <f t="shared" ref="N63:N68" si="33">K63+M63</f>
        <v>0</v>
      </c>
    </row>
    <row r="64" spans="1:14">
      <c r="A64" s="217">
        <f t="shared" si="0"/>
        <v>51</v>
      </c>
      <c r="B64" s="192" t="s">
        <v>516</v>
      </c>
      <c r="C64" s="123">
        <v>0</v>
      </c>
      <c r="D64" s="123">
        <v>0</v>
      </c>
      <c r="E64" s="123">
        <f t="shared" si="28"/>
        <v>0</v>
      </c>
      <c r="F64" s="123">
        <v>0</v>
      </c>
      <c r="G64" s="117">
        <f t="shared" si="29"/>
        <v>0</v>
      </c>
      <c r="H64" s="123">
        <v>0</v>
      </c>
      <c r="I64" s="117">
        <f t="shared" si="30"/>
        <v>0</v>
      </c>
      <c r="J64" s="291">
        <f t="shared" si="31"/>
        <v>0.98499999999999999</v>
      </c>
      <c r="K64" s="117">
        <f t="shared" si="32"/>
        <v>0</v>
      </c>
      <c r="L64" s="217" t="s">
        <v>382</v>
      </c>
      <c r="M64" s="123">
        <v>0</v>
      </c>
      <c r="N64" s="117">
        <f t="shared" si="33"/>
        <v>0</v>
      </c>
    </row>
    <row r="65" spans="1:14">
      <c r="A65" s="217">
        <f t="shared" si="0"/>
        <v>52</v>
      </c>
      <c r="B65" s="166" t="s">
        <v>515</v>
      </c>
      <c r="C65" s="123">
        <v>9372000</v>
      </c>
      <c r="D65" s="123">
        <v>0</v>
      </c>
      <c r="E65" s="123">
        <f t="shared" si="28"/>
        <v>9372000</v>
      </c>
      <c r="F65" s="123">
        <v>0</v>
      </c>
      <c r="G65" s="117">
        <f t="shared" si="29"/>
        <v>9372000</v>
      </c>
      <c r="H65" s="123">
        <v>0</v>
      </c>
      <c r="I65" s="117">
        <f t="shared" si="30"/>
        <v>9372000</v>
      </c>
      <c r="J65" s="291">
        <f t="shared" si="31"/>
        <v>0.98499999999999999</v>
      </c>
      <c r="K65" s="117">
        <f t="shared" si="32"/>
        <v>9231420</v>
      </c>
      <c r="L65" s="217" t="s">
        <v>380</v>
      </c>
      <c r="M65" s="123">
        <v>0</v>
      </c>
      <c r="N65" s="117">
        <f t="shared" si="33"/>
        <v>9231420</v>
      </c>
    </row>
    <row r="66" spans="1:14">
      <c r="A66" s="217">
        <f t="shared" si="0"/>
        <v>53</v>
      </c>
      <c r="B66" s="166" t="s">
        <v>514</v>
      </c>
      <c r="C66" s="123">
        <v>5014000</v>
      </c>
      <c r="D66" s="123">
        <v>0</v>
      </c>
      <c r="E66" s="123">
        <f t="shared" si="28"/>
        <v>5014000</v>
      </c>
      <c r="F66" s="123">
        <v>0</v>
      </c>
      <c r="G66" s="117">
        <f t="shared" si="29"/>
        <v>5014000</v>
      </c>
      <c r="H66" s="123">
        <v>0</v>
      </c>
      <c r="I66" s="117">
        <f t="shared" si="30"/>
        <v>5014000</v>
      </c>
      <c r="J66" s="291">
        <f t="shared" si="31"/>
        <v>0.98499999999999999</v>
      </c>
      <c r="K66" s="117">
        <f t="shared" si="32"/>
        <v>4938790</v>
      </c>
      <c r="L66" s="217" t="s">
        <v>380</v>
      </c>
      <c r="M66" s="123">
        <v>0</v>
      </c>
      <c r="N66" s="117">
        <f t="shared" si="33"/>
        <v>4938790</v>
      </c>
    </row>
    <row r="67" spans="1:14">
      <c r="A67" s="217">
        <f t="shared" si="0"/>
        <v>54</v>
      </c>
      <c r="B67" s="192" t="s">
        <v>513</v>
      </c>
      <c r="C67" s="125">
        <v>-478330</v>
      </c>
      <c r="D67" s="125">
        <v>0</v>
      </c>
      <c r="E67" s="125">
        <f t="shared" si="28"/>
        <v>-478330</v>
      </c>
      <c r="F67" s="123">
        <v>0</v>
      </c>
      <c r="G67" s="117">
        <f t="shared" si="29"/>
        <v>-478330</v>
      </c>
      <c r="H67" s="123">
        <v>0</v>
      </c>
      <c r="I67" s="125">
        <f t="shared" si="30"/>
        <v>-478330</v>
      </c>
      <c r="J67" s="291">
        <f t="shared" si="31"/>
        <v>0.98499999999999999</v>
      </c>
      <c r="K67" s="117">
        <f t="shared" si="32"/>
        <v>-471155</v>
      </c>
      <c r="L67" s="217" t="s">
        <v>382</v>
      </c>
      <c r="M67" s="123">
        <v>0</v>
      </c>
      <c r="N67" s="117">
        <f t="shared" si="33"/>
        <v>-471155</v>
      </c>
    </row>
    <row r="68" spans="1:14">
      <c r="A68" s="217">
        <f t="shared" si="0"/>
        <v>55</v>
      </c>
      <c r="B68" s="192" t="s">
        <v>512</v>
      </c>
      <c r="C68" s="123">
        <v>0</v>
      </c>
      <c r="D68" s="123">
        <v>0</v>
      </c>
      <c r="E68" s="123">
        <f t="shared" si="28"/>
        <v>0</v>
      </c>
      <c r="F68" s="123">
        <v>0</v>
      </c>
      <c r="G68" s="117">
        <f t="shared" si="29"/>
        <v>0</v>
      </c>
      <c r="H68" s="123">
        <v>0</v>
      </c>
      <c r="I68" s="117">
        <f t="shared" si="30"/>
        <v>0</v>
      </c>
      <c r="J68" s="291">
        <f t="shared" si="31"/>
        <v>0.98499999999999999</v>
      </c>
      <c r="K68" s="117">
        <f t="shared" si="32"/>
        <v>0</v>
      </c>
      <c r="L68" s="217" t="s">
        <v>382</v>
      </c>
      <c r="M68" s="123">
        <v>0</v>
      </c>
      <c r="N68" s="117">
        <f t="shared" si="33"/>
        <v>0</v>
      </c>
    </row>
    <row r="69" spans="1:14">
      <c r="A69" s="217">
        <f t="shared" si="0"/>
        <v>56</v>
      </c>
      <c r="B69" s="288" t="s">
        <v>511</v>
      </c>
      <c r="C69" s="118">
        <f t="shared" ref="C69:I69" si="34">SUM(C63:C68)</f>
        <v>13907670</v>
      </c>
      <c r="D69" s="118">
        <f t="shared" si="34"/>
        <v>0</v>
      </c>
      <c r="E69" s="118">
        <f t="shared" si="34"/>
        <v>13907670</v>
      </c>
      <c r="F69" s="118">
        <f t="shared" si="34"/>
        <v>0</v>
      </c>
      <c r="G69" s="118">
        <f t="shared" si="34"/>
        <v>13907670</v>
      </c>
      <c r="H69" s="118">
        <f t="shared" si="34"/>
        <v>0</v>
      </c>
      <c r="I69" s="118">
        <f t="shared" si="34"/>
        <v>13907670</v>
      </c>
      <c r="J69" s="295"/>
      <c r="K69" s="118">
        <f>SUM(K63:K68)</f>
        <v>13699055</v>
      </c>
      <c r="M69" s="118">
        <f t="shared" ref="M69:N69" si="35">SUM(M63:M68)</f>
        <v>0</v>
      </c>
      <c r="N69" s="118">
        <f t="shared" si="35"/>
        <v>13699055</v>
      </c>
    </row>
    <row r="70" spans="1:14">
      <c r="A70" s="217">
        <f t="shared" si="0"/>
        <v>57</v>
      </c>
      <c r="B70" s="192" t="s">
        <v>391</v>
      </c>
      <c r="C70" s="123"/>
      <c r="J70" s="296"/>
      <c r="K70" s="290"/>
    </row>
    <row r="71" spans="1:14">
      <c r="A71" s="217">
        <f t="shared" si="0"/>
        <v>58</v>
      </c>
      <c r="B71" s="288" t="s">
        <v>510</v>
      </c>
      <c r="C71" s="123"/>
      <c r="J71" s="296"/>
      <c r="K71" s="290"/>
    </row>
    <row r="72" spans="1:14">
      <c r="A72" s="217">
        <f t="shared" si="0"/>
        <v>59</v>
      </c>
      <c r="B72" s="192" t="s">
        <v>509</v>
      </c>
      <c r="C72" s="123">
        <v>-4874000</v>
      </c>
      <c r="D72" s="123">
        <v>0</v>
      </c>
      <c r="E72" s="123">
        <f>+C72-D72</f>
        <v>-4874000</v>
      </c>
      <c r="F72" s="123">
        <v>0</v>
      </c>
      <c r="G72" s="117">
        <f>+E72+F72</f>
        <v>-4874000</v>
      </c>
      <c r="H72" s="123">
        <v>0</v>
      </c>
      <c r="I72" s="117">
        <f>+G72+H72</f>
        <v>-4874000</v>
      </c>
      <c r="J72" s="291">
        <f>VLOOKUP(L72,$C$276:$D$290,2,FALSE)</f>
        <v>0.98499999999999999</v>
      </c>
      <c r="K72" s="117">
        <f>IF(I72*J72=0,0, ROUND(I72*J72,0))</f>
        <v>-4800890</v>
      </c>
      <c r="L72" s="217" t="s">
        <v>382</v>
      </c>
      <c r="M72" s="117">
        <v>0</v>
      </c>
      <c r="N72" s="117">
        <f>K72+M72</f>
        <v>-4800890</v>
      </c>
    </row>
    <row r="73" spans="1:14">
      <c r="A73" s="217">
        <f t="shared" si="0"/>
        <v>60</v>
      </c>
      <c r="B73" s="192" t="s">
        <v>741</v>
      </c>
      <c r="C73" s="123">
        <v>-884000</v>
      </c>
      <c r="D73" s="123">
        <v>0</v>
      </c>
      <c r="E73" s="123">
        <f>+C73-D73</f>
        <v>-884000</v>
      </c>
      <c r="F73" s="123">
        <v>0</v>
      </c>
      <c r="G73" s="117">
        <f>+E73+F73</f>
        <v>-884000</v>
      </c>
      <c r="H73" s="123">
        <v>0</v>
      </c>
      <c r="I73" s="117">
        <f>+G73+H73</f>
        <v>-884000</v>
      </c>
      <c r="J73" s="291">
        <f>VLOOKUP(L73,$C$276:$D$290,2,FALSE)</f>
        <v>0.98499999999999999</v>
      </c>
      <c r="K73" s="117">
        <f>IF(I73*J73=0,0, ROUND(I73*J73,0))</f>
        <v>-870740</v>
      </c>
      <c r="L73" s="217" t="s">
        <v>382</v>
      </c>
      <c r="M73" s="117">
        <v>0</v>
      </c>
      <c r="N73" s="117">
        <f>K73+M73</f>
        <v>-870740</v>
      </c>
    </row>
    <row r="74" spans="1:14">
      <c r="A74" s="217">
        <f t="shared" si="0"/>
        <v>61</v>
      </c>
      <c r="B74" s="294" t="s">
        <v>508</v>
      </c>
      <c r="C74" s="118">
        <f t="shared" ref="C74:I74" si="36">SUM(C72:C73)</f>
        <v>-5758000</v>
      </c>
      <c r="D74" s="118">
        <f t="shared" si="36"/>
        <v>0</v>
      </c>
      <c r="E74" s="118">
        <f t="shared" si="36"/>
        <v>-5758000</v>
      </c>
      <c r="F74" s="118">
        <f t="shared" si="36"/>
        <v>0</v>
      </c>
      <c r="G74" s="118">
        <f t="shared" si="36"/>
        <v>-5758000</v>
      </c>
      <c r="H74" s="118">
        <f t="shared" si="36"/>
        <v>0</v>
      </c>
      <c r="I74" s="118">
        <f t="shared" si="36"/>
        <v>-5758000</v>
      </c>
      <c r="J74" s="295"/>
      <c r="K74" s="118">
        <f>SUM(K72:K73)</f>
        <v>-5671630</v>
      </c>
      <c r="M74" s="118">
        <f>SUM(M72:M73)</f>
        <v>0</v>
      </c>
      <c r="N74" s="118">
        <f>SUM(N72:N73)</f>
        <v>-5671630</v>
      </c>
    </row>
    <row r="75" spans="1:14">
      <c r="A75" s="217">
        <f t="shared" si="0"/>
        <v>62</v>
      </c>
      <c r="B75" s="192" t="s">
        <v>391</v>
      </c>
      <c r="C75" s="123"/>
      <c r="J75" s="296"/>
      <c r="K75" s="290"/>
    </row>
    <row r="76" spans="1:14">
      <c r="A76" s="217">
        <f t="shared" si="0"/>
        <v>63</v>
      </c>
      <c r="B76" s="288" t="s">
        <v>507</v>
      </c>
      <c r="C76" s="123"/>
      <c r="J76" s="296"/>
      <c r="K76" s="290"/>
    </row>
    <row r="77" spans="1:14">
      <c r="A77" s="217">
        <f t="shared" si="0"/>
        <v>64</v>
      </c>
      <c r="B77" s="192" t="s">
        <v>506</v>
      </c>
      <c r="C77" s="125">
        <v>7582000</v>
      </c>
      <c r="D77" s="125">
        <v>0</v>
      </c>
      <c r="E77" s="125">
        <f>+C77-D77</f>
        <v>7582000</v>
      </c>
      <c r="F77" s="123">
        <v>0</v>
      </c>
      <c r="G77" s="117">
        <f>+E77+F77</f>
        <v>7582000</v>
      </c>
      <c r="H77" s="123">
        <v>0</v>
      </c>
      <c r="I77" s="125">
        <f>+G77+H77</f>
        <v>7582000</v>
      </c>
      <c r="J77" s="291">
        <f>VLOOKUP(L77,$C$276:$D$290,2,FALSE)</f>
        <v>0.98499999999999999</v>
      </c>
      <c r="K77" s="117">
        <f>IF(I77*J77=0,0, ROUND(I77*J77,0))</f>
        <v>7468270</v>
      </c>
      <c r="L77" s="217" t="s">
        <v>380</v>
      </c>
      <c r="M77" s="123">
        <v>0</v>
      </c>
      <c r="N77" s="117">
        <f>K77+M77</f>
        <v>7468270</v>
      </c>
    </row>
    <row r="78" spans="1:14">
      <c r="A78" s="217">
        <f t="shared" si="0"/>
        <v>65</v>
      </c>
      <c r="B78" s="288" t="s">
        <v>505</v>
      </c>
      <c r="C78" s="118">
        <f t="shared" ref="C78:I78" si="37">+C77</f>
        <v>7582000</v>
      </c>
      <c r="D78" s="118">
        <f t="shared" si="37"/>
        <v>0</v>
      </c>
      <c r="E78" s="118">
        <f t="shared" si="37"/>
        <v>7582000</v>
      </c>
      <c r="F78" s="118">
        <f t="shared" si="37"/>
        <v>0</v>
      </c>
      <c r="G78" s="118">
        <f t="shared" si="37"/>
        <v>7582000</v>
      </c>
      <c r="H78" s="118">
        <f t="shared" si="37"/>
        <v>0</v>
      </c>
      <c r="I78" s="118">
        <f t="shared" si="37"/>
        <v>7582000</v>
      </c>
      <c r="J78" s="295"/>
      <c r="K78" s="95">
        <f>+K77</f>
        <v>7468270</v>
      </c>
      <c r="M78" s="118">
        <f t="shared" ref="M78:N78" si="38">+M77</f>
        <v>0</v>
      </c>
      <c r="N78" s="118">
        <f t="shared" si="38"/>
        <v>7468270</v>
      </c>
    </row>
    <row r="79" spans="1:14">
      <c r="A79" s="217">
        <f t="shared" si="0"/>
        <v>66</v>
      </c>
      <c r="B79" s="192" t="s">
        <v>391</v>
      </c>
      <c r="C79" s="123"/>
      <c r="J79" s="296"/>
      <c r="K79" s="290"/>
    </row>
    <row r="80" spans="1:14">
      <c r="A80" s="217">
        <f t="shared" ref="A80:A143" si="39">+A79+1</f>
        <v>67</v>
      </c>
      <c r="B80" s="288" t="s">
        <v>504</v>
      </c>
      <c r="C80" s="123"/>
      <c r="J80" s="296"/>
      <c r="K80" s="290"/>
    </row>
    <row r="81" spans="1:14">
      <c r="A81" s="217">
        <f t="shared" si="39"/>
        <v>68</v>
      </c>
      <c r="B81" s="192" t="s">
        <v>742</v>
      </c>
      <c r="C81" s="123">
        <v>3371065</v>
      </c>
      <c r="D81" s="123">
        <v>0</v>
      </c>
      <c r="E81" s="123">
        <f>+C81-D81</f>
        <v>3371065</v>
      </c>
      <c r="F81" s="123">
        <v>0</v>
      </c>
      <c r="G81" s="117">
        <f>+E81+F81</f>
        <v>3371065</v>
      </c>
      <c r="H81" s="123">
        <v>0</v>
      </c>
      <c r="I81" s="117">
        <f>+G81+H81</f>
        <v>3371065</v>
      </c>
      <c r="J81" s="291">
        <f>VLOOKUP(L81,$C$276:$D$290,2,FALSE)</f>
        <v>0.98299999999999998</v>
      </c>
      <c r="K81" s="117">
        <f>IF(I81*J81=0,0, ROUND(I81*J81,0))</f>
        <v>3313757</v>
      </c>
      <c r="L81" s="217" t="s">
        <v>381</v>
      </c>
      <c r="M81" s="123">
        <v>0</v>
      </c>
      <c r="N81" s="117">
        <f>K81+M81</f>
        <v>3313757</v>
      </c>
    </row>
    <row r="82" spans="1:14">
      <c r="A82" s="217">
        <f t="shared" si="39"/>
        <v>69</v>
      </c>
      <c r="B82" s="288" t="s">
        <v>503</v>
      </c>
      <c r="C82" s="118">
        <f t="shared" ref="C82:I82" si="40">SUM(C81:C81)</f>
        <v>3371065</v>
      </c>
      <c r="D82" s="118">
        <f t="shared" si="40"/>
        <v>0</v>
      </c>
      <c r="E82" s="118">
        <f t="shared" si="40"/>
        <v>3371065</v>
      </c>
      <c r="F82" s="118">
        <f t="shared" si="40"/>
        <v>0</v>
      </c>
      <c r="G82" s="118">
        <f t="shared" si="40"/>
        <v>3371065</v>
      </c>
      <c r="H82" s="118">
        <f t="shared" si="40"/>
        <v>0</v>
      </c>
      <c r="I82" s="118">
        <f t="shared" si="40"/>
        <v>3371065</v>
      </c>
      <c r="J82" s="295"/>
      <c r="K82" s="95">
        <f>SUM(K81:K81)</f>
        <v>3313757</v>
      </c>
      <c r="M82" s="118">
        <f t="shared" ref="M82:N82" si="41">SUM(M81:M81)</f>
        <v>0</v>
      </c>
      <c r="N82" s="118">
        <f t="shared" si="41"/>
        <v>3313757</v>
      </c>
    </row>
    <row r="83" spans="1:14">
      <c r="A83" s="217">
        <f t="shared" si="39"/>
        <v>70</v>
      </c>
      <c r="B83" s="192" t="s">
        <v>391</v>
      </c>
      <c r="C83" s="123"/>
      <c r="J83" s="296"/>
      <c r="K83" s="290"/>
    </row>
    <row r="84" spans="1:14">
      <c r="A84" s="217">
        <f t="shared" si="39"/>
        <v>71</v>
      </c>
      <c r="B84" s="288" t="s">
        <v>502</v>
      </c>
      <c r="C84" s="123"/>
      <c r="J84" s="296"/>
      <c r="K84" s="290"/>
    </row>
    <row r="85" spans="1:14">
      <c r="A85" s="217">
        <f t="shared" si="39"/>
        <v>72</v>
      </c>
      <c r="B85" s="192" t="s">
        <v>501</v>
      </c>
      <c r="C85" s="125">
        <v>1015169</v>
      </c>
      <c r="D85" s="125">
        <v>0</v>
      </c>
      <c r="E85" s="125">
        <f>+C85-D85</f>
        <v>1015169</v>
      </c>
      <c r="F85" s="123">
        <v>0</v>
      </c>
      <c r="G85" s="117">
        <f>+E85+F85</f>
        <v>1015169</v>
      </c>
      <c r="H85" s="123">
        <v>0</v>
      </c>
      <c r="I85" s="297">
        <f>+G85+H85</f>
        <v>1015169</v>
      </c>
      <c r="J85" s="291">
        <f>VLOOKUP(L85,$C$276:$D$290,2,FALSE)</f>
        <v>1</v>
      </c>
      <c r="K85" s="117">
        <f>IF(I85*J85=0,0, ROUND(I85*J85,0))</f>
        <v>1015169</v>
      </c>
      <c r="L85" s="217" t="s">
        <v>370</v>
      </c>
      <c r="M85" s="123">
        <v>0</v>
      </c>
      <c r="N85" s="117">
        <f>K85+M85</f>
        <v>1015169</v>
      </c>
    </row>
    <row r="86" spans="1:14">
      <c r="A86" s="217">
        <f t="shared" si="39"/>
        <v>73</v>
      </c>
      <c r="B86" s="288" t="s">
        <v>500</v>
      </c>
      <c r="C86" s="118">
        <f t="shared" ref="C86:I86" si="42">SUM(C85:C85)</f>
        <v>1015169</v>
      </c>
      <c r="D86" s="118">
        <f t="shared" si="42"/>
        <v>0</v>
      </c>
      <c r="E86" s="118">
        <f t="shared" si="42"/>
        <v>1015169</v>
      </c>
      <c r="F86" s="118">
        <f t="shared" si="42"/>
        <v>0</v>
      </c>
      <c r="G86" s="118">
        <f t="shared" si="42"/>
        <v>1015169</v>
      </c>
      <c r="H86" s="118">
        <f t="shared" si="42"/>
        <v>0</v>
      </c>
      <c r="I86" s="118">
        <f t="shared" si="42"/>
        <v>1015169</v>
      </c>
      <c r="J86" s="295"/>
      <c r="K86" s="95">
        <f>SUM(K85:K85)</f>
        <v>1015169</v>
      </c>
      <c r="M86" s="118">
        <f t="shared" ref="M86:N86" si="43">SUM(M85:M85)</f>
        <v>0</v>
      </c>
      <c r="N86" s="118">
        <f t="shared" si="43"/>
        <v>1015169</v>
      </c>
    </row>
    <row r="87" spans="1:14">
      <c r="A87" s="217">
        <f t="shared" si="39"/>
        <v>74</v>
      </c>
      <c r="B87" s="192" t="s">
        <v>391</v>
      </c>
      <c r="C87" s="123"/>
      <c r="J87" s="296"/>
      <c r="K87" s="290"/>
    </row>
    <row r="88" spans="1:14">
      <c r="A88" s="217">
        <f t="shared" si="39"/>
        <v>75</v>
      </c>
      <c r="B88" s="288" t="s">
        <v>499</v>
      </c>
      <c r="C88" s="123"/>
      <c r="J88" s="296"/>
      <c r="K88" s="290"/>
    </row>
    <row r="89" spans="1:14">
      <c r="A89" s="217">
        <f t="shared" si="39"/>
        <v>76</v>
      </c>
      <c r="B89" s="192" t="s">
        <v>743</v>
      </c>
      <c r="C89" s="123">
        <v>-2385816</v>
      </c>
      <c r="D89" s="123">
        <v>0</v>
      </c>
      <c r="E89" s="123">
        <f t="shared" ref="E89:E90" si="44">+C89-D89</f>
        <v>-2385816</v>
      </c>
      <c r="F89" s="123">
        <v>0</v>
      </c>
      <c r="G89" s="117">
        <f t="shared" ref="G89:G90" si="45">+E89+F89</f>
        <v>-2385816</v>
      </c>
      <c r="H89" s="123">
        <v>0</v>
      </c>
      <c r="I89" s="117">
        <f t="shared" ref="I89:I90" si="46">+G89+H89</f>
        <v>-2385816</v>
      </c>
      <c r="J89" s="291">
        <f>VLOOKUP(L89,$C$276:$D$290,2,FALSE)</f>
        <v>1</v>
      </c>
      <c r="K89" s="117">
        <f t="shared" ref="K89:K90" si="47">IF(I89*J89=0,0, ROUND(I89*J89,0))</f>
        <v>-2385816</v>
      </c>
      <c r="L89" s="217" t="s">
        <v>370</v>
      </c>
      <c r="M89" s="123">
        <v>2385816</v>
      </c>
      <c r="N89" s="117">
        <f t="shared" ref="N89:N90" si="48">K89+M89</f>
        <v>0</v>
      </c>
    </row>
    <row r="90" spans="1:14">
      <c r="A90" s="217">
        <f t="shared" si="39"/>
        <v>77</v>
      </c>
      <c r="B90" s="192" t="s">
        <v>744</v>
      </c>
      <c r="C90" s="123">
        <v>0</v>
      </c>
      <c r="D90" s="123">
        <v>0</v>
      </c>
      <c r="E90" s="123">
        <f t="shared" si="44"/>
        <v>0</v>
      </c>
      <c r="F90" s="123">
        <v>0</v>
      </c>
      <c r="G90" s="117">
        <f t="shared" si="45"/>
        <v>0</v>
      </c>
      <c r="H90" s="123">
        <v>0</v>
      </c>
      <c r="I90" s="117">
        <f t="shared" si="46"/>
        <v>0</v>
      </c>
      <c r="J90" s="291">
        <f>VLOOKUP(L90,$C$276:$D$290,2,FALSE)</f>
        <v>1</v>
      </c>
      <c r="K90" s="117">
        <f t="shared" si="47"/>
        <v>0</v>
      </c>
      <c r="L90" s="217" t="s">
        <v>370</v>
      </c>
      <c r="M90" s="123">
        <v>0</v>
      </c>
      <c r="N90" s="117">
        <f t="shared" si="48"/>
        <v>0</v>
      </c>
    </row>
    <row r="91" spans="1:14">
      <c r="A91" s="217">
        <f t="shared" si="39"/>
        <v>78</v>
      </c>
      <c r="B91" s="288" t="s">
        <v>498</v>
      </c>
      <c r="C91" s="118">
        <f t="shared" ref="C91:I91" si="49">SUM(C89:C90)</f>
        <v>-2385816</v>
      </c>
      <c r="D91" s="118">
        <f t="shared" si="49"/>
        <v>0</v>
      </c>
      <c r="E91" s="118">
        <f t="shared" si="49"/>
        <v>-2385816</v>
      </c>
      <c r="F91" s="118">
        <f t="shared" si="49"/>
        <v>0</v>
      </c>
      <c r="G91" s="118">
        <f t="shared" si="49"/>
        <v>-2385816</v>
      </c>
      <c r="H91" s="118">
        <f t="shared" si="49"/>
        <v>0</v>
      </c>
      <c r="I91" s="118">
        <f t="shared" si="49"/>
        <v>-2385816</v>
      </c>
      <c r="J91" s="295"/>
      <c r="K91" s="95">
        <f>SUM(K89:K90)</f>
        <v>-2385816</v>
      </c>
      <c r="M91" s="118">
        <f>SUM(M89:M90)</f>
        <v>2385816</v>
      </c>
      <c r="N91" s="118">
        <f>SUM(N89:N90)</f>
        <v>0</v>
      </c>
    </row>
    <row r="92" spans="1:14">
      <c r="A92" s="217">
        <f t="shared" si="39"/>
        <v>79</v>
      </c>
      <c r="B92" s="192" t="s">
        <v>391</v>
      </c>
      <c r="C92" s="123"/>
      <c r="J92" s="296"/>
      <c r="K92" s="290"/>
      <c r="L92" s="121"/>
    </row>
    <row r="93" spans="1:14">
      <c r="A93" s="217">
        <f t="shared" si="39"/>
        <v>80</v>
      </c>
      <c r="B93" s="288" t="s">
        <v>497</v>
      </c>
      <c r="C93" s="123"/>
      <c r="J93" s="296"/>
      <c r="K93" s="290"/>
      <c r="L93" s="121"/>
    </row>
    <row r="94" spans="1:14">
      <c r="A94" s="217">
        <f t="shared" si="39"/>
        <v>81</v>
      </c>
      <c r="B94" s="192" t="s">
        <v>496</v>
      </c>
      <c r="C94" s="122">
        <v>0</v>
      </c>
      <c r="D94" s="123">
        <f>C94</f>
        <v>0</v>
      </c>
      <c r="E94" s="122">
        <f>+C94-D94</f>
        <v>0</v>
      </c>
      <c r="F94" s="123">
        <v>0</v>
      </c>
      <c r="G94" s="117">
        <f>+E94+F94</f>
        <v>0</v>
      </c>
      <c r="H94" s="123">
        <v>0</v>
      </c>
      <c r="I94" s="122">
        <f>+G94+H94</f>
        <v>0</v>
      </c>
      <c r="J94" s="291">
        <f>VLOOKUP(L94,$C$276:$D$290,2,FALSE)</f>
        <v>0</v>
      </c>
      <c r="K94" s="117">
        <f>IF(I94*J94=0,0, ROUND(I94*J94,0))</f>
        <v>0</v>
      </c>
      <c r="L94" s="298" t="s">
        <v>368</v>
      </c>
      <c r="M94" s="123">
        <v>0</v>
      </c>
      <c r="N94" s="117">
        <f>K94+M94</f>
        <v>0</v>
      </c>
    </row>
    <row r="95" spans="1:14">
      <c r="A95" s="217">
        <f t="shared" si="39"/>
        <v>82</v>
      </c>
      <c r="B95" s="288" t="s">
        <v>495</v>
      </c>
      <c r="C95" s="118">
        <f t="shared" ref="C95:I95" si="50">+C94</f>
        <v>0</v>
      </c>
      <c r="D95" s="118">
        <f t="shared" si="50"/>
        <v>0</v>
      </c>
      <c r="E95" s="118">
        <f t="shared" si="50"/>
        <v>0</v>
      </c>
      <c r="F95" s="118">
        <f t="shared" si="50"/>
        <v>0</v>
      </c>
      <c r="G95" s="118">
        <f t="shared" si="50"/>
        <v>0</v>
      </c>
      <c r="H95" s="118">
        <f t="shared" si="50"/>
        <v>0</v>
      </c>
      <c r="I95" s="118">
        <f t="shared" si="50"/>
        <v>0</v>
      </c>
      <c r="J95" s="295"/>
      <c r="K95" s="95">
        <f>SUM(K94)</f>
        <v>0</v>
      </c>
      <c r="L95" s="121"/>
      <c r="M95" s="118">
        <f t="shared" ref="M95:N95" si="51">+M94</f>
        <v>0</v>
      </c>
      <c r="N95" s="118">
        <f t="shared" si="51"/>
        <v>0</v>
      </c>
    </row>
    <row r="96" spans="1:14">
      <c r="A96" s="217">
        <f t="shared" si="39"/>
        <v>83</v>
      </c>
      <c r="B96" s="192" t="s">
        <v>391</v>
      </c>
      <c r="C96" s="123"/>
      <c r="J96" s="296"/>
      <c r="K96" s="290"/>
      <c r="L96" s="121"/>
    </row>
    <row r="97" spans="1:14">
      <c r="A97" s="217">
        <f t="shared" si="39"/>
        <v>84</v>
      </c>
      <c r="B97" s="288" t="s">
        <v>494</v>
      </c>
      <c r="C97" s="123"/>
      <c r="J97" s="296"/>
      <c r="K97" s="290"/>
    </row>
    <row r="98" spans="1:14">
      <c r="A98" s="217">
        <f t="shared" si="39"/>
        <v>85</v>
      </c>
      <c r="B98" s="192" t="s">
        <v>493</v>
      </c>
      <c r="C98" s="123">
        <v>33072</v>
      </c>
      <c r="D98" s="123">
        <v>0</v>
      </c>
      <c r="E98" s="123">
        <f t="shared" ref="E98:E120" si="52">+C98-D98</f>
        <v>33072</v>
      </c>
      <c r="F98" s="123">
        <v>0</v>
      </c>
      <c r="G98" s="117">
        <f t="shared" ref="G98:G120" si="53">+E98+F98</f>
        <v>33072</v>
      </c>
      <c r="H98" s="123">
        <v>0</v>
      </c>
      <c r="I98" s="117">
        <f t="shared" ref="I98:I119" si="54">+G98+H98</f>
        <v>33072</v>
      </c>
      <c r="J98" s="291">
        <f t="shared" ref="J98:J120" si="55">VLOOKUP(L98,$C$276:$D$290,2,FALSE)</f>
        <v>0.99199999999999999</v>
      </c>
      <c r="K98" s="117">
        <f t="shared" ref="K98:K120" si="56">IF(I98*J98=0,0, ROUND(I98*J98,0))</f>
        <v>32807</v>
      </c>
      <c r="L98" s="217" t="s">
        <v>375</v>
      </c>
      <c r="M98" s="123">
        <v>0</v>
      </c>
      <c r="N98" s="117">
        <f t="shared" ref="N98:N120" si="57">K98+M98</f>
        <v>32807</v>
      </c>
    </row>
    <row r="99" spans="1:14">
      <c r="A99" s="217">
        <f t="shared" si="39"/>
        <v>86</v>
      </c>
      <c r="B99" s="192" t="s">
        <v>492</v>
      </c>
      <c r="C99" s="123">
        <v>1074871</v>
      </c>
      <c r="D99" s="123">
        <v>0</v>
      </c>
      <c r="E99" s="123">
        <f t="shared" si="52"/>
        <v>1074871</v>
      </c>
      <c r="F99" s="123">
        <v>0</v>
      </c>
      <c r="G99" s="117">
        <f t="shared" si="53"/>
        <v>1074871</v>
      </c>
      <c r="H99" s="117">
        <v>0</v>
      </c>
      <c r="I99" s="117">
        <f t="shared" si="54"/>
        <v>1074871</v>
      </c>
      <c r="J99" s="291">
        <f t="shared" si="55"/>
        <v>0.99199999999999999</v>
      </c>
      <c r="K99" s="117">
        <f t="shared" si="56"/>
        <v>1066272</v>
      </c>
      <c r="L99" s="217" t="s">
        <v>375</v>
      </c>
      <c r="M99" s="123">
        <v>-54239</v>
      </c>
      <c r="N99" s="117">
        <f t="shared" si="57"/>
        <v>1012033</v>
      </c>
    </row>
    <row r="100" spans="1:14">
      <c r="A100" s="217">
        <f t="shared" si="39"/>
        <v>87</v>
      </c>
      <c r="B100" s="166" t="s">
        <v>491</v>
      </c>
      <c r="C100" s="123">
        <v>1498471</v>
      </c>
      <c r="D100" s="123">
        <v>0</v>
      </c>
      <c r="E100" s="123">
        <f t="shared" si="52"/>
        <v>1498471</v>
      </c>
      <c r="F100" s="123">
        <v>0</v>
      </c>
      <c r="G100" s="117">
        <f t="shared" si="53"/>
        <v>1498471</v>
      </c>
      <c r="H100" s="123">
        <v>0</v>
      </c>
      <c r="I100" s="117">
        <f>+G100+H100</f>
        <v>1498471</v>
      </c>
      <c r="J100" s="291">
        <f t="shared" si="55"/>
        <v>0.99199999999999999</v>
      </c>
      <c r="K100" s="117">
        <f>IF(I100*J100=0,0, ROUND(I100*J100,0))</f>
        <v>1486483</v>
      </c>
      <c r="L100" s="217" t="s">
        <v>375</v>
      </c>
      <c r="M100" s="123">
        <v>0</v>
      </c>
      <c r="N100" s="117">
        <f t="shared" si="57"/>
        <v>1486483</v>
      </c>
    </row>
    <row r="101" spans="1:14">
      <c r="A101" s="217">
        <f t="shared" si="39"/>
        <v>88</v>
      </c>
      <c r="B101" s="192" t="s">
        <v>490</v>
      </c>
      <c r="C101" s="123">
        <v>4844</v>
      </c>
      <c r="D101" s="123">
        <v>0</v>
      </c>
      <c r="E101" s="123">
        <f t="shared" si="52"/>
        <v>4844</v>
      </c>
      <c r="F101" s="123">
        <v>0</v>
      </c>
      <c r="G101" s="117">
        <f t="shared" si="53"/>
        <v>4844</v>
      </c>
      <c r="H101" s="123">
        <v>0</v>
      </c>
      <c r="I101" s="117">
        <f t="shared" si="54"/>
        <v>4844</v>
      </c>
      <c r="J101" s="291">
        <f t="shared" si="55"/>
        <v>0.99199999999999999</v>
      </c>
      <c r="K101" s="117">
        <f t="shared" si="56"/>
        <v>4805</v>
      </c>
      <c r="L101" s="217" t="s">
        <v>375</v>
      </c>
      <c r="M101" s="123">
        <v>0</v>
      </c>
      <c r="N101" s="117">
        <f t="shared" si="57"/>
        <v>4805</v>
      </c>
    </row>
    <row r="102" spans="1:14">
      <c r="A102" s="217">
        <f t="shared" si="39"/>
        <v>89</v>
      </c>
      <c r="B102" s="166" t="s">
        <v>489</v>
      </c>
      <c r="C102" s="123">
        <v>-5965</v>
      </c>
      <c r="D102" s="123">
        <v>0</v>
      </c>
      <c r="E102" s="123">
        <f t="shared" si="52"/>
        <v>-5965</v>
      </c>
      <c r="F102" s="123">
        <v>0</v>
      </c>
      <c r="G102" s="117">
        <f t="shared" si="53"/>
        <v>-5965</v>
      </c>
      <c r="H102" s="123">
        <v>0</v>
      </c>
      <c r="I102" s="117">
        <f>+G102+H102</f>
        <v>-5965</v>
      </c>
      <c r="J102" s="291">
        <f t="shared" si="55"/>
        <v>0.99199999999999999</v>
      </c>
      <c r="K102" s="117">
        <f>IF(I102*J102=0,0, ROUND(I102*J102,0))</f>
        <v>-5917</v>
      </c>
      <c r="L102" s="217" t="s">
        <v>375</v>
      </c>
      <c r="M102" s="123">
        <v>0</v>
      </c>
      <c r="N102" s="117">
        <f t="shared" si="57"/>
        <v>-5917</v>
      </c>
    </row>
    <row r="103" spans="1:14">
      <c r="A103" s="217">
        <f t="shared" si="39"/>
        <v>90</v>
      </c>
      <c r="B103" s="192" t="s">
        <v>488</v>
      </c>
      <c r="C103" s="123">
        <v>2875</v>
      </c>
      <c r="D103" s="123">
        <v>0</v>
      </c>
      <c r="E103" s="123">
        <f t="shared" si="52"/>
        <v>2875</v>
      </c>
      <c r="F103" s="123">
        <v>0</v>
      </c>
      <c r="G103" s="117">
        <f t="shared" si="53"/>
        <v>2875</v>
      </c>
      <c r="H103" s="123">
        <v>0</v>
      </c>
      <c r="I103" s="117">
        <f t="shared" si="54"/>
        <v>2875</v>
      </c>
      <c r="J103" s="291">
        <f t="shared" si="55"/>
        <v>0.99199999999999999</v>
      </c>
      <c r="K103" s="117">
        <f t="shared" si="56"/>
        <v>2852</v>
      </c>
      <c r="L103" s="217" t="s">
        <v>375</v>
      </c>
      <c r="M103" s="123">
        <v>0</v>
      </c>
      <c r="N103" s="117">
        <f t="shared" si="57"/>
        <v>2852</v>
      </c>
    </row>
    <row r="104" spans="1:14">
      <c r="A104" s="217">
        <f t="shared" si="39"/>
        <v>91</v>
      </c>
      <c r="B104" s="192" t="s">
        <v>487</v>
      </c>
      <c r="C104" s="123">
        <v>65305</v>
      </c>
      <c r="D104" s="123">
        <v>0</v>
      </c>
      <c r="E104" s="123">
        <f t="shared" si="52"/>
        <v>65305</v>
      </c>
      <c r="F104" s="123">
        <v>0</v>
      </c>
      <c r="G104" s="117">
        <f t="shared" si="53"/>
        <v>65305</v>
      </c>
      <c r="H104" s="123">
        <v>0</v>
      </c>
      <c r="I104" s="117">
        <f t="shared" si="54"/>
        <v>65305</v>
      </c>
      <c r="J104" s="291">
        <f t="shared" si="55"/>
        <v>0.99199999999999999</v>
      </c>
      <c r="K104" s="117">
        <f t="shared" si="56"/>
        <v>64783</v>
      </c>
      <c r="L104" s="217" t="s">
        <v>375</v>
      </c>
      <c r="M104" s="123">
        <v>0</v>
      </c>
      <c r="N104" s="117">
        <f t="shared" si="57"/>
        <v>64783</v>
      </c>
    </row>
    <row r="105" spans="1:14">
      <c r="A105" s="217">
        <f t="shared" si="39"/>
        <v>92</v>
      </c>
      <c r="B105" s="192" t="s">
        <v>486</v>
      </c>
      <c r="C105" s="123">
        <v>-207245</v>
      </c>
      <c r="D105" s="123">
        <v>0</v>
      </c>
      <c r="E105" s="123">
        <f t="shared" si="52"/>
        <v>-207245</v>
      </c>
      <c r="F105" s="123">
        <v>0</v>
      </c>
      <c r="G105" s="117">
        <f t="shared" si="53"/>
        <v>-207245</v>
      </c>
      <c r="H105" s="123">
        <v>0</v>
      </c>
      <c r="I105" s="117">
        <f t="shared" si="54"/>
        <v>-207245</v>
      </c>
      <c r="J105" s="291">
        <f t="shared" si="55"/>
        <v>1</v>
      </c>
      <c r="K105" s="117">
        <f t="shared" si="56"/>
        <v>-207245</v>
      </c>
      <c r="L105" s="298" t="s">
        <v>370</v>
      </c>
      <c r="M105" s="123">
        <v>0</v>
      </c>
      <c r="N105" s="117">
        <f t="shared" si="57"/>
        <v>-207245</v>
      </c>
    </row>
    <row r="106" spans="1:14">
      <c r="A106" s="217">
        <f t="shared" si="39"/>
        <v>93</v>
      </c>
      <c r="B106" s="192" t="s">
        <v>611</v>
      </c>
      <c r="C106" s="123">
        <v>0</v>
      </c>
      <c r="D106" s="123">
        <v>0</v>
      </c>
      <c r="E106" s="123">
        <f t="shared" si="52"/>
        <v>0</v>
      </c>
      <c r="F106" s="123">
        <v>0</v>
      </c>
      <c r="G106" s="117">
        <f t="shared" si="53"/>
        <v>0</v>
      </c>
      <c r="H106" s="123">
        <v>0</v>
      </c>
      <c r="I106" s="117">
        <f>+G106+H106</f>
        <v>0</v>
      </c>
      <c r="J106" s="291">
        <f t="shared" si="55"/>
        <v>0.99199999999999999</v>
      </c>
      <c r="K106" s="117">
        <f>IF(I106*J106=0,0, ROUND(I106*J106,0))</f>
        <v>0</v>
      </c>
      <c r="L106" s="217" t="s">
        <v>375</v>
      </c>
      <c r="M106" s="123">
        <v>0</v>
      </c>
      <c r="N106" s="117">
        <f t="shared" si="57"/>
        <v>0</v>
      </c>
    </row>
    <row r="107" spans="1:14">
      <c r="A107" s="217">
        <f t="shared" si="39"/>
        <v>94</v>
      </c>
      <c r="B107" s="166" t="s">
        <v>485</v>
      </c>
      <c r="C107" s="123">
        <v>503375</v>
      </c>
      <c r="D107" s="123">
        <v>0</v>
      </c>
      <c r="E107" s="123">
        <f t="shared" si="52"/>
        <v>503375</v>
      </c>
      <c r="F107" s="123">
        <v>0</v>
      </c>
      <c r="G107" s="117">
        <f t="shared" si="53"/>
        <v>503375</v>
      </c>
      <c r="H107" s="123">
        <v>0</v>
      </c>
      <c r="I107" s="117">
        <f>+G107+H107</f>
        <v>503375</v>
      </c>
      <c r="J107" s="291">
        <f t="shared" si="55"/>
        <v>0.99199999999999999</v>
      </c>
      <c r="K107" s="117">
        <f>IF(I107*J107=0,0, ROUND(I107*J107,0))</f>
        <v>499348</v>
      </c>
      <c r="L107" s="217" t="s">
        <v>375</v>
      </c>
      <c r="M107" s="123">
        <v>-499348</v>
      </c>
      <c r="N107" s="117">
        <f t="shared" si="57"/>
        <v>0</v>
      </c>
    </row>
    <row r="108" spans="1:14">
      <c r="A108" s="217">
        <f t="shared" si="39"/>
        <v>95</v>
      </c>
      <c r="B108" s="192" t="s">
        <v>484</v>
      </c>
      <c r="C108" s="123">
        <v>75358</v>
      </c>
      <c r="D108" s="123">
        <v>0</v>
      </c>
      <c r="E108" s="123">
        <f t="shared" si="52"/>
        <v>75358</v>
      </c>
      <c r="F108" s="123">
        <v>0</v>
      </c>
      <c r="G108" s="117">
        <f t="shared" si="53"/>
        <v>75358</v>
      </c>
      <c r="H108" s="123">
        <v>0</v>
      </c>
      <c r="I108" s="117">
        <f t="shared" si="54"/>
        <v>75358</v>
      </c>
      <c r="J108" s="291">
        <f t="shared" si="55"/>
        <v>0.99199999999999999</v>
      </c>
      <c r="K108" s="117">
        <f t="shared" si="56"/>
        <v>74755</v>
      </c>
      <c r="L108" s="217" t="s">
        <v>375</v>
      </c>
      <c r="M108" s="123">
        <v>0</v>
      </c>
      <c r="N108" s="117">
        <f t="shared" si="57"/>
        <v>74755</v>
      </c>
    </row>
    <row r="109" spans="1:14">
      <c r="A109" s="217">
        <f t="shared" si="39"/>
        <v>96</v>
      </c>
      <c r="B109" s="166" t="s">
        <v>483</v>
      </c>
      <c r="C109" s="123">
        <v>4539</v>
      </c>
      <c r="D109" s="123">
        <v>0</v>
      </c>
      <c r="E109" s="123">
        <f>+C109-D109</f>
        <v>4539</v>
      </c>
      <c r="F109" s="123">
        <v>0</v>
      </c>
      <c r="G109" s="117">
        <f t="shared" si="53"/>
        <v>4539</v>
      </c>
      <c r="H109" s="123">
        <v>0</v>
      </c>
      <c r="I109" s="117">
        <f t="shared" si="54"/>
        <v>4539</v>
      </c>
      <c r="J109" s="291">
        <f t="shared" si="55"/>
        <v>0.99199999999999999</v>
      </c>
      <c r="K109" s="117">
        <f t="shared" si="56"/>
        <v>4503</v>
      </c>
      <c r="L109" s="217" t="s">
        <v>375</v>
      </c>
      <c r="M109" s="123">
        <v>0</v>
      </c>
      <c r="N109" s="117">
        <f t="shared" si="57"/>
        <v>4503</v>
      </c>
    </row>
    <row r="110" spans="1:14">
      <c r="A110" s="217">
        <f t="shared" si="39"/>
        <v>97</v>
      </c>
      <c r="B110" s="166" t="s">
        <v>482</v>
      </c>
      <c r="C110" s="123">
        <v>-395087</v>
      </c>
      <c r="D110" s="123">
        <v>0</v>
      </c>
      <c r="E110" s="123">
        <f t="shared" si="52"/>
        <v>-395087</v>
      </c>
      <c r="F110" s="123">
        <v>0</v>
      </c>
      <c r="G110" s="117">
        <f t="shared" si="53"/>
        <v>-395087</v>
      </c>
      <c r="H110" s="123">
        <v>0</v>
      </c>
      <c r="I110" s="117">
        <f t="shared" si="54"/>
        <v>-395087</v>
      </c>
      <c r="J110" s="291">
        <f t="shared" si="55"/>
        <v>0.99199999999999999</v>
      </c>
      <c r="K110" s="117">
        <f t="shared" si="56"/>
        <v>-391926</v>
      </c>
      <c r="L110" s="217" t="s">
        <v>375</v>
      </c>
      <c r="M110" s="123">
        <v>0</v>
      </c>
      <c r="N110" s="117">
        <f t="shared" si="57"/>
        <v>-391926</v>
      </c>
    </row>
    <row r="111" spans="1:14">
      <c r="A111" s="217">
        <f t="shared" si="39"/>
        <v>98</v>
      </c>
      <c r="B111" s="166" t="s">
        <v>612</v>
      </c>
      <c r="C111" s="123">
        <v>212947</v>
      </c>
      <c r="D111" s="123">
        <v>212947</v>
      </c>
      <c r="E111" s="123">
        <f t="shared" si="52"/>
        <v>0</v>
      </c>
      <c r="F111" s="123">
        <v>0</v>
      </c>
      <c r="G111" s="117">
        <f t="shared" si="53"/>
        <v>0</v>
      </c>
      <c r="H111" s="123">
        <v>0</v>
      </c>
      <c r="I111" s="117">
        <f>+G111+H111</f>
        <v>0</v>
      </c>
      <c r="J111" s="291">
        <f t="shared" si="55"/>
        <v>0</v>
      </c>
      <c r="K111" s="117">
        <f>IF(I111*J111=0,0, ROUND(I111*J111,0))</f>
        <v>0</v>
      </c>
      <c r="L111" s="217" t="s">
        <v>369</v>
      </c>
      <c r="M111" s="123">
        <v>0</v>
      </c>
      <c r="N111" s="117">
        <f t="shared" si="57"/>
        <v>0</v>
      </c>
    </row>
    <row r="112" spans="1:14">
      <c r="A112" s="217">
        <f t="shared" si="39"/>
        <v>99</v>
      </c>
      <c r="B112" s="166" t="s">
        <v>613</v>
      </c>
      <c r="C112" s="123">
        <v>-330097</v>
      </c>
      <c r="D112" s="123">
        <v>-330097</v>
      </c>
      <c r="E112" s="123">
        <f t="shared" si="52"/>
        <v>0</v>
      </c>
      <c r="F112" s="123">
        <v>0</v>
      </c>
      <c r="G112" s="117">
        <f t="shared" si="53"/>
        <v>0</v>
      </c>
      <c r="H112" s="123">
        <v>0</v>
      </c>
      <c r="I112" s="117">
        <f>+G112+H112</f>
        <v>0</v>
      </c>
      <c r="J112" s="291">
        <f t="shared" si="55"/>
        <v>0</v>
      </c>
      <c r="K112" s="117">
        <f>IF(I112*J112=0,0, ROUND(I112*J112,0))</f>
        <v>0</v>
      </c>
      <c r="L112" s="217" t="s">
        <v>369</v>
      </c>
      <c r="M112" s="123">
        <v>0</v>
      </c>
      <c r="N112" s="117">
        <f t="shared" si="57"/>
        <v>0</v>
      </c>
    </row>
    <row r="113" spans="1:14">
      <c r="A113" s="217">
        <f t="shared" si="39"/>
        <v>100</v>
      </c>
      <c r="B113" s="166" t="s">
        <v>481</v>
      </c>
      <c r="C113" s="123">
        <v>0</v>
      </c>
      <c r="D113" s="117">
        <f>C113</f>
        <v>0</v>
      </c>
      <c r="E113" s="123">
        <f>+C113-D113</f>
        <v>0</v>
      </c>
      <c r="F113" s="123">
        <v>0</v>
      </c>
      <c r="G113" s="117">
        <f t="shared" si="53"/>
        <v>0</v>
      </c>
      <c r="H113" s="123">
        <v>0</v>
      </c>
      <c r="I113" s="117">
        <f t="shared" si="54"/>
        <v>0</v>
      </c>
      <c r="J113" s="291">
        <f t="shared" si="55"/>
        <v>0</v>
      </c>
      <c r="K113" s="117">
        <f t="shared" si="56"/>
        <v>0</v>
      </c>
      <c r="L113" s="217" t="s">
        <v>369</v>
      </c>
      <c r="M113" s="123">
        <v>0</v>
      </c>
      <c r="N113" s="117">
        <f t="shared" si="57"/>
        <v>0</v>
      </c>
    </row>
    <row r="114" spans="1:14">
      <c r="A114" s="217">
        <f t="shared" si="39"/>
        <v>101</v>
      </c>
      <c r="B114" s="192" t="s">
        <v>480</v>
      </c>
      <c r="C114" s="123">
        <v>0</v>
      </c>
      <c r="D114" s="117">
        <f>C114</f>
        <v>0</v>
      </c>
      <c r="E114" s="123">
        <f t="shared" si="52"/>
        <v>0</v>
      </c>
      <c r="F114" s="123">
        <v>0</v>
      </c>
      <c r="G114" s="117">
        <f t="shared" si="53"/>
        <v>0</v>
      </c>
      <c r="H114" s="123">
        <v>0</v>
      </c>
      <c r="I114" s="117">
        <f t="shared" si="54"/>
        <v>0</v>
      </c>
      <c r="J114" s="291">
        <f t="shared" si="55"/>
        <v>0.99199999999999999</v>
      </c>
      <c r="K114" s="117">
        <f t="shared" si="56"/>
        <v>0</v>
      </c>
      <c r="L114" s="217" t="s">
        <v>373</v>
      </c>
      <c r="M114" s="123">
        <v>0</v>
      </c>
      <c r="N114" s="117">
        <f t="shared" si="57"/>
        <v>0</v>
      </c>
    </row>
    <row r="115" spans="1:14">
      <c r="A115" s="217">
        <f t="shared" si="39"/>
        <v>102</v>
      </c>
      <c r="B115" s="192" t="s">
        <v>479</v>
      </c>
      <c r="C115" s="123">
        <v>12574</v>
      </c>
      <c r="D115" s="117">
        <v>0</v>
      </c>
      <c r="E115" s="123">
        <f t="shared" si="52"/>
        <v>12574</v>
      </c>
      <c r="F115" s="123">
        <v>0</v>
      </c>
      <c r="G115" s="117">
        <f t="shared" si="53"/>
        <v>12574</v>
      </c>
      <c r="H115" s="123">
        <v>0</v>
      </c>
      <c r="I115" s="117">
        <f t="shared" si="54"/>
        <v>12574</v>
      </c>
      <c r="J115" s="291">
        <f t="shared" si="55"/>
        <v>0</v>
      </c>
      <c r="K115" s="117">
        <f t="shared" si="56"/>
        <v>0</v>
      </c>
      <c r="L115" s="217" t="s">
        <v>369</v>
      </c>
      <c r="M115" s="123">
        <v>0</v>
      </c>
      <c r="N115" s="117">
        <f t="shared" si="57"/>
        <v>0</v>
      </c>
    </row>
    <row r="116" spans="1:14">
      <c r="A116" s="217">
        <f t="shared" si="39"/>
        <v>103</v>
      </c>
      <c r="B116" s="192" t="s">
        <v>478</v>
      </c>
      <c r="C116" s="123">
        <v>4147</v>
      </c>
      <c r="D116" s="117">
        <v>0</v>
      </c>
      <c r="E116" s="123">
        <f t="shared" si="52"/>
        <v>4147</v>
      </c>
      <c r="F116" s="123">
        <v>0</v>
      </c>
      <c r="G116" s="117">
        <f t="shared" si="53"/>
        <v>4147</v>
      </c>
      <c r="H116" s="123">
        <v>0</v>
      </c>
      <c r="I116" s="117">
        <f t="shared" si="54"/>
        <v>4147</v>
      </c>
      <c r="J116" s="291">
        <f t="shared" si="55"/>
        <v>0</v>
      </c>
      <c r="K116" s="117">
        <f t="shared" si="56"/>
        <v>0</v>
      </c>
      <c r="L116" s="217" t="s">
        <v>369</v>
      </c>
      <c r="M116" s="123">
        <v>0</v>
      </c>
      <c r="N116" s="117">
        <f t="shared" si="57"/>
        <v>0</v>
      </c>
    </row>
    <row r="117" spans="1:14">
      <c r="A117" s="217">
        <f t="shared" si="39"/>
        <v>104</v>
      </c>
      <c r="B117" s="192" t="s">
        <v>477</v>
      </c>
      <c r="C117" s="123">
        <v>0</v>
      </c>
      <c r="D117" s="117">
        <f>C117</f>
        <v>0</v>
      </c>
      <c r="E117" s="123">
        <f t="shared" si="52"/>
        <v>0</v>
      </c>
      <c r="F117" s="123">
        <v>0</v>
      </c>
      <c r="G117" s="117">
        <f t="shared" si="53"/>
        <v>0</v>
      </c>
      <c r="H117" s="123">
        <v>0</v>
      </c>
      <c r="I117" s="117">
        <f t="shared" si="54"/>
        <v>0</v>
      </c>
      <c r="J117" s="291">
        <f t="shared" si="55"/>
        <v>0.99199999999999999</v>
      </c>
      <c r="K117" s="117">
        <f t="shared" si="56"/>
        <v>0</v>
      </c>
      <c r="L117" s="298" t="s">
        <v>373</v>
      </c>
      <c r="M117" s="123">
        <v>0</v>
      </c>
      <c r="N117" s="117">
        <f t="shared" si="57"/>
        <v>0</v>
      </c>
    </row>
    <row r="118" spans="1:14">
      <c r="A118" s="217">
        <f t="shared" si="39"/>
        <v>105</v>
      </c>
      <c r="B118" s="192" t="s">
        <v>476</v>
      </c>
      <c r="C118" s="123">
        <v>77678</v>
      </c>
      <c r="D118" s="123">
        <v>0</v>
      </c>
      <c r="E118" s="123">
        <f t="shared" si="52"/>
        <v>77678</v>
      </c>
      <c r="F118" s="123">
        <v>0</v>
      </c>
      <c r="G118" s="117">
        <f t="shared" si="53"/>
        <v>77678</v>
      </c>
      <c r="H118" s="123">
        <v>0</v>
      </c>
      <c r="I118" s="117">
        <f t="shared" si="54"/>
        <v>77678</v>
      </c>
      <c r="J118" s="291">
        <f t="shared" si="55"/>
        <v>0.98499999999999999</v>
      </c>
      <c r="K118" s="117">
        <f t="shared" si="56"/>
        <v>76513</v>
      </c>
      <c r="L118" s="217" t="s">
        <v>379</v>
      </c>
      <c r="M118" s="123">
        <v>0</v>
      </c>
      <c r="N118" s="117">
        <f t="shared" si="57"/>
        <v>76513</v>
      </c>
    </row>
    <row r="119" spans="1:14">
      <c r="A119" s="217">
        <f t="shared" si="39"/>
        <v>106</v>
      </c>
      <c r="B119" s="192" t="s">
        <v>475</v>
      </c>
      <c r="C119" s="125">
        <v>0</v>
      </c>
      <c r="D119" s="123">
        <v>0</v>
      </c>
      <c r="E119" s="123">
        <f t="shared" si="52"/>
        <v>0</v>
      </c>
      <c r="F119" s="123">
        <v>0</v>
      </c>
      <c r="G119" s="117">
        <f t="shared" si="53"/>
        <v>0</v>
      </c>
      <c r="H119" s="117">
        <v>0</v>
      </c>
      <c r="I119" s="117">
        <f t="shared" si="54"/>
        <v>0</v>
      </c>
      <c r="J119" s="291">
        <f t="shared" si="55"/>
        <v>1</v>
      </c>
      <c r="K119" s="117">
        <f t="shared" si="56"/>
        <v>0</v>
      </c>
      <c r="L119" s="217" t="s">
        <v>370</v>
      </c>
      <c r="M119" s="117">
        <v>0</v>
      </c>
      <c r="N119" s="117">
        <f t="shared" si="57"/>
        <v>0</v>
      </c>
    </row>
    <row r="120" spans="1:14">
      <c r="A120" s="217">
        <f t="shared" si="39"/>
        <v>107</v>
      </c>
      <c r="B120" s="192" t="s">
        <v>474</v>
      </c>
      <c r="C120" s="125">
        <v>0</v>
      </c>
      <c r="D120" s="125">
        <v>0</v>
      </c>
      <c r="E120" s="125">
        <f t="shared" si="52"/>
        <v>0</v>
      </c>
      <c r="F120" s="123">
        <v>0</v>
      </c>
      <c r="G120" s="117">
        <f t="shared" si="53"/>
        <v>0</v>
      </c>
      <c r="H120" s="117">
        <v>0</v>
      </c>
      <c r="I120" s="125">
        <f>+G120+H120</f>
        <v>0</v>
      </c>
      <c r="J120" s="291">
        <f t="shared" si="55"/>
        <v>1</v>
      </c>
      <c r="K120" s="117">
        <f t="shared" si="56"/>
        <v>0</v>
      </c>
      <c r="L120" s="217" t="s">
        <v>370</v>
      </c>
      <c r="M120" s="117">
        <v>0</v>
      </c>
      <c r="N120" s="117">
        <f t="shared" si="57"/>
        <v>0</v>
      </c>
    </row>
    <row r="121" spans="1:14">
      <c r="A121" s="217">
        <f t="shared" si="39"/>
        <v>108</v>
      </c>
      <c r="B121" s="288" t="s">
        <v>473</v>
      </c>
      <c r="C121" s="118">
        <f t="shared" ref="C121:I121" si="58">SUM(C98:C120)</f>
        <v>2631662</v>
      </c>
      <c r="D121" s="118">
        <f t="shared" si="58"/>
        <v>-117150</v>
      </c>
      <c r="E121" s="118">
        <f t="shared" si="58"/>
        <v>2748812</v>
      </c>
      <c r="F121" s="118">
        <f t="shared" si="58"/>
        <v>0</v>
      </c>
      <c r="G121" s="118">
        <f t="shared" si="58"/>
        <v>2748812</v>
      </c>
      <c r="H121" s="118">
        <f t="shared" si="58"/>
        <v>0</v>
      </c>
      <c r="I121" s="118">
        <f t="shared" si="58"/>
        <v>2748812</v>
      </c>
      <c r="J121" s="295"/>
      <c r="K121" s="95">
        <f>SUM(K98:K120)</f>
        <v>2708033</v>
      </c>
      <c r="M121" s="118">
        <f t="shared" ref="M121:N121" si="59">SUM(M98:M120)</f>
        <v>-553587</v>
      </c>
      <c r="N121" s="118">
        <f t="shared" si="59"/>
        <v>2154446</v>
      </c>
    </row>
    <row r="122" spans="1:14">
      <c r="A122" s="217">
        <f t="shared" si="39"/>
        <v>109</v>
      </c>
      <c r="B122" s="192" t="s">
        <v>391</v>
      </c>
      <c r="C122" s="123"/>
      <c r="J122" s="296"/>
      <c r="K122" s="290"/>
    </row>
    <row r="123" spans="1:14">
      <c r="A123" s="217">
        <f t="shared" si="39"/>
        <v>110</v>
      </c>
      <c r="B123" s="288" t="s">
        <v>472</v>
      </c>
      <c r="C123" s="123"/>
      <c r="J123" s="296"/>
      <c r="K123" s="290"/>
    </row>
    <row r="124" spans="1:14">
      <c r="A124" s="217">
        <f t="shared" si="39"/>
        <v>111</v>
      </c>
      <c r="B124" s="192" t="s">
        <v>471</v>
      </c>
      <c r="C124" s="123">
        <v>-3615</v>
      </c>
      <c r="D124" s="123">
        <v>0</v>
      </c>
      <c r="E124" s="123">
        <f t="shared" ref="E124:E160" si="60">+C124-D124</f>
        <v>-3615</v>
      </c>
      <c r="F124" s="123">
        <v>0</v>
      </c>
      <c r="G124" s="117">
        <f t="shared" ref="G124:G160" si="61">+E124+F124</f>
        <v>-3615</v>
      </c>
      <c r="H124" s="123">
        <v>0</v>
      </c>
      <c r="I124" s="117">
        <f t="shared" ref="I124:I160" si="62">+G124+H124</f>
        <v>-3615</v>
      </c>
      <c r="J124" s="291">
        <f t="shared" ref="J124:J142" si="63">VLOOKUP(L124,$C$276:$D$290,2,FALSE)</f>
        <v>0.999</v>
      </c>
      <c r="K124" s="117">
        <f t="shared" ref="K124:K160" si="64">IF(I124*J124=0,0, ROUND(I124*J124,0))</f>
        <v>-3611</v>
      </c>
      <c r="L124" s="217" t="s">
        <v>378</v>
      </c>
      <c r="M124" s="123">
        <v>0</v>
      </c>
      <c r="N124" s="117">
        <f t="shared" ref="N124:N161" si="65">K124+M124</f>
        <v>-3611</v>
      </c>
    </row>
    <row r="125" spans="1:14">
      <c r="A125" s="217">
        <f t="shared" si="39"/>
        <v>112</v>
      </c>
      <c r="B125" s="192" t="s">
        <v>470</v>
      </c>
      <c r="C125" s="123">
        <v>480</v>
      </c>
      <c r="D125" s="123">
        <v>0</v>
      </c>
      <c r="E125" s="123">
        <f t="shared" si="60"/>
        <v>480</v>
      </c>
      <c r="F125" s="123">
        <v>0</v>
      </c>
      <c r="G125" s="117">
        <f t="shared" si="61"/>
        <v>480</v>
      </c>
      <c r="H125" s="123">
        <v>0</v>
      </c>
      <c r="I125" s="117">
        <f t="shared" si="62"/>
        <v>480</v>
      </c>
      <c r="J125" s="291">
        <f t="shared" si="63"/>
        <v>0.99199999999999999</v>
      </c>
      <c r="K125" s="117">
        <f t="shared" si="64"/>
        <v>476</v>
      </c>
      <c r="L125" s="217" t="s">
        <v>373</v>
      </c>
      <c r="M125" s="123">
        <v>0</v>
      </c>
      <c r="N125" s="117">
        <f t="shared" si="65"/>
        <v>476</v>
      </c>
    </row>
    <row r="126" spans="1:14">
      <c r="A126" s="217">
        <f t="shared" si="39"/>
        <v>113</v>
      </c>
      <c r="B126" s="166" t="s">
        <v>469</v>
      </c>
      <c r="C126" s="123">
        <v>2429200</v>
      </c>
      <c r="D126" s="123">
        <v>0</v>
      </c>
      <c r="E126" s="123">
        <f t="shared" si="60"/>
        <v>2429200</v>
      </c>
      <c r="F126" s="123">
        <v>0</v>
      </c>
      <c r="G126" s="117">
        <f t="shared" si="61"/>
        <v>2429200</v>
      </c>
      <c r="H126" s="123">
        <v>0</v>
      </c>
      <c r="I126" s="117">
        <f>+G126+H126</f>
        <v>2429200</v>
      </c>
      <c r="J126" s="291">
        <f t="shared" si="63"/>
        <v>0.98499999999999999</v>
      </c>
      <c r="K126" s="117">
        <f>IF(I126*J126=0,0, ROUND(I126*J126,0))</f>
        <v>2392762</v>
      </c>
      <c r="L126" s="217" t="s">
        <v>371</v>
      </c>
      <c r="M126" s="123">
        <v>874592</v>
      </c>
      <c r="N126" s="117">
        <f t="shared" si="65"/>
        <v>3267354</v>
      </c>
    </row>
    <row r="127" spans="1:14">
      <c r="A127" s="217">
        <f t="shared" si="39"/>
        <v>114</v>
      </c>
      <c r="B127" s="166" t="s">
        <v>468</v>
      </c>
      <c r="C127" s="123">
        <v>-2403838</v>
      </c>
      <c r="D127" s="123">
        <v>0</v>
      </c>
      <c r="E127" s="123">
        <f>+C127-D127</f>
        <v>-2403838</v>
      </c>
      <c r="F127" s="123">
        <v>0</v>
      </c>
      <c r="G127" s="117">
        <f t="shared" si="61"/>
        <v>-2403838</v>
      </c>
      <c r="H127" s="123">
        <v>0</v>
      </c>
      <c r="I127" s="117">
        <f>+G127+H127</f>
        <v>-2403838</v>
      </c>
      <c r="J127" s="291">
        <f t="shared" si="63"/>
        <v>1</v>
      </c>
      <c r="K127" s="117">
        <f>IF(I127*J127=0,0, ROUND(I127*J127,0))</f>
        <v>-2403838</v>
      </c>
      <c r="L127" s="217" t="s">
        <v>370</v>
      </c>
      <c r="M127" s="123">
        <v>2403838</v>
      </c>
      <c r="N127" s="117">
        <f t="shared" si="65"/>
        <v>0</v>
      </c>
    </row>
    <row r="128" spans="1:14">
      <c r="A128" s="217">
        <f t="shared" si="39"/>
        <v>115</v>
      </c>
      <c r="B128" s="192" t="s">
        <v>467</v>
      </c>
      <c r="C128" s="123">
        <v>-240637</v>
      </c>
      <c r="D128" s="123">
        <v>0</v>
      </c>
      <c r="E128" s="123">
        <f t="shared" si="60"/>
        <v>-240637</v>
      </c>
      <c r="F128" s="123">
        <v>0</v>
      </c>
      <c r="G128" s="117">
        <f t="shared" si="61"/>
        <v>-240637</v>
      </c>
      <c r="H128" s="117">
        <v>0</v>
      </c>
      <c r="I128" s="117">
        <f t="shared" si="62"/>
        <v>-240637</v>
      </c>
      <c r="J128" s="291">
        <f t="shared" si="63"/>
        <v>0.99199999999999999</v>
      </c>
      <c r="K128" s="117">
        <f t="shared" si="64"/>
        <v>-238712</v>
      </c>
      <c r="L128" s="217" t="s">
        <v>373</v>
      </c>
      <c r="M128" s="117">
        <v>0</v>
      </c>
      <c r="N128" s="117">
        <f t="shared" si="65"/>
        <v>-238712</v>
      </c>
    </row>
    <row r="129" spans="1:14">
      <c r="A129" s="217">
        <f t="shared" si="39"/>
        <v>116</v>
      </c>
      <c r="B129" s="192" t="s">
        <v>614</v>
      </c>
      <c r="C129" s="123">
        <v>0</v>
      </c>
      <c r="D129" s="123">
        <v>0</v>
      </c>
      <c r="E129" s="123">
        <f t="shared" si="60"/>
        <v>0</v>
      </c>
      <c r="F129" s="123">
        <v>0</v>
      </c>
      <c r="G129" s="117">
        <f t="shared" si="61"/>
        <v>0</v>
      </c>
      <c r="H129" s="123">
        <v>0</v>
      </c>
      <c r="I129" s="117">
        <f>+G129+H129</f>
        <v>0</v>
      </c>
      <c r="J129" s="291">
        <f t="shared" si="63"/>
        <v>0.99199999999999999</v>
      </c>
      <c r="K129" s="117">
        <f>IF(I129*J129=0,0, ROUND(I129*J129,0))</f>
        <v>0</v>
      </c>
      <c r="L129" s="217" t="s">
        <v>373</v>
      </c>
      <c r="M129" s="123">
        <v>0</v>
      </c>
      <c r="N129" s="117">
        <f t="shared" si="65"/>
        <v>0</v>
      </c>
    </row>
    <row r="130" spans="1:14">
      <c r="A130" s="217">
        <f t="shared" si="39"/>
        <v>117</v>
      </c>
      <c r="B130" s="192" t="s">
        <v>615</v>
      </c>
      <c r="C130" s="123">
        <v>-431564</v>
      </c>
      <c r="D130" s="123">
        <v>0</v>
      </c>
      <c r="E130" s="123">
        <f t="shared" si="60"/>
        <v>-431564</v>
      </c>
      <c r="F130" s="123">
        <v>0</v>
      </c>
      <c r="G130" s="117">
        <f t="shared" si="61"/>
        <v>-431564</v>
      </c>
      <c r="H130" s="123">
        <v>0</v>
      </c>
      <c r="I130" s="117">
        <f>+G130+H130</f>
        <v>-431564</v>
      </c>
      <c r="J130" s="291">
        <f t="shared" si="63"/>
        <v>0.99199999999999999</v>
      </c>
      <c r="K130" s="117">
        <f>IF(I130*J130=0,0, ROUND(I130*J130,0))</f>
        <v>-428111</v>
      </c>
      <c r="L130" s="217" t="s">
        <v>373</v>
      </c>
      <c r="M130" s="123">
        <v>0</v>
      </c>
      <c r="N130" s="117">
        <f t="shared" si="65"/>
        <v>-428111</v>
      </c>
    </row>
    <row r="131" spans="1:14">
      <c r="A131" s="217">
        <f t="shared" si="39"/>
        <v>118</v>
      </c>
      <c r="B131" s="192" t="s">
        <v>466</v>
      </c>
      <c r="C131" s="123">
        <v>0</v>
      </c>
      <c r="D131" s="123">
        <v>0</v>
      </c>
      <c r="E131" s="123">
        <f t="shared" si="60"/>
        <v>0</v>
      </c>
      <c r="F131" s="123">
        <v>0</v>
      </c>
      <c r="G131" s="117">
        <f t="shared" si="61"/>
        <v>0</v>
      </c>
      <c r="H131" s="123">
        <v>0</v>
      </c>
      <c r="I131" s="117">
        <f t="shared" si="62"/>
        <v>0</v>
      </c>
      <c r="J131" s="291">
        <f t="shared" si="63"/>
        <v>0.98499999999999999</v>
      </c>
      <c r="K131" s="117">
        <f t="shared" si="64"/>
        <v>0</v>
      </c>
      <c r="L131" s="217" t="s">
        <v>379</v>
      </c>
      <c r="M131" s="123">
        <v>0</v>
      </c>
      <c r="N131" s="117">
        <f t="shared" si="65"/>
        <v>0</v>
      </c>
    </row>
    <row r="132" spans="1:14">
      <c r="A132" s="217">
        <f t="shared" si="39"/>
        <v>119</v>
      </c>
      <c r="B132" s="192" t="s">
        <v>465</v>
      </c>
      <c r="C132" s="125">
        <v>-12588</v>
      </c>
      <c r="D132" s="123">
        <f>C132</f>
        <v>-12588</v>
      </c>
      <c r="E132" s="125">
        <f t="shared" si="60"/>
        <v>0</v>
      </c>
      <c r="F132" s="123">
        <v>0</v>
      </c>
      <c r="G132" s="117">
        <f t="shared" si="61"/>
        <v>0</v>
      </c>
      <c r="H132" s="123">
        <v>0</v>
      </c>
      <c r="I132" s="297">
        <f t="shared" si="62"/>
        <v>0</v>
      </c>
      <c r="J132" s="291">
        <f t="shared" si="63"/>
        <v>0</v>
      </c>
      <c r="K132" s="117">
        <f t="shared" si="64"/>
        <v>0</v>
      </c>
      <c r="L132" s="298" t="s">
        <v>368</v>
      </c>
      <c r="M132" s="123">
        <v>0</v>
      </c>
      <c r="N132" s="117">
        <f t="shared" si="65"/>
        <v>0</v>
      </c>
    </row>
    <row r="133" spans="1:14">
      <c r="A133" s="217">
        <f t="shared" si="39"/>
        <v>120</v>
      </c>
      <c r="B133" s="166" t="s">
        <v>464</v>
      </c>
      <c r="C133" s="123">
        <v>-1498471</v>
      </c>
      <c r="D133" s="123">
        <v>0</v>
      </c>
      <c r="E133" s="123">
        <f t="shared" si="60"/>
        <v>-1498471</v>
      </c>
      <c r="F133" s="123">
        <v>0</v>
      </c>
      <c r="G133" s="117">
        <f t="shared" si="61"/>
        <v>-1498471</v>
      </c>
      <c r="H133" s="123">
        <v>0</v>
      </c>
      <c r="I133" s="117">
        <f t="shared" si="62"/>
        <v>-1498471</v>
      </c>
      <c r="J133" s="291">
        <f t="shared" si="63"/>
        <v>0.99199999999999999</v>
      </c>
      <c r="K133" s="117">
        <f t="shared" si="64"/>
        <v>-1486483</v>
      </c>
      <c r="L133" s="217" t="s">
        <v>375</v>
      </c>
      <c r="M133" s="123">
        <v>0</v>
      </c>
      <c r="N133" s="117">
        <f t="shared" si="65"/>
        <v>-1486483</v>
      </c>
    </row>
    <row r="134" spans="1:14">
      <c r="A134" s="217">
        <f t="shared" si="39"/>
        <v>121</v>
      </c>
      <c r="B134" s="166" t="s">
        <v>463</v>
      </c>
      <c r="C134" s="123">
        <v>5965</v>
      </c>
      <c r="D134" s="123">
        <v>0</v>
      </c>
      <c r="E134" s="123">
        <f t="shared" si="60"/>
        <v>5965</v>
      </c>
      <c r="F134" s="123">
        <v>0</v>
      </c>
      <c r="G134" s="117">
        <f t="shared" si="61"/>
        <v>5965</v>
      </c>
      <c r="H134" s="123">
        <v>0</v>
      </c>
      <c r="I134" s="117">
        <f t="shared" si="62"/>
        <v>5965</v>
      </c>
      <c r="J134" s="291">
        <f t="shared" si="63"/>
        <v>0.99199999999999999</v>
      </c>
      <c r="K134" s="117">
        <f t="shared" si="64"/>
        <v>5917</v>
      </c>
      <c r="L134" s="217" t="s">
        <v>375</v>
      </c>
      <c r="M134" s="123">
        <v>0</v>
      </c>
      <c r="N134" s="117">
        <f t="shared" si="65"/>
        <v>5917</v>
      </c>
    </row>
    <row r="135" spans="1:14">
      <c r="A135" s="217">
        <f t="shared" si="39"/>
        <v>122</v>
      </c>
      <c r="B135" s="166" t="s">
        <v>462</v>
      </c>
      <c r="C135" s="123">
        <v>-3364494</v>
      </c>
      <c r="D135" s="123">
        <v>0</v>
      </c>
      <c r="E135" s="123">
        <f t="shared" si="60"/>
        <v>-3364494</v>
      </c>
      <c r="F135" s="123">
        <v>0</v>
      </c>
      <c r="G135" s="117">
        <f t="shared" si="61"/>
        <v>-3364494</v>
      </c>
      <c r="H135" s="123">
        <v>0</v>
      </c>
      <c r="I135" s="117">
        <f t="shared" si="62"/>
        <v>-3364494</v>
      </c>
      <c r="J135" s="291">
        <f t="shared" si="63"/>
        <v>0.99199999999999999</v>
      </c>
      <c r="K135" s="117">
        <f t="shared" si="64"/>
        <v>-3337578</v>
      </c>
      <c r="L135" s="217" t="s">
        <v>375</v>
      </c>
      <c r="M135" s="123">
        <v>0</v>
      </c>
      <c r="N135" s="117">
        <f t="shared" si="65"/>
        <v>-3337578</v>
      </c>
    </row>
    <row r="136" spans="1:14">
      <c r="A136" s="217">
        <f t="shared" si="39"/>
        <v>123</v>
      </c>
      <c r="B136" s="166" t="s">
        <v>461</v>
      </c>
      <c r="C136" s="123">
        <v>0</v>
      </c>
      <c r="D136" s="117">
        <v>0</v>
      </c>
      <c r="E136" s="123">
        <f t="shared" si="60"/>
        <v>0</v>
      </c>
      <c r="F136" s="123">
        <v>0</v>
      </c>
      <c r="G136" s="117">
        <f t="shared" si="61"/>
        <v>0</v>
      </c>
      <c r="H136" s="123">
        <v>0</v>
      </c>
      <c r="I136" s="117">
        <f t="shared" si="62"/>
        <v>0</v>
      </c>
      <c r="J136" s="291">
        <f t="shared" si="63"/>
        <v>0.98499999999999999</v>
      </c>
      <c r="K136" s="117">
        <f t="shared" si="64"/>
        <v>0</v>
      </c>
      <c r="L136" s="217" t="s">
        <v>379</v>
      </c>
      <c r="M136" s="123">
        <v>0</v>
      </c>
      <c r="N136" s="117">
        <f t="shared" si="65"/>
        <v>0</v>
      </c>
    </row>
    <row r="137" spans="1:14">
      <c r="A137" s="217">
        <f t="shared" si="39"/>
        <v>124</v>
      </c>
      <c r="B137" s="166" t="s">
        <v>460</v>
      </c>
      <c r="C137" s="123">
        <v>0</v>
      </c>
      <c r="D137" s="123">
        <v>0</v>
      </c>
      <c r="E137" s="123">
        <f t="shared" si="60"/>
        <v>0</v>
      </c>
      <c r="F137" s="123">
        <v>0</v>
      </c>
      <c r="G137" s="117">
        <f t="shared" si="61"/>
        <v>0</v>
      </c>
      <c r="H137" s="123">
        <v>0</v>
      </c>
      <c r="I137" s="117">
        <f t="shared" si="62"/>
        <v>0</v>
      </c>
      <c r="J137" s="291">
        <f t="shared" si="63"/>
        <v>0</v>
      </c>
      <c r="K137" s="117">
        <f t="shared" si="64"/>
        <v>0</v>
      </c>
      <c r="L137" s="217" t="s">
        <v>369</v>
      </c>
      <c r="M137" s="123">
        <v>0</v>
      </c>
      <c r="N137" s="117">
        <f t="shared" si="65"/>
        <v>0</v>
      </c>
    </row>
    <row r="138" spans="1:14">
      <c r="A138" s="217">
        <f t="shared" si="39"/>
        <v>125</v>
      </c>
      <c r="B138" s="166" t="s">
        <v>459</v>
      </c>
      <c r="C138" s="123">
        <v>34914</v>
      </c>
      <c r="D138" s="117">
        <v>0</v>
      </c>
      <c r="E138" s="123">
        <f t="shared" si="60"/>
        <v>34914</v>
      </c>
      <c r="F138" s="123">
        <v>0</v>
      </c>
      <c r="G138" s="117">
        <f t="shared" si="61"/>
        <v>34914</v>
      </c>
      <c r="H138" s="123">
        <v>0</v>
      </c>
      <c r="I138" s="117">
        <f t="shared" si="62"/>
        <v>34914</v>
      </c>
      <c r="J138" s="291">
        <f t="shared" si="63"/>
        <v>0.98499999999999999</v>
      </c>
      <c r="K138" s="117">
        <f t="shared" si="64"/>
        <v>34390</v>
      </c>
      <c r="L138" s="217" t="s">
        <v>371</v>
      </c>
      <c r="M138" s="123">
        <v>0</v>
      </c>
      <c r="N138" s="117">
        <f t="shared" si="65"/>
        <v>34390</v>
      </c>
    </row>
    <row r="139" spans="1:14">
      <c r="A139" s="217">
        <f t="shared" si="39"/>
        <v>126</v>
      </c>
      <c r="B139" s="192" t="s">
        <v>745</v>
      </c>
      <c r="C139" s="123">
        <v>-17661971</v>
      </c>
      <c r="D139" s="123">
        <v>0</v>
      </c>
      <c r="E139" s="123">
        <f t="shared" si="60"/>
        <v>-17661971</v>
      </c>
      <c r="F139" s="123">
        <v>0</v>
      </c>
      <c r="G139" s="117">
        <f t="shared" si="61"/>
        <v>-17661971</v>
      </c>
      <c r="H139" s="123">
        <v>0</v>
      </c>
      <c r="I139" s="117">
        <f t="shared" si="62"/>
        <v>-17661971</v>
      </c>
      <c r="J139" s="291">
        <f t="shared" si="63"/>
        <v>0.98499999999999999</v>
      </c>
      <c r="K139" s="117">
        <f t="shared" si="64"/>
        <v>-17397041</v>
      </c>
      <c r="L139" s="217" t="s">
        <v>371</v>
      </c>
      <c r="M139" s="123">
        <v>0</v>
      </c>
      <c r="N139" s="117">
        <f t="shared" si="65"/>
        <v>-17397041</v>
      </c>
    </row>
    <row r="140" spans="1:14">
      <c r="A140" s="217">
        <f t="shared" si="39"/>
        <v>127</v>
      </c>
      <c r="B140" s="192" t="s">
        <v>746</v>
      </c>
      <c r="C140" s="123">
        <v>-10546436</v>
      </c>
      <c r="D140" s="123">
        <v>0</v>
      </c>
      <c r="E140" s="123">
        <f t="shared" si="60"/>
        <v>-10546436</v>
      </c>
      <c r="F140" s="123">
        <v>0</v>
      </c>
      <c r="G140" s="117">
        <f t="shared" si="61"/>
        <v>-10546436</v>
      </c>
      <c r="H140" s="123">
        <v>0</v>
      </c>
      <c r="I140" s="117">
        <f t="shared" si="62"/>
        <v>-10546436</v>
      </c>
      <c r="J140" s="291">
        <f t="shared" si="63"/>
        <v>0.98499999999999999</v>
      </c>
      <c r="K140" s="117">
        <f t="shared" si="64"/>
        <v>-10388239</v>
      </c>
      <c r="L140" s="217" t="s">
        <v>371</v>
      </c>
      <c r="M140" s="123">
        <v>0</v>
      </c>
      <c r="N140" s="117">
        <f t="shared" si="65"/>
        <v>-10388239</v>
      </c>
    </row>
    <row r="141" spans="1:14">
      <c r="A141" s="217">
        <f t="shared" si="39"/>
        <v>128</v>
      </c>
      <c r="B141" s="192" t="s">
        <v>747</v>
      </c>
      <c r="C141" s="123">
        <v>9021618</v>
      </c>
      <c r="D141" s="123">
        <v>0</v>
      </c>
      <c r="E141" s="123">
        <f t="shared" si="60"/>
        <v>9021618</v>
      </c>
      <c r="F141" s="123">
        <v>0</v>
      </c>
      <c r="G141" s="117">
        <f t="shared" si="61"/>
        <v>9021618</v>
      </c>
      <c r="H141" s="117">
        <v>0</v>
      </c>
      <c r="I141" s="117">
        <f t="shared" si="62"/>
        <v>9021618</v>
      </c>
      <c r="J141" s="291">
        <f t="shared" si="63"/>
        <v>0.98499999999999999</v>
      </c>
      <c r="K141" s="117">
        <f t="shared" si="64"/>
        <v>8886294</v>
      </c>
      <c r="L141" s="217" t="s">
        <v>371</v>
      </c>
      <c r="M141" s="117">
        <v>0</v>
      </c>
      <c r="N141" s="117">
        <f t="shared" si="65"/>
        <v>8886294</v>
      </c>
    </row>
    <row r="142" spans="1:14">
      <c r="A142" s="217">
        <f t="shared" si="39"/>
        <v>129</v>
      </c>
      <c r="B142" s="192" t="s">
        <v>748</v>
      </c>
      <c r="C142" s="123">
        <v>5023081</v>
      </c>
      <c r="D142" s="123">
        <v>0</v>
      </c>
      <c r="E142" s="123">
        <f t="shared" si="60"/>
        <v>5023081</v>
      </c>
      <c r="F142" s="123">
        <v>0</v>
      </c>
      <c r="G142" s="117">
        <f t="shared" si="61"/>
        <v>5023081</v>
      </c>
      <c r="H142" s="123">
        <v>0</v>
      </c>
      <c r="I142" s="117">
        <f t="shared" si="62"/>
        <v>5023081</v>
      </c>
      <c r="J142" s="291">
        <f t="shared" si="63"/>
        <v>1</v>
      </c>
      <c r="K142" s="117">
        <f t="shared" si="64"/>
        <v>5023081</v>
      </c>
      <c r="L142" s="217" t="s">
        <v>370</v>
      </c>
      <c r="M142" s="123">
        <v>-5023081</v>
      </c>
      <c r="N142" s="117">
        <f t="shared" si="65"/>
        <v>0</v>
      </c>
    </row>
    <row r="143" spans="1:14">
      <c r="A143" s="217">
        <f t="shared" si="39"/>
        <v>130</v>
      </c>
      <c r="B143" s="192" t="s">
        <v>749</v>
      </c>
      <c r="C143" s="123">
        <v>2114064</v>
      </c>
      <c r="D143" s="123">
        <v>0</v>
      </c>
      <c r="E143" s="123">
        <f t="shared" si="60"/>
        <v>2114064</v>
      </c>
      <c r="F143" s="123">
        <v>0</v>
      </c>
      <c r="G143" s="117">
        <f t="shared" si="61"/>
        <v>2114064</v>
      </c>
      <c r="H143" s="123">
        <v>0</v>
      </c>
      <c r="I143" s="117">
        <f t="shared" si="62"/>
        <v>2114064</v>
      </c>
      <c r="J143" s="291">
        <v>0.94925700000000002</v>
      </c>
      <c r="K143" s="117">
        <f t="shared" si="64"/>
        <v>2006790</v>
      </c>
      <c r="L143" s="217" t="s">
        <v>370</v>
      </c>
      <c r="M143" s="123">
        <v>-2006790</v>
      </c>
      <c r="N143" s="117">
        <f t="shared" si="65"/>
        <v>0</v>
      </c>
    </row>
    <row r="144" spans="1:14">
      <c r="A144" s="217">
        <f t="shared" ref="A144:A207" si="66">+A143+1</f>
        <v>131</v>
      </c>
      <c r="B144" s="192" t="s">
        <v>750</v>
      </c>
      <c r="C144" s="123">
        <v>-87322</v>
      </c>
      <c r="D144" s="123">
        <v>0</v>
      </c>
      <c r="E144" s="123">
        <f t="shared" si="60"/>
        <v>-87322</v>
      </c>
      <c r="F144" s="123">
        <v>0</v>
      </c>
      <c r="G144" s="117">
        <f t="shared" si="61"/>
        <v>-87322</v>
      </c>
      <c r="H144" s="123">
        <v>0</v>
      </c>
      <c r="I144" s="117">
        <f t="shared" si="62"/>
        <v>-87322</v>
      </c>
      <c r="J144" s="291">
        <f t="shared" ref="J144:J149" si="67">VLOOKUP(L144,$C$276:$D$290,2,FALSE)</f>
        <v>0.98599999999999999</v>
      </c>
      <c r="K144" s="117">
        <f t="shared" si="64"/>
        <v>-86099</v>
      </c>
      <c r="L144" s="217" t="s">
        <v>376</v>
      </c>
      <c r="M144" s="123">
        <v>86099</v>
      </c>
      <c r="N144" s="117">
        <f t="shared" si="65"/>
        <v>0</v>
      </c>
    </row>
    <row r="145" spans="1:14">
      <c r="A145" s="217">
        <f t="shared" si="66"/>
        <v>132</v>
      </c>
      <c r="B145" s="192" t="s">
        <v>751</v>
      </c>
      <c r="C145" s="123">
        <v>-372542</v>
      </c>
      <c r="D145" s="123">
        <v>0</v>
      </c>
      <c r="E145" s="123">
        <f t="shared" si="60"/>
        <v>-372542</v>
      </c>
      <c r="F145" s="123">
        <v>0</v>
      </c>
      <c r="G145" s="117">
        <f t="shared" si="61"/>
        <v>-372542</v>
      </c>
      <c r="H145" s="123">
        <v>0</v>
      </c>
      <c r="I145" s="117">
        <f t="shared" si="62"/>
        <v>-372542</v>
      </c>
      <c r="J145" s="291">
        <f t="shared" si="67"/>
        <v>1</v>
      </c>
      <c r="K145" s="117">
        <f t="shared" si="64"/>
        <v>-372542</v>
      </c>
      <c r="L145" s="217" t="s">
        <v>370</v>
      </c>
      <c r="M145" s="123">
        <v>372542</v>
      </c>
      <c r="N145" s="117">
        <f t="shared" si="65"/>
        <v>0</v>
      </c>
    </row>
    <row r="146" spans="1:14">
      <c r="A146" s="217">
        <f t="shared" si="66"/>
        <v>133</v>
      </c>
      <c r="B146" s="192" t="s">
        <v>752</v>
      </c>
      <c r="C146" s="123">
        <v>42668</v>
      </c>
      <c r="D146" s="123">
        <v>0</v>
      </c>
      <c r="E146" s="123">
        <f t="shared" si="60"/>
        <v>42668</v>
      </c>
      <c r="F146" s="123">
        <v>0</v>
      </c>
      <c r="G146" s="117">
        <f t="shared" si="61"/>
        <v>42668</v>
      </c>
      <c r="H146" s="123">
        <v>0</v>
      </c>
      <c r="I146" s="117">
        <f t="shared" si="62"/>
        <v>42668</v>
      </c>
      <c r="J146" s="291">
        <f t="shared" si="67"/>
        <v>0.98499999999999999</v>
      </c>
      <c r="K146" s="117">
        <f t="shared" si="64"/>
        <v>42028</v>
      </c>
      <c r="L146" s="217" t="s">
        <v>382</v>
      </c>
      <c r="M146" s="123">
        <v>-42028</v>
      </c>
      <c r="N146" s="117">
        <f t="shared" si="65"/>
        <v>0</v>
      </c>
    </row>
    <row r="147" spans="1:14">
      <c r="A147" s="217">
        <f t="shared" si="66"/>
        <v>134</v>
      </c>
      <c r="B147" s="192" t="s">
        <v>753</v>
      </c>
      <c r="C147" s="123">
        <v>606573</v>
      </c>
      <c r="D147" s="123">
        <f>C147</f>
        <v>606573</v>
      </c>
      <c r="E147" s="123">
        <f t="shared" si="60"/>
        <v>0</v>
      </c>
      <c r="F147" s="123">
        <v>0</v>
      </c>
      <c r="G147" s="117">
        <f t="shared" si="61"/>
        <v>0</v>
      </c>
      <c r="H147" s="123">
        <v>0</v>
      </c>
      <c r="I147" s="117">
        <f t="shared" si="62"/>
        <v>0</v>
      </c>
      <c r="J147" s="291">
        <f t="shared" si="67"/>
        <v>0</v>
      </c>
      <c r="K147" s="117">
        <f t="shared" si="64"/>
        <v>0</v>
      </c>
      <c r="L147" s="217" t="s">
        <v>369</v>
      </c>
      <c r="M147" s="123">
        <v>0</v>
      </c>
      <c r="N147" s="117">
        <f t="shared" si="65"/>
        <v>0</v>
      </c>
    </row>
    <row r="148" spans="1:14">
      <c r="A148" s="217">
        <f t="shared" si="66"/>
        <v>135</v>
      </c>
      <c r="B148" s="192" t="s">
        <v>754</v>
      </c>
      <c r="C148" s="123">
        <v>-295839</v>
      </c>
      <c r="D148" s="123">
        <f>C148</f>
        <v>-295839</v>
      </c>
      <c r="E148" s="123">
        <f t="shared" si="60"/>
        <v>0</v>
      </c>
      <c r="F148" s="123">
        <v>0</v>
      </c>
      <c r="G148" s="117">
        <f t="shared" si="61"/>
        <v>0</v>
      </c>
      <c r="H148" s="123">
        <v>0</v>
      </c>
      <c r="I148" s="117">
        <f t="shared" si="62"/>
        <v>0</v>
      </c>
      <c r="J148" s="291">
        <f t="shared" si="67"/>
        <v>0</v>
      </c>
      <c r="K148" s="117">
        <f t="shared" si="64"/>
        <v>0</v>
      </c>
      <c r="L148" s="217" t="s">
        <v>369</v>
      </c>
      <c r="M148" s="123">
        <v>0</v>
      </c>
      <c r="N148" s="117">
        <f t="shared" si="65"/>
        <v>0</v>
      </c>
    </row>
    <row r="149" spans="1:14">
      <c r="A149" s="217">
        <f t="shared" si="66"/>
        <v>136</v>
      </c>
      <c r="B149" s="192" t="s">
        <v>755</v>
      </c>
      <c r="C149" s="123">
        <v>145928</v>
      </c>
      <c r="D149" s="123">
        <v>0</v>
      </c>
      <c r="E149" s="123">
        <f t="shared" si="60"/>
        <v>145928</v>
      </c>
      <c r="F149" s="123">
        <v>0</v>
      </c>
      <c r="G149" s="117">
        <f t="shared" si="61"/>
        <v>145928</v>
      </c>
      <c r="H149" s="123">
        <v>0</v>
      </c>
      <c r="I149" s="117">
        <f t="shared" si="62"/>
        <v>145928</v>
      </c>
      <c r="J149" s="291">
        <f t="shared" si="67"/>
        <v>0.98499999999999999</v>
      </c>
      <c r="K149" s="117">
        <f t="shared" si="64"/>
        <v>143739</v>
      </c>
      <c r="L149" s="217" t="s">
        <v>382</v>
      </c>
      <c r="M149" s="123">
        <v>-143739</v>
      </c>
      <c r="N149" s="117">
        <f t="shared" si="65"/>
        <v>0</v>
      </c>
    </row>
    <row r="150" spans="1:14">
      <c r="A150" s="217">
        <f t="shared" si="66"/>
        <v>137</v>
      </c>
      <c r="B150" s="192" t="s">
        <v>756</v>
      </c>
      <c r="C150" s="123">
        <v>623782</v>
      </c>
      <c r="D150" s="123">
        <v>0</v>
      </c>
      <c r="E150" s="123">
        <f t="shared" si="60"/>
        <v>623782</v>
      </c>
      <c r="F150" s="123">
        <v>0</v>
      </c>
      <c r="G150" s="117">
        <f t="shared" si="61"/>
        <v>623782</v>
      </c>
      <c r="H150" s="123">
        <v>0</v>
      </c>
      <c r="I150" s="117">
        <f t="shared" si="62"/>
        <v>623782</v>
      </c>
      <c r="J150" s="291">
        <v>0.98565999999999998</v>
      </c>
      <c r="K150" s="117">
        <f t="shared" si="64"/>
        <v>614837</v>
      </c>
      <c r="L150" s="217" t="s">
        <v>370</v>
      </c>
      <c r="M150" s="123">
        <v>-614837</v>
      </c>
      <c r="N150" s="117">
        <f t="shared" si="65"/>
        <v>0</v>
      </c>
    </row>
    <row r="151" spans="1:14">
      <c r="A151" s="217">
        <f t="shared" si="66"/>
        <v>138</v>
      </c>
      <c r="B151" s="192" t="s">
        <v>757</v>
      </c>
      <c r="C151" s="123">
        <v>4348</v>
      </c>
      <c r="D151" s="123">
        <v>0</v>
      </c>
      <c r="E151" s="123">
        <f t="shared" si="60"/>
        <v>4348</v>
      </c>
      <c r="F151" s="123">
        <v>0</v>
      </c>
      <c r="G151" s="117">
        <f t="shared" si="61"/>
        <v>4348</v>
      </c>
      <c r="H151" s="123">
        <v>0</v>
      </c>
      <c r="I151" s="117">
        <f t="shared" si="62"/>
        <v>4348</v>
      </c>
      <c r="J151" s="291">
        <f t="shared" ref="J151:J160" si="68">VLOOKUP(L151,$C$276:$D$290,2,FALSE)</f>
        <v>0.98499999999999999</v>
      </c>
      <c r="K151" s="117">
        <f t="shared" si="64"/>
        <v>4283</v>
      </c>
      <c r="L151" s="217" t="s">
        <v>382</v>
      </c>
      <c r="M151" s="123">
        <v>-4283</v>
      </c>
      <c r="N151" s="117">
        <f t="shared" si="65"/>
        <v>0</v>
      </c>
    </row>
    <row r="152" spans="1:14">
      <c r="A152" s="217">
        <f t="shared" si="66"/>
        <v>139</v>
      </c>
      <c r="B152" s="192" t="s">
        <v>758</v>
      </c>
      <c r="C152" s="123">
        <v>814266</v>
      </c>
      <c r="D152" s="123">
        <f>C152</f>
        <v>814266</v>
      </c>
      <c r="E152" s="123">
        <f t="shared" si="60"/>
        <v>0</v>
      </c>
      <c r="F152" s="123">
        <v>0</v>
      </c>
      <c r="G152" s="117">
        <f t="shared" si="61"/>
        <v>0</v>
      </c>
      <c r="H152" s="123">
        <v>0</v>
      </c>
      <c r="I152" s="117">
        <f t="shared" si="62"/>
        <v>0</v>
      </c>
      <c r="J152" s="291">
        <f t="shared" si="68"/>
        <v>0</v>
      </c>
      <c r="K152" s="117">
        <f t="shared" si="64"/>
        <v>0</v>
      </c>
      <c r="L152" s="217" t="s">
        <v>369</v>
      </c>
      <c r="M152" s="123">
        <v>0</v>
      </c>
      <c r="N152" s="117">
        <f t="shared" si="65"/>
        <v>0</v>
      </c>
    </row>
    <row r="153" spans="1:14">
      <c r="A153" s="217">
        <f t="shared" si="66"/>
        <v>140</v>
      </c>
      <c r="B153" s="192" t="s">
        <v>759</v>
      </c>
      <c r="C153" s="123">
        <v>-1633205</v>
      </c>
      <c r="D153" s="123">
        <f>C153</f>
        <v>-1633205</v>
      </c>
      <c r="E153" s="123">
        <f t="shared" si="60"/>
        <v>0</v>
      </c>
      <c r="F153" s="123">
        <v>0</v>
      </c>
      <c r="G153" s="117">
        <f t="shared" si="61"/>
        <v>0</v>
      </c>
      <c r="H153" s="123">
        <v>0</v>
      </c>
      <c r="I153" s="117">
        <f t="shared" si="62"/>
        <v>0</v>
      </c>
      <c r="J153" s="291">
        <f t="shared" si="68"/>
        <v>0</v>
      </c>
      <c r="K153" s="117">
        <f t="shared" si="64"/>
        <v>0</v>
      </c>
      <c r="L153" s="217" t="s">
        <v>369</v>
      </c>
      <c r="M153" s="123">
        <v>0</v>
      </c>
      <c r="N153" s="117">
        <f t="shared" si="65"/>
        <v>0</v>
      </c>
    </row>
    <row r="154" spans="1:14">
      <c r="A154" s="217">
        <f t="shared" si="66"/>
        <v>141</v>
      </c>
      <c r="B154" s="192" t="s">
        <v>760</v>
      </c>
      <c r="C154" s="123">
        <v>8768</v>
      </c>
      <c r="D154" s="123">
        <v>0</v>
      </c>
      <c r="E154" s="123">
        <f t="shared" si="60"/>
        <v>8768</v>
      </c>
      <c r="F154" s="123">
        <v>0</v>
      </c>
      <c r="G154" s="117">
        <f t="shared" si="61"/>
        <v>8768</v>
      </c>
      <c r="H154" s="123">
        <v>0</v>
      </c>
      <c r="I154" s="117">
        <f>+G154+H154</f>
        <v>8768</v>
      </c>
      <c r="J154" s="291">
        <f t="shared" si="68"/>
        <v>0</v>
      </c>
      <c r="K154" s="117">
        <f>IF(I154*J154=0,0, ROUND(I154*J154,0))</f>
        <v>0</v>
      </c>
      <c r="L154" s="217" t="s">
        <v>369</v>
      </c>
      <c r="M154" s="123">
        <v>0</v>
      </c>
      <c r="N154" s="117">
        <f t="shared" si="65"/>
        <v>0</v>
      </c>
    </row>
    <row r="155" spans="1:14">
      <c r="A155" s="217">
        <f t="shared" si="66"/>
        <v>142</v>
      </c>
      <c r="B155" s="192" t="s">
        <v>761</v>
      </c>
      <c r="C155" s="123">
        <v>-17610</v>
      </c>
      <c r="D155" s="123">
        <v>0</v>
      </c>
      <c r="E155" s="123">
        <f t="shared" si="60"/>
        <v>-17610</v>
      </c>
      <c r="F155" s="123">
        <v>0</v>
      </c>
      <c r="G155" s="117">
        <f t="shared" si="61"/>
        <v>-17610</v>
      </c>
      <c r="H155" s="123">
        <v>0</v>
      </c>
      <c r="I155" s="117">
        <f>+G155+H155</f>
        <v>-17610</v>
      </c>
      <c r="J155" s="291">
        <f t="shared" si="68"/>
        <v>0</v>
      </c>
      <c r="K155" s="117">
        <f>IF(I155*J155=0,0, ROUND(I155*J155,0))</f>
        <v>0</v>
      </c>
      <c r="L155" s="217" t="s">
        <v>369</v>
      </c>
      <c r="M155" s="123">
        <v>0</v>
      </c>
      <c r="N155" s="117">
        <f t="shared" si="65"/>
        <v>0</v>
      </c>
    </row>
    <row r="156" spans="1:14">
      <c r="A156" s="217">
        <f t="shared" si="66"/>
        <v>143</v>
      </c>
      <c r="B156" s="192" t="s">
        <v>762</v>
      </c>
      <c r="C156" s="123">
        <v>-53764</v>
      </c>
      <c r="D156" s="123">
        <v>0</v>
      </c>
      <c r="E156" s="123">
        <f t="shared" si="60"/>
        <v>-53764</v>
      </c>
      <c r="F156" s="123">
        <v>0</v>
      </c>
      <c r="G156" s="117">
        <f t="shared" si="61"/>
        <v>-53764</v>
      </c>
      <c r="H156" s="123">
        <v>0</v>
      </c>
      <c r="I156" s="117">
        <f t="shared" ref="I156:I157" si="69">+G156+H156</f>
        <v>-53764</v>
      </c>
      <c r="J156" s="291">
        <f t="shared" si="68"/>
        <v>0.98499999999999999</v>
      </c>
      <c r="K156" s="117">
        <f t="shared" ref="K156:K157" si="70">IF(I156*J156=0,0, ROUND(I156*J156,0))</f>
        <v>-52958</v>
      </c>
      <c r="L156" s="217" t="s">
        <v>371</v>
      </c>
      <c r="M156" s="123">
        <v>67233</v>
      </c>
      <c r="N156" s="117">
        <f t="shared" si="65"/>
        <v>14275</v>
      </c>
    </row>
    <row r="157" spans="1:14">
      <c r="A157" s="217">
        <f t="shared" si="66"/>
        <v>144</v>
      </c>
      <c r="B157" s="192" t="s">
        <v>763</v>
      </c>
      <c r="C157" s="123">
        <v>-249701</v>
      </c>
      <c r="D157" s="123">
        <v>0</v>
      </c>
      <c r="E157" s="123">
        <f t="shared" si="60"/>
        <v>-249701</v>
      </c>
      <c r="F157" s="123">
        <v>0</v>
      </c>
      <c r="G157" s="117">
        <f t="shared" si="61"/>
        <v>-249701</v>
      </c>
      <c r="H157" s="123">
        <v>0</v>
      </c>
      <c r="I157" s="117">
        <f t="shared" si="69"/>
        <v>-249701</v>
      </c>
      <c r="J157" s="291">
        <f t="shared" si="68"/>
        <v>1</v>
      </c>
      <c r="K157" s="117">
        <f t="shared" si="70"/>
        <v>-249701</v>
      </c>
      <c r="L157" s="217" t="s">
        <v>370</v>
      </c>
      <c r="M157" s="123">
        <v>0</v>
      </c>
      <c r="N157" s="117">
        <f t="shared" si="65"/>
        <v>-249701</v>
      </c>
    </row>
    <row r="158" spans="1:14">
      <c r="A158" s="217">
        <f t="shared" si="66"/>
        <v>145</v>
      </c>
      <c r="B158" s="192" t="s">
        <v>764</v>
      </c>
      <c r="C158" s="123">
        <v>-347890</v>
      </c>
      <c r="D158" s="123">
        <v>0</v>
      </c>
      <c r="E158" s="123">
        <f t="shared" si="60"/>
        <v>-347890</v>
      </c>
      <c r="F158" s="123">
        <v>0</v>
      </c>
      <c r="G158" s="117">
        <f t="shared" si="61"/>
        <v>-347890</v>
      </c>
      <c r="H158" s="123">
        <v>0</v>
      </c>
      <c r="I158" s="117">
        <f t="shared" si="62"/>
        <v>-347890</v>
      </c>
      <c r="J158" s="291">
        <f t="shared" si="68"/>
        <v>1</v>
      </c>
      <c r="K158" s="117">
        <f t="shared" si="64"/>
        <v>-347890</v>
      </c>
      <c r="L158" s="217" t="s">
        <v>370</v>
      </c>
      <c r="M158" s="123">
        <v>347890</v>
      </c>
      <c r="N158" s="117">
        <f t="shared" si="65"/>
        <v>0</v>
      </c>
    </row>
    <row r="159" spans="1:14">
      <c r="A159" s="217">
        <f t="shared" si="66"/>
        <v>146</v>
      </c>
      <c r="B159" s="192" t="s">
        <v>765</v>
      </c>
      <c r="C159" s="123">
        <v>-341290</v>
      </c>
      <c r="D159" s="123">
        <v>0</v>
      </c>
      <c r="E159" s="123">
        <f t="shared" si="60"/>
        <v>-341290</v>
      </c>
      <c r="F159" s="123">
        <v>0</v>
      </c>
      <c r="G159" s="117">
        <f t="shared" si="61"/>
        <v>-341290</v>
      </c>
      <c r="H159" s="123">
        <v>0</v>
      </c>
      <c r="I159" s="117">
        <f t="shared" si="62"/>
        <v>-341290</v>
      </c>
      <c r="J159" s="291">
        <f t="shared" si="68"/>
        <v>1</v>
      </c>
      <c r="K159" s="117">
        <f t="shared" si="64"/>
        <v>-341290</v>
      </c>
      <c r="L159" s="217" t="s">
        <v>370</v>
      </c>
      <c r="M159" s="123">
        <v>341290</v>
      </c>
      <c r="N159" s="117">
        <f t="shared" si="65"/>
        <v>0</v>
      </c>
    </row>
    <row r="160" spans="1:14">
      <c r="A160" s="217">
        <f t="shared" si="66"/>
        <v>147</v>
      </c>
      <c r="B160" s="192" t="s">
        <v>766</v>
      </c>
      <c r="C160" s="123">
        <v>729745</v>
      </c>
      <c r="D160" s="123">
        <v>0</v>
      </c>
      <c r="E160" s="123">
        <f t="shared" si="60"/>
        <v>729745</v>
      </c>
      <c r="F160" s="123">
        <v>0</v>
      </c>
      <c r="G160" s="117">
        <f t="shared" si="61"/>
        <v>729745</v>
      </c>
      <c r="H160" s="123">
        <v>0</v>
      </c>
      <c r="I160" s="117">
        <f t="shared" si="62"/>
        <v>729745</v>
      </c>
      <c r="J160" s="291">
        <f t="shared" si="68"/>
        <v>0.98499999999999999</v>
      </c>
      <c r="K160" s="117">
        <f t="shared" si="64"/>
        <v>718799</v>
      </c>
      <c r="L160" s="217" t="s">
        <v>371</v>
      </c>
      <c r="M160" s="123">
        <v>0</v>
      </c>
      <c r="N160" s="117">
        <f t="shared" si="65"/>
        <v>718799</v>
      </c>
    </row>
    <row r="161" spans="1:14">
      <c r="A161" s="217">
        <f t="shared" si="66"/>
        <v>148</v>
      </c>
      <c r="B161" s="166"/>
      <c r="C161" s="123"/>
      <c r="D161" s="117"/>
      <c r="E161" s="123"/>
      <c r="F161" s="123"/>
      <c r="G161" s="117"/>
      <c r="H161" s="123"/>
      <c r="I161" s="117"/>
      <c r="J161" s="291"/>
      <c r="K161" s="117"/>
      <c r="L161" s="217"/>
      <c r="M161" s="123"/>
      <c r="N161" s="117">
        <f t="shared" si="65"/>
        <v>0</v>
      </c>
    </row>
    <row r="162" spans="1:14">
      <c r="A162" s="217">
        <f t="shared" si="66"/>
        <v>149</v>
      </c>
      <c r="B162" s="288" t="s">
        <v>458</v>
      </c>
      <c r="C162" s="118">
        <f t="shared" ref="C162:I162" si="71">SUM(C124:C161)</f>
        <v>-17957377</v>
      </c>
      <c r="D162" s="118">
        <f t="shared" si="71"/>
        <v>-520793</v>
      </c>
      <c r="E162" s="118">
        <f t="shared" si="71"/>
        <v>-17436584</v>
      </c>
      <c r="F162" s="118">
        <f t="shared" si="71"/>
        <v>0</v>
      </c>
      <c r="G162" s="118">
        <f t="shared" si="71"/>
        <v>-17436584</v>
      </c>
      <c r="H162" s="118">
        <f t="shared" si="71"/>
        <v>0</v>
      </c>
      <c r="I162" s="118">
        <f t="shared" si="71"/>
        <v>-17436584</v>
      </c>
      <c r="J162" s="295"/>
      <c r="K162" s="118">
        <f>SUM(K124:K161)</f>
        <v>-17260697</v>
      </c>
      <c r="M162" s="118">
        <f>SUM(M124:M161)</f>
        <v>-3341274</v>
      </c>
      <c r="N162" s="118">
        <f>SUM(N124:N161)</f>
        <v>-20601971</v>
      </c>
    </row>
    <row r="163" spans="1:14">
      <c r="A163" s="217">
        <f t="shared" si="66"/>
        <v>150</v>
      </c>
      <c r="B163" s="192" t="s">
        <v>391</v>
      </c>
      <c r="C163" s="123"/>
      <c r="J163" s="296"/>
      <c r="K163" s="290"/>
    </row>
    <row r="164" spans="1:14">
      <c r="A164" s="217">
        <f t="shared" si="66"/>
        <v>151</v>
      </c>
      <c r="B164" s="288" t="s">
        <v>457</v>
      </c>
      <c r="C164" s="123"/>
      <c r="J164" s="296"/>
      <c r="K164" s="290"/>
    </row>
    <row r="165" spans="1:14">
      <c r="A165" s="217">
        <f t="shared" si="66"/>
        <v>152</v>
      </c>
      <c r="B165" s="192" t="s">
        <v>767</v>
      </c>
      <c r="C165" s="125">
        <v>0</v>
      </c>
      <c r="D165" s="125">
        <v>0</v>
      </c>
      <c r="E165" s="125">
        <f>+C165-D165</f>
        <v>0</v>
      </c>
      <c r="F165" s="123">
        <v>0</v>
      </c>
      <c r="G165" s="117">
        <f>+E165+F165</f>
        <v>0</v>
      </c>
      <c r="H165" s="123">
        <v>0</v>
      </c>
      <c r="I165" s="125">
        <f>+G165+H165</f>
        <v>0</v>
      </c>
      <c r="J165" s="291">
        <f>VLOOKUP(L165,$C$276:$D$290,2,FALSE)</f>
        <v>0</v>
      </c>
      <c r="K165" s="117">
        <f>IF(I165*J165=0,0, ROUND(I165*J165,0))</f>
        <v>0</v>
      </c>
      <c r="L165" s="217" t="s">
        <v>369</v>
      </c>
      <c r="M165" s="123">
        <v>0</v>
      </c>
      <c r="N165" s="117">
        <f>K165+M165</f>
        <v>0</v>
      </c>
    </row>
    <row r="166" spans="1:14">
      <c r="A166" s="217">
        <f t="shared" si="66"/>
        <v>153</v>
      </c>
      <c r="B166" s="288" t="s">
        <v>456</v>
      </c>
      <c r="C166" s="118">
        <f t="shared" ref="C166:I166" si="72">+C165</f>
        <v>0</v>
      </c>
      <c r="D166" s="118">
        <f t="shared" si="72"/>
        <v>0</v>
      </c>
      <c r="E166" s="118">
        <f t="shared" si="72"/>
        <v>0</v>
      </c>
      <c r="F166" s="118">
        <f t="shared" si="72"/>
        <v>0</v>
      </c>
      <c r="G166" s="118">
        <f t="shared" si="72"/>
        <v>0</v>
      </c>
      <c r="H166" s="118">
        <f t="shared" si="72"/>
        <v>0</v>
      </c>
      <c r="I166" s="118">
        <f t="shared" si="72"/>
        <v>0</v>
      </c>
      <c r="J166" s="295"/>
      <c r="K166" s="95">
        <f>+K165</f>
        <v>0</v>
      </c>
      <c r="M166" s="118">
        <f t="shared" ref="M166:N166" si="73">+M165</f>
        <v>0</v>
      </c>
      <c r="N166" s="118">
        <f t="shared" si="73"/>
        <v>0</v>
      </c>
    </row>
    <row r="167" spans="1:14">
      <c r="A167" s="217">
        <f t="shared" si="66"/>
        <v>154</v>
      </c>
      <c r="B167" s="192" t="s">
        <v>391</v>
      </c>
      <c r="C167" s="123"/>
      <c r="J167" s="296"/>
      <c r="K167" s="290"/>
    </row>
    <row r="168" spans="1:14">
      <c r="A168" s="217">
        <f t="shared" si="66"/>
        <v>155</v>
      </c>
      <c r="B168" s="288" t="s">
        <v>455</v>
      </c>
      <c r="C168" s="123"/>
      <c r="J168" s="296"/>
      <c r="K168" s="290"/>
    </row>
    <row r="169" spans="1:14">
      <c r="A169" s="217">
        <f t="shared" si="66"/>
        <v>156</v>
      </c>
      <c r="B169" s="192" t="s">
        <v>454</v>
      </c>
      <c r="C169" s="123">
        <v>33651</v>
      </c>
      <c r="D169" s="123">
        <v>0</v>
      </c>
      <c r="E169" s="123">
        <f t="shared" ref="E169:E193" si="74">+C169-D169</f>
        <v>33651</v>
      </c>
      <c r="F169" s="123">
        <v>0</v>
      </c>
      <c r="G169" s="117">
        <f t="shared" ref="G169:G193" si="75">+E169+F169</f>
        <v>33651</v>
      </c>
      <c r="H169" s="117">
        <v>0</v>
      </c>
      <c r="I169" s="117">
        <f t="shared" ref="I169:I192" si="76">+G169+H169</f>
        <v>33651</v>
      </c>
      <c r="J169" s="291">
        <f t="shared" ref="J169:J193" si="77">VLOOKUP(L169,$C$276:$D$290,2,FALSE)</f>
        <v>0.98499999999999999</v>
      </c>
      <c r="K169" s="117">
        <f t="shared" ref="K169:K192" si="78">IF(I169*J169=0,0, ROUND(I169*J169,0))</f>
        <v>33146</v>
      </c>
      <c r="L169" s="217" t="s">
        <v>382</v>
      </c>
      <c r="M169" s="117">
        <v>0</v>
      </c>
      <c r="N169" s="117">
        <f t="shared" ref="N169:N193" si="79">K169+M169</f>
        <v>33146</v>
      </c>
    </row>
    <row r="170" spans="1:14">
      <c r="A170" s="217">
        <f t="shared" si="66"/>
        <v>157</v>
      </c>
      <c r="B170" s="192" t="s">
        <v>453</v>
      </c>
      <c r="C170" s="123">
        <v>-2252862</v>
      </c>
      <c r="D170" s="123">
        <v>0</v>
      </c>
      <c r="E170" s="123">
        <f t="shared" si="74"/>
        <v>-2252862</v>
      </c>
      <c r="F170" s="123">
        <v>0</v>
      </c>
      <c r="G170" s="117">
        <f t="shared" si="75"/>
        <v>-2252862</v>
      </c>
      <c r="H170" s="123">
        <v>0</v>
      </c>
      <c r="I170" s="117">
        <f t="shared" si="76"/>
        <v>-2252862</v>
      </c>
      <c r="J170" s="291">
        <f t="shared" si="77"/>
        <v>0.99199999999999999</v>
      </c>
      <c r="K170" s="117">
        <f t="shared" si="78"/>
        <v>-2234839</v>
      </c>
      <c r="L170" s="217" t="s">
        <v>375</v>
      </c>
      <c r="M170" s="123">
        <v>202918</v>
      </c>
      <c r="N170" s="117">
        <f t="shared" si="79"/>
        <v>-2031921</v>
      </c>
    </row>
    <row r="171" spans="1:14">
      <c r="A171" s="217">
        <f t="shared" si="66"/>
        <v>158</v>
      </c>
      <c r="B171" s="166" t="s">
        <v>452</v>
      </c>
      <c r="C171" s="123">
        <v>3364494</v>
      </c>
      <c r="D171" s="123">
        <v>0</v>
      </c>
      <c r="E171" s="123">
        <f t="shared" si="74"/>
        <v>3364494</v>
      </c>
      <c r="F171" s="123">
        <v>0</v>
      </c>
      <c r="G171" s="117">
        <f t="shared" si="75"/>
        <v>3364494</v>
      </c>
      <c r="H171" s="123">
        <v>0</v>
      </c>
      <c r="I171" s="117">
        <f>+G171+H171</f>
        <v>3364494</v>
      </c>
      <c r="J171" s="291">
        <f t="shared" si="77"/>
        <v>0.99199999999999999</v>
      </c>
      <c r="K171" s="117">
        <f>IF(I171*J171=0,0, ROUND(I171*J171,0))</f>
        <v>3337578</v>
      </c>
      <c r="L171" s="217" t="s">
        <v>375</v>
      </c>
      <c r="M171" s="123">
        <v>0</v>
      </c>
      <c r="N171" s="117">
        <f t="shared" si="79"/>
        <v>3337578</v>
      </c>
    </row>
    <row r="172" spans="1:14">
      <c r="A172" s="217">
        <f t="shared" si="66"/>
        <v>159</v>
      </c>
      <c r="B172" s="192" t="s">
        <v>451</v>
      </c>
      <c r="C172" s="123">
        <v>-1677855</v>
      </c>
      <c r="D172" s="123">
        <v>0</v>
      </c>
      <c r="E172" s="123">
        <f t="shared" si="74"/>
        <v>-1677855</v>
      </c>
      <c r="F172" s="123">
        <v>0</v>
      </c>
      <c r="G172" s="117">
        <f t="shared" si="75"/>
        <v>-1677855</v>
      </c>
      <c r="H172" s="123">
        <v>0</v>
      </c>
      <c r="I172" s="117">
        <f t="shared" si="76"/>
        <v>-1677855</v>
      </c>
      <c r="J172" s="291">
        <f t="shared" si="77"/>
        <v>0.99199999999999999</v>
      </c>
      <c r="K172" s="117">
        <f t="shared" si="78"/>
        <v>-1664432</v>
      </c>
      <c r="L172" s="217" t="s">
        <v>375</v>
      </c>
      <c r="M172" s="123">
        <v>0</v>
      </c>
      <c r="N172" s="117">
        <f t="shared" si="79"/>
        <v>-1664432</v>
      </c>
    </row>
    <row r="173" spans="1:14">
      <c r="A173" s="217">
        <f t="shared" si="66"/>
        <v>160</v>
      </c>
      <c r="B173" s="192" t="s">
        <v>450</v>
      </c>
      <c r="C173" s="123">
        <v>-11245277</v>
      </c>
      <c r="D173" s="117">
        <v>0</v>
      </c>
      <c r="E173" s="123">
        <f t="shared" si="74"/>
        <v>-11245277</v>
      </c>
      <c r="F173" s="123">
        <v>0</v>
      </c>
      <c r="G173" s="117">
        <f t="shared" si="75"/>
        <v>-11245277</v>
      </c>
      <c r="H173" s="117">
        <v>0</v>
      </c>
      <c r="I173" s="117">
        <f t="shared" si="76"/>
        <v>-11245277</v>
      </c>
      <c r="J173" s="291">
        <f t="shared" si="77"/>
        <v>0.98499999999999999</v>
      </c>
      <c r="K173" s="117">
        <f t="shared" si="78"/>
        <v>-11076598</v>
      </c>
      <c r="L173" s="217" t="s">
        <v>380</v>
      </c>
      <c r="M173" s="123">
        <v>-109495</v>
      </c>
      <c r="N173" s="117">
        <f t="shared" si="79"/>
        <v>-11186093</v>
      </c>
    </row>
    <row r="174" spans="1:14">
      <c r="A174" s="217">
        <f t="shared" si="66"/>
        <v>161</v>
      </c>
      <c r="B174" s="192" t="s">
        <v>616</v>
      </c>
      <c r="C174" s="123">
        <v>216620</v>
      </c>
      <c r="D174" s="123">
        <v>0</v>
      </c>
      <c r="E174" s="123">
        <f t="shared" si="74"/>
        <v>216620</v>
      </c>
      <c r="F174" s="123">
        <v>0</v>
      </c>
      <c r="G174" s="117">
        <f t="shared" si="75"/>
        <v>216620</v>
      </c>
      <c r="H174" s="123">
        <v>0</v>
      </c>
      <c r="I174" s="117">
        <f>+G174+H174</f>
        <v>216620</v>
      </c>
      <c r="J174" s="291">
        <f t="shared" si="77"/>
        <v>0.99199999999999999</v>
      </c>
      <c r="K174" s="117">
        <f>IF(I174*J174=0,0, ROUND(I174*J174,0))</f>
        <v>214887</v>
      </c>
      <c r="L174" s="298" t="s">
        <v>375</v>
      </c>
      <c r="M174" s="123">
        <v>0</v>
      </c>
      <c r="N174" s="117">
        <f t="shared" si="79"/>
        <v>214887</v>
      </c>
    </row>
    <row r="175" spans="1:14">
      <c r="A175" s="217">
        <f t="shared" si="66"/>
        <v>162</v>
      </c>
      <c r="B175" s="166" t="s">
        <v>449</v>
      </c>
      <c r="C175" s="123">
        <v>0</v>
      </c>
      <c r="D175" s="123">
        <v>0</v>
      </c>
      <c r="E175" s="123">
        <f t="shared" si="74"/>
        <v>0</v>
      </c>
      <c r="F175" s="123">
        <v>0</v>
      </c>
      <c r="G175" s="117">
        <f t="shared" si="75"/>
        <v>0</v>
      </c>
      <c r="H175" s="123">
        <v>0</v>
      </c>
      <c r="I175" s="117">
        <f>+G175+H175</f>
        <v>0</v>
      </c>
      <c r="J175" s="291">
        <f t="shared" si="77"/>
        <v>0.99199999999999999</v>
      </c>
      <c r="K175" s="117">
        <f>IF(I175*J175=0,0, ROUND(I175*J175,0))</f>
        <v>0</v>
      </c>
      <c r="L175" s="298" t="s">
        <v>375</v>
      </c>
      <c r="M175" s="123">
        <v>0</v>
      </c>
      <c r="N175" s="117">
        <f t="shared" si="79"/>
        <v>0</v>
      </c>
    </row>
    <row r="176" spans="1:14">
      <c r="A176" s="217">
        <f t="shared" si="66"/>
        <v>163</v>
      </c>
      <c r="B176" s="166" t="s">
        <v>448</v>
      </c>
      <c r="C176" s="123">
        <v>0</v>
      </c>
      <c r="D176" s="123">
        <v>0</v>
      </c>
      <c r="E176" s="123">
        <f t="shared" si="74"/>
        <v>0</v>
      </c>
      <c r="F176" s="123">
        <v>0</v>
      </c>
      <c r="G176" s="117">
        <f t="shared" si="75"/>
        <v>0</v>
      </c>
      <c r="H176" s="123">
        <v>0</v>
      </c>
      <c r="I176" s="117">
        <f>+G176+H176</f>
        <v>0</v>
      </c>
      <c r="J176" s="291">
        <f t="shared" si="77"/>
        <v>0.99199999999999999</v>
      </c>
      <c r="K176" s="117">
        <f>IF(I176*J176=0,0, ROUND(I176*J176,0))</f>
        <v>0</v>
      </c>
      <c r="L176" s="298" t="s">
        <v>375</v>
      </c>
      <c r="M176" s="123">
        <v>0</v>
      </c>
      <c r="N176" s="117">
        <f t="shared" si="79"/>
        <v>0</v>
      </c>
    </row>
    <row r="177" spans="1:14">
      <c r="A177" s="217">
        <f t="shared" si="66"/>
        <v>164</v>
      </c>
      <c r="B177" s="192" t="s">
        <v>447</v>
      </c>
      <c r="C177" s="123">
        <v>0</v>
      </c>
      <c r="D177" s="123">
        <v>0</v>
      </c>
      <c r="E177" s="123">
        <f t="shared" si="74"/>
        <v>0</v>
      </c>
      <c r="F177" s="123">
        <v>0</v>
      </c>
      <c r="G177" s="117">
        <f t="shared" si="75"/>
        <v>0</v>
      </c>
      <c r="H177" s="123">
        <v>0</v>
      </c>
      <c r="I177" s="117">
        <f t="shared" si="76"/>
        <v>0</v>
      </c>
      <c r="J177" s="291">
        <f t="shared" si="77"/>
        <v>1</v>
      </c>
      <c r="K177" s="117">
        <f t="shared" si="78"/>
        <v>0</v>
      </c>
      <c r="L177" s="217" t="s">
        <v>370</v>
      </c>
      <c r="M177" s="123">
        <v>0</v>
      </c>
      <c r="N177" s="117">
        <f t="shared" si="79"/>
        <v>0</v>
      </c>
    </row>
    <row r="178" spans="1:14">
      <c r="A178" s="217">
        <f t="shared" si="66"/>
        <v>165</v>
      </c>
      <c r="B178" s="192" t="s">
        <v>446</v>
      </c>
      <c r="C178" s="123">
        <v>0</v>
      </c>
      <c r="D178" s="123">
        <f>C178</f>
        <v>0</v>
      </c>
      <c r="E178" s="123">
        <f>+C178-D178</f>
        <v>0</v>
      </c>
      <c r="F178" s="123">
        <v>0</v>
      </c>
      <c r="G178" s="117">
        <f t="shared" si="75"/>
        <v>0</v>
      </c>
      <c r="H178" s="123">
        <v>0</v>
      </c>
      <c r="I178" s="117">
        <f>+G178+H178</f>
        <v>0</v>
      </c>
      <c r="J178" s="291">
        <f t="shared" si="77"/>
        <v>0</v>
      </c>
      <c r="K178" s="117">
        <f>IF(I178*J178=0,0, ROUND(I178*J178,0))</f>
        <v>0</v>
      </c>
      <c r="L178" s="217" t="s">
        <v>369</v>
      </c>
      <c r="M178" s="123">
        <v>0</v>
      </c>
      <c r="N178" s="117">
        <f t="shared" si="79"/>
        <v>0</v>
      </c>
    </row>
    <row r="179" spans="1:14">
      <c r="A179" s="217">
        <f t="shared" si="66"/>
        <v>166</v>
      </c>
      <c r="B179" s="192" t="s">
        <v>445</v>
      </c>
      <c r="C179" s="123">
        <v>0</v>
      </c>
      <c r="D179" s="123">
        <f>C179</f>
        <v>0</v>
      </c>
      <c r="E179" s="123">
        <f>+C179-D179</f>
        <v>0</v>
      </c>
      <c r="F179" s="123">
        <v>0</v>
      </c>
      <c r="G179" s="117">
        <f t="shared" si="75"/>
        <v>0</v>
      </c>
      <c r="H179" s="123">
        <v>0</v>
      </c>
      <c r="I179" s="117">
        <f t="shared" si="76"/>
        <v>0</v>
      </c>
      <c r="J179" s="291">
        <f t="shared" si="77"/>
        <v>0.98499999999999999</v>
      </c>
      <c r="K179" s="117">
        <f t="shared" si="78"/>
        <v>0</v>
      </c>
      <c r="L179" s="217" t="s">
        <v>382</v>
      </c>
      <c r="M179" s="123">
        <v>0</v>
      </c>
      <c r="N179" s="117">
        <f t="shared" si="79"/>
        <v>0</v>
      </c>
    </row>
    <row r="180" spans="1:14">
      <c r="A180" s="217">
        <f t="shared" si="66"/>
        <v>167</v>
      </c>
      <c r="B180" s="192" t="s">
        <v>768</v>
      </c>
      <c r="C180" s="123">
        <v>0</v>
      </c>
      <c r="D180" s="123">
        <f>C180</f>
        <v>0</v>
      </c>
      <c r="E180" s="123">
        <f>+C180-D180</f>
        <v>0</v>
      </c>
      <c r="F180" s="123">
        <v>0</v>
      </c>
      <c r="G180" s="117">
        <f t="shared" si="75"/>
        <v>0</v>
      </c>
      <c r="H180" s="123">
        <v>0</v>
      </c>
      <c r="I180" s="117">
        <f t="shared" si="76"/>
        <v>0</v>
      </c>
      <c r="J180" s="291">
        <f t="shared" si="77"/>
        <v>0</v>
      </c>
      <c r="K180" s="117">
        <f t="shared" si="78"/>
        <v>0</v>
      </c>
      <c r="L180" s="217" t="s">
        <v>369</v>
      </c>
      <c r="M180" s="123">
        <v>0</v>
      </c>
      <c r="N180" s="117">
        <f t="shared" si="79"/>
        <v>0</v>
      </c>
    </row>
    <row r="181" spans="1:14">
      <c r="A181" s="217">
        <f t="shared" si="66"/>
        <v>168</v>
      </c>
      <c r="B181" s="192" t="s">
        <v>769</v>
      </c>
      <c r="C181" s="123">
        <v>0</v>
      </c>
      <c r="D181" s="123">
        <f>C181</f>
        <v>0</v>
      </c>
      <c r="E181" s="123">
        <f>+C181-D181</f>
        <v>0</v>
      </c>
      <c r="F181" s="123">
        <v>0</v>
      </c>
      <c r="G181" s="117">
        <f t="shared" si="75"/>
        <v>0</v>
      </c>
      <c r="H181" s="123">
        <v>0</v>
      </c>
      <c r="I181" s="117">
        <f t="shared" si="76"/>
        <v>0</v>
      </c>
      <c r="J181" s="291">
        <f t="shared" si="77"/>
        <v>0</v>
      </c>
      <c r="K181" s="117">
        <f t="shared" si="78"/>
        <v>0</v>
      </c>
      <c r="L181" s="217" t="s">
        <v>369</v>
      </c>
      <c r="M181" s="123">
        <v>0</v>
      </c>
      <c r="N181" s="117">
        <f t="shared" si="79"/>
        <v>0</v>
      </c>
    </row>
    <row r="182" spans="1:14">
      <c r="A182" s="217">
        <f t="shared" si="66"/>
        <v>169</v>
      </c>
      <c r="B182" s="192" t="s">
        <v>617</v>
      </c>
      <c r="C182" s="123">
        <v>0</v>
      </c>
      <c r="D182" s="123">
        <v>0</v>
      </c>
      <c r="E182" s="123">
        <f t="shared" ref="E182" si="80">+C182-D182</f>
        <v>0</v>
      </c>
      <c r="F182" s="123">
        <v>0</v>
      </c>
      <c r="G182" s="117">
        <f t="shared" si="75"/>
        <v>0</v>
      </c>
      <c r="H182" s="123">
        <v>0</v>
      </c>
      <c r="I182" s="117">
        <f>+G182+H182</f>
        <v>0</v>
      </c>
      <c r="J182" s="291">
        <f t="shared" si="77"/>
        <v>0</v>
      </c>
      <c r="K182" s="117">
        <f>IF(I182*J182=0,0, ROUND(I182*J182,0))</f>
        <v>0</v>
      </c>
      <c r="L182" s="217" t="s">
        <v>369</v>
      </c>
      <c r="M182" s="123">
        <v>0</v>
      </c>
      <c r="N182" s="117">
        <f t="shared" si="79"/>
        <v>0</v>
      </c>
    </row>
    <row r="183" spans="1:14">
      <c r="A183" s="217">
        <f t="shared" si="66"/>
        <v>170</v>
      </c>
      <c r="B183" s="192" t="s">
        <v>444</v>
      </c>
      <c r="C183" s="123">
        <v>34849</v>
      </c>
      <c r="D183" s="123">
        <v>0</v>
      </c>
      <c r="E183" s="123">
        <f t="shared" si="74"/>
        <v>34849</v>
      </c>
      <c r="F183" s="123">
        <v>0</v>
      </c>
      <c r="G183" s="117">
        <f t="shared" si="75"/>
        <v>34849</v>
      </c>
      <c r="H183" s="117">
        <v>0</v>
      </c>
      <c r="I183" s="117">
        <f t="shared" si="76"/>
        <v>34849</v>
      </c>
      <c r="J183" s="291">
        <f t="shared" si="77"/>
        <v>0</v>
      </c>
      <c r="K183" s="117">
        <f t="shared" si="78"/>
        <v>0</v>
      </c>
      <c r="L183" s="217" t="s">
        <v>369</v>
      </c>
      <c r="M183" s="117">
        <v>0</v>
      </c>
      <c r="N183" s="117">
        <f t="shared" si="79"/>
        <v>0</v>
      </c>
    </row>
    <row r="184" spans="1:14">
      <c r="A184" s="217">
        <f t="shared" si="66"/>
        <v>171</v>
      </c>
      <c r="B184" s="166" t="s">
        <v>443</v>
      </c>
      <c r="C184" s="123">
        <v>27936</v>
      </c>
      <c r="D184" s="123">
        <v>0</v>
      </c>
      <c r="E184" s="123">
        <f t="shared" si="74"/>
        <v>27936</v>
      </c>
      <c r="F184" s="123">
        <v>0</v>
      </c>
      <c r="G184" s="117">
        <f t="shared" si="75"/>
        <v>27936</v>
      </c>
      <c r="H184" s="123">
        <v>0</v>
      </c>
      <c r="I184" s="117">
        <f>+G184+H184</f>
        <v>27936</v>
      </c>
      <c r="J184" s="291">
        <f t="shared" si="77"/>
        <v>0</v>
      </c>
      <c r="K184" s="117">
        <f>IF(I184*J184=0,0, ROUND(I184*J184,0))</f>
        <v>0</v>
      </c>
      <c r="L184" s="298" t="s">
        <v>369</v>
      </c>
      <c r="M184" s="123">
        <v>0</v>
      </c>
      <c r="N184" s="117">
        <f t="shared" si="79"/>
        <v>0</v>
      </c>
    </row>
    <row r="185" spans="1:14">
      <c r="A185" s="217">
        <f t="shared" si="66"/>
        <v>172</v>
      </c>
      <c r="B185" s="166" t="s">
        <v>442</v>
      </c>
      <c r="C185" s="123">
        <v>-350693</v>
      </c>
      <c r="D185" s="123">
        <f>C185</f>
        <v>-350693</v>
      </c>
      <c r="E185" s="123">
        <f t="shared" si="74"/>
        <v>0</v>
      </c>
      <c r="F185" s="123">
        <v>0</v>
      </c>
      <c r="G185" s="117">
        <f t="shared" si="75"/>
        <v>0</v>
      </c>
      <c r="H185" s="123">
        <v>0</v>
      </c>
      <c r="I185" s="117">
        <f>+G185+H185</f>
        <v>0</v>
      </c>
      <c r="J185" s="291">
        <f t="shared" si="77"/>
        <v>0</v>
      </c>
      <c r="K185" s="117">
        <f>IF(I185*J185=0,0, ROUND(I185*J185,0))</f>
        <v>0</v>
      </c>
      <c r="L185" s="298" t="s">
        <v>369</v>
      </c>
      <c r="M185" s="123">
        <v>0</v>
      </c>
      <c r="N185" s="117">
        <f t="shared" si="79"/>
        <v>0</v>
      </c>
    </row>
    <row r="186" spans="1:14">
      <c r="A186" s="217">
        <f t="shared" si="66"/>
        <v>173</v>
      </c>
      <c r="B186" s="166" t="s">
        <v>770</v>
      </c>
      <c r="C186" s="123">
        <v>0</v>
      </c>
      <c r="D186" s="123">
        <f>C186</f>
        <v>0</v>
      </c>
      <c r="E186" s="123">
        <f>+C186-D186</f>
        <v>0</v>
      </c>
      <c r="F186" s="123">
        <v>0</v>
      </c>
      <c r="G186" s="117">
        <f t="shared" si="75"/>
        <v>0</v>
      </c>
      <c r="H186" s="123">
        <v>0</v>
      </c>
      <c r="I186" s="117">
        <f>+G186+H186</f>
        <v>0</v>
      </c>
      <c r="J186" s="291">
        <f t="shared" si="77"/>
        <v>0</v>
      </c>
      <c r="K186" s="117">
        <f>IF(I186*J186=0,0, ROUND(I186*J186,0))</f>
        <v>0</v>
      </c>
      <c r="L186" s="217" t="s">
        <v>369</v>
      </c>
      <c r="M186" s="123">
        <v>0</v>
      </c>
      <c r="N186" s="117">
        <f t="shared" si="79"/>
        <v>0</v>
      </c>
    </row>
    <row r="187" spans="1:14">
      <c r="A187" s="217">
        <f t="shared" si="66"/>
        <v>174</v>
      </c>
      <c r="B187" s="192" t="s">
        <v>441</v>
      </c>
      <c r="C187" s="123">
        <v>6631924</v>
      </c>
      <c r="D187" s="123">
        <v>0</v>
      </c>
      <c r="E187" s="123">
        <f t="shared" si="74"/>
        <v>6631924</v>
      </c>
      <c r="F187" s="123">
        <v>0</v>
      </c>
      <c r="G187" s="117">
        <f t="shared" si="75"/>
        <v>6631924</v>
      </c>
      <c r="H187" s="123">
        <v>0</v>
      </c>
      <c r="I187" s="117">
        <f t="shared" si="76"/>
        <v>6631924</v>
      </c>
      <c r="J187" s="291">
        <f t="shared" si="77"/>
        <v>0.98299999999999998</v>
      </c>
      <c r="K187" s="117">
        <f t="shared" si="78"/>
        <v>6519181</v>
      </c>
      <c r="L187" s="217" t="s">
        <v>381</v>
      </c>
      <c r="M187" s="123">
        <v>0</v>
      </c>
      <c r="N187" s="117">
        <f t="shared" si="79"/>
        <v>6519181</v>
      </c>
    </row>
    <row r="188" spans="1:14">
      <c r="A188" s="217">
        <f t="shared" si="66"/>
        <v>175</v>
      </c>
      <c r="B188" s="192" t="s">
        <v>440</v>
      </c>
      <c r="C188" s="123">
        <v>-6631924</v>
      </c>
      <c r="D188" s="123">
        <v>0</v>
      </c>
      <c r="E188" s="123">
        <f t="shared" si="74"/>
        <v>-6631924</v>
      </c>
      <c r="F188" s="123">
        <v>0</v>
      </c>
      <c r="G188" s="117">
        <f t="shared" si="75"/>
        <v>-6631924</v>
      </c>
      <c r="H188" s="123">
        <v>0</v>
      </c>
      <c r="I188" s="117">
        <f t="shared" si="76"/>
        <v>-6631924</v>
      </c>
      <c r="J188" s="291">
        <f t="shared" si="77"/>
        <v>0.98299999999999998</v>
      </c>
      <c r="K188" s="117">
        <f t="shared" si="78"/>
        <v>-6519181</v>
      </c>
      <c r="L188" s="217" t="s">
        <v>381</v>
      </c>
      <c r="M188" s="123">
        <v>0</v>
      </c>
      <c r="N188" s="117">
        <f t="shared" si="79"/>
        <v>-6519181</v>
      </c>
    </row>
    <row r="189" spans="1:14">
      <c r="A189" s="217">
        <f t="shared" si="66"/>
        <v>176</v>
      </c>
      <c r="B189" s="192" t="s">
        <v>439</v>
      </c>
      <c r="C189" s="123">
        <v>1343003</v>
      </c>
      <c r="D189" s="123">
        <v>0</v>
      </c>
      <c r="E189" s="123">
        <f t="shared" si="74"/>
        <v>1343003</v>
      </c>
      <c r="F189" s="123">
        <v>0</v>
      </c>
      <c r="G189" s="117">
        <f t="shared" si="75"/>
        <v>1343003</v>
      </c>
      <c r="H189" s="123">
        <v>0</v>
      </c>
      <c r="I189" s="117">
        <f t="shared" si="76"/>
        <v>1343003</v>
      </c>
      <c r="J189" s="291">
        <f t="shared" si="77"/>
        <v>0.99199999999999999</v>
      </c>
      <c r="K189" s="117">
        <f t="shared" si="78"/>
        <v>1332259</v>
      </c>
      <c r="L189" s="217" t="s">
        <v>375</v>
      </c>
      <c r="M189" s="123">
        <v>0</v>
      </c>
      <c r="N189" s="117">
        <f t="shared" si="79"/>
        <v>1332259</v>
      </c>
    </row>
    <row r="190" spans="1:14">
      <c r="A190" s="217">
        <f t="shared" si="66"/>
        <v>177</v>
      </c>
      <c r="B190" s="166" t="s">
        <v>438</v>
      </c>
      <c r="C190" s="123">
        <v>0</v>
      </c>
      <c r="D190" s="125">
        <v>0</v>
      </c>
      <c r="E190" s="125">
        <f t="shared" si="74"/>
        <v>0</v>
      </c>
      <c r="F190" s="123">
        <v>0</v>
      </c>
      <c r="G190" s="117">
        <f t="shared" si="75"/>
        <v>0</v>
      </c>
      <c r="H190" s="123">
        <v>0</v>
      </c>
      <c r="I190" s="297">
        <f t="shared" si="76"/>
        <v>0</v>
      </c>
      <c r="J190" s="291">
        <f t="shared" si="77"/>
        <v>0.98499999999999999</v>
      </c>
      <c r="K190" s="117">
        <f t="shared" si="78"/>
        <v>0</v>
      </c>
      <c r="L190" s="217" t="s">
        <v>382</v>
      </c>
      <c r="M190" s="123">
        <v>0</v>
      </c>
      <c r="N190" s="117">
        <f t="shared" si="79"/>
        <v>0</v>
      </c>
    </row>
    <row r="191" spans="1:14">
      <c r="A191" s="217">
        <f t="shared" si="66"/>
        <v>178</v>
      </c>
      <c r="B191" s="166" t="s">
        <v>437</v>
      </c>
      <c r="C191" s="123">
        <v>-53120</v>
      </c>
      <c r="D191" s="125">
        <v>0</v>
      </c>
      <c r="E191" s="125">
        <f t="shared" si="74"/>
        <v>-53120</v>
      </c>
      <c r="F191" s="123">
        <v>0</v>
      </c>
      <c r="G191" s="117">
        <f t="shared" si="75"/>
        <v>-53120</v>
      </c>
      <c r="H191" s="123">
        <v>0</v>
      </c>
      <c r="I191" s="297">
        <f t="shared" si="76"/>
        <v>-53120</v>
      </c>
      <c r="J191" s="291">
        <f t="shared" si="77"/>
        <v>0.98499999999999999</v>
      </c>
      <c r="K191" s="117">
        <f t="shared" si="78"/>
        <v>-52323</v>
      </c>
      <c r="L191" s="217" t="s">
        <v>382</v>
      </c>
      <c r="M191" s="123">
        <v>0</v>
      </c>
      <c r="N191" s="117">
        <f t="shared" si="79"/>
        <v>-52323</v>
      </c>
    </row>
    <row r="192" spans="1:14">
      <c r="A192" s="217">
        <f t="shared" si="66"/>
        <v>179</v>
      </c>
      <c r="B192" s="166" t="s">
        <v>771</v>
      </c>
      <c r="C192" s="123">
        <v>9985</v>
      </c>
      <c r="D192" s="125">
        <v>0</v>
      </c>
      <c r="E192" s="125">
        <f t="shared" si="74"/>
        <v>9985</v>
      </c>
      <c r="F192" s="123">
        <v>0</v>
      </c>
      <c r="G192" s="117">
        <f t="shared" si="75"/>
        <v>9985</v>
      </c>
      <c r="H192" s="123">
        <v>0</v>
      </c>
      <c r="I192" s="297">
        <f t="shared" si="76"/>
        <v>9985</v>
      </c>
      <c r="J192" s="291">
        <f t="shared" si="77"/>
        <v>0.98499999999999999</v>
      </c>
      <c r="K192" s="117">
        <f t="shared" si="78"/>
        <v>9835</v>
      </c>
      <c r="L192" s="217" t="s">
        <v>382</v>
      </c>
      <c r="M192" s="123">
        <v>0</v>
      </c>
      <c r="N192" s="117">
        <f t="shared" si="79"/>
        <v>9835</v>
      </c>
    </row>
    <row r="193" spans="1:14">
      <c r="A193" s="217">
        <f t="shared" si="66"/>
        <v>180</v>
      </c>
      <c r="B193" s="166" t="s">
        <v>772</v>
      </c>
      <c r="C193" s="123">
        <v>0</v>
      </c>
      <c r="D193" s="123">
        <v>0</v>
      </c>
      <c r="E193" s="123">
        <f t="shared" si="74"/>
        <v>0</v>
      </c>
      <c r="F193" s="123">
        <v>0</v>
      </c>
      <c r="G193" s="117">
        <f t="shared" si="75"/>
        <v>0</v>
      </c>
      <c r="H193" s="123">
        <v>0</v>
      </c>
      <c r="I193" s="117">
        <f>+G193+H193</f>
        <v>0</v>
      </c>
      <c r="J193" s="291">
        <f t="shared" si="77"/>
        <v>0</v>
      </c>
      <c r="K193" s="117">
        <f>IF(I193*J193=0,0, ROUND(I193*J193,0))</f>
        <v>0</v>
      </c>
      <c r="L193" s="298" t="s">
        <v>369</v>
      </c>
      <c r="M193" s="123">
        <v>0</v>
      </c>
      <c r="N193" s="117">
        <f t="shared" si="79"/>
        <v>0</v>
      </c>
    </row>
    <row r="194" spans="1:14">
      <c r="A194" s="217">
        <f t="shared" si="66"/>
        <v>181</v>
      </c>
      <c r="B194" s="288" t="s">
        <v>436</v>
      </c>
      <c r="C194" s="118">
        <f t="shared" ref="C194:I194" si="81">SUM(C169:C193)</f>
        <v>-10549269</v>
      </c>
      <c r="D194" s="118">
        <f t="shared" si="81"/>
        <v>-350693</v>
      </c>
      <c r="E194" s="118">
        <f t="shared" si="81"/>
        <v>-10198576</v>
      </c>
      <c r="F194" s="118">
        <f t="shared" si="81"/>
        <v>0</v>
      </c>
      <c r="G194" s="118">
        <f t="shared" si="81"/>
        <v>-10198576</v>
      </c>
      <c r="H194" s="118">
        <f t="shared" si="81"/>
        <v>0</v>
      </c>
      <c r="I194" s="118">
        <f t="shared" si="81"/>
        <v>-10198576</v>
      </c>
      <c r="J194" s="295"/>
      <c r="K194" s="118">
        <f>SUM(K169:K193)</f>
        <v>-10100487</v>
      </c>
      <c r="M194" s="118">
        <f>SUM(M169:M193)</f>
        <v>93423</v>
      </c>
      <c r="N194" s="118">
        <f>SUM(N169:N193)</f>
        <v>-10007064</v>
      </c>
    </row>
    <row r="195" spans="1:14">
      <c r="A195" s="217">
        <f t="shared" si="66"/>
        <v>182</v>
      </c>
      <c r="B195" s="192" t="s">
        <v>391</v>
      </c>
      <c r="C195" s="123"/>
      <c r="J195" s="296"/>
      <c r="K195" s="290"/>
    </row>
    <row r="196" spans="1:14">
      <c r="A196" s="217">
        <f t="shared" si="66"/>
        <v>183</v>
      </c>
      <c r="B196" s="288" t="s">
        <v>435</v>
      </c>
      <c r="C196" s="123"/>
      <c r="J196" s="296"/>
      <c r="K196" s="290"/>
    </row>
    <row r="197" spans="1:14">
      <c r="A197" s="217">
        <f t="shared" si="66"/>
        <v>184</v>
      </c>
      <c r="B197" s="192" t="s">
        <v>434</v>
      </c>
      <c r="C197" s="123">
        <v>27323</v>
      </c>
      <c r="D197" s="123">
        <v>0</v>
      </c>
      <c r="E197" s="123">
        <f t="shared" ref="E197:E206" si="82">+C197-D197</f>
        <v>27323</v>
      </c>
      <c r="F197" s="123">
        <v>0</v>
      </c>
      <c r="G197" s="117">
        <f t="shared" ref="G197:G206" si="83">+E197+F197</f>
        <v>27323</v>
      </c>
      <c r="H197" s="123">
        <v>0</v>
      </c>
      <c r="I197" s="117">
        <f t="shared" ref="I197:I205" si="84">+G197+H197</f>
        <v>27323</v>
      </c>
      <c r="J197" s="291">
        <f t="shared" ref="J197:J206" si="85">VLOOKUP(L197,$C$276:$D$290,2,FALSE)</f>
        <v>0.99199999999999999</v>
      </c>
      <c r="K197" s="117">
        <f t="shared" ref="K197:K205" si="86">IF(I197*J197=0,0, ROUND(I197*J197,0))</f>
        <v>27104</v>
      </c>
      <c r="L197" s="217" t="s">
        <v>375</v>
      </c>
      <c r="M197" s="123">
        <v>0</v>
      </c>
      <c r="N197" s="117">
        <f t="shared" ref="N197:N206" si="87">K197+M197</f>
        <v>27104</v>
      </c>
    </row>
    <row r="198" spans="1:14">
      <c r="A198" s="217">
        <f t="shared" si="66"/>
        <v>185</v>
      </c>
      <c r="B198" s="192" t="s">
        <v>433</v>
      </c>
      <c r="C198" s="123">
        <v>0</v>
      </c>
      <c r="D198" s="123">
        <v>0</v>
      </c>
      <c r="E198" s="123">
        <f t="shared" si="82"/>
        <v>0</v>
      </c>
      <c r="F198" s="123">
        <v>0</v>
      </c>
      <c r="G198" s="117">
        <f t="shared" si="83"/>
        <v>0</v>
      </c>
      <c r="H198" s="123">
        <v>0</v>
      </c>
      <c r="I198" s="117">
        <f t="shared" si="84"/>
        <v>0</v>
      </c>
      <c r="J198" s="291">
        <f t="shared" si="85"/>
        <v>0.99199999999999999</v>
      </c>
      <c r="K198" s="117">
        <f t="shared" si="86"/>
        <v>0</v>
      </c>
      <c r="L198" s="217" t="s">
        <v>375</v>
      </c>
      <c r="M198" s="123">
        <v>0</v>
      </c>
      <c r="N198" s="117">
        <f t="shared" si="87"/>
        <v>0</v>
      </c>
    </row>
    <row r="199" spans="1:14">
      <c r="A199" s="217">
        <f t="shared" si="66"/>
        <v>186</v>
      </c>
      <c r="B199" s="192" t="s">
        <v>432</v>
      </c>
      <c r="C199" s="123">
        <v>61422</v>
      </c>
      <c r="D199" s="123">
        <v>0</v>
      </c>
      <c r="E199" s="123">
        <f t="shared" si="82"/>
        <v>61422</v>
      </c>
      <c r="F199" s="123">
        <v>0</v>
      </c>
      <c r="G199" s="117">
        <f t="shared" si="83"/>
        <v>61422</v>
      </c>
      <c r="H199" s="123">
        <v>0</v>
      </c>
      <c r="I199" s="117">
        <f t="shared" si="84"/>
        <v>61422</v>
      </c>
      <c r="J199" s="291">
        <f t="shared" si="85"/>
        <v>0.99199999999999999</v>
      </c>
      <c r="K199" s="117">
        <f t="shared" si="86"/>
        <v>60931</v>
      </c>
      <c r="L199" s="217" t="s">
        <v>375</v>
      </c>
      <c r="M199" s="123">
        <v>0</v>
      </c>
      <c r="N199" s="117">
        <f t="shared" si="87"/>
        <v>60931</v>
      </c>
    </row>
    <row r="200" spans="1:14">
      <c r="A200" s="217">
        <f t="shared" si="66"/>
        <v>187</v>
      </c>
      <c r="B200" s="192" t="s">
        <v>431</v>
      </c>
      <c r="C200" s="123">
        <v>5420</v>
      </c>
      <c r="D200" s="123">
        <f>C200</f>
        <v>5420</v>
      </c>
      <c r="E200" s="123">
        <f t="shared" si="82"/>
        <v>0</v>
      </c>
      <c r="F200" s="123">
        <v>0</v>
      </c>
      <c r="G200" s="117">
        <f t="shared" si="83"/>
        <v>0</v>
      </c>
      <c r="H200" s="123">
        <v>0</v>
      </c>
      <c r="I200" s="117">
        <f t="shared" si="84"/>
        <v>0</v>
      </c>
      <c r="J200" s="291">
        <f t="shared" si="85"/>
        <v>0</v>
      </c>
      <c r="K200" s="117">
        <f t="shared" si="86"/>
        <v>0</v>
      </c>
      <c r="L200" s="217" t="s">
        <v>369</v>
      </c>
      <c r="M200" s="123">
        <v>0</v>
      </c>
      <c r="N200" s="117">
        <f t="shared" si="87"/>
        <v>0</v>
      </c>
    </row>
    <row r="201" spans="1:14">
      <c r="A201" s="217">
        <f t="shared" si="66"/>
        <v>188</v>
      </c>
      <c r="B201" s="192" t="s">
        <v>430</v>
      </c>
      <c r="C201" s="123">
        <v>0</v>
      </c>
      <c r="D201" s="117">
        <f>C201</f>
        <v>0</v>
      </c>
      <c r="E201" s="123">
        <f>+C201-D201</f>
        <v>0</v>
      </c>
      <c r="F201" s="123">
        <v>0</v>
      </c>
      <c r="G201" s="117">
        <f t="shared" si="83"/>
        <v>0</v>
      </c>
      <c r="H201" s="123">
        <v>0</v>
      </c>
      <c r="I201" s="117">
        <f>+G201+H201</f>
        <v>0</v>
      </c>
      <c r="J201" s="291">
        <f t="shared" si="85"/>
        <v>0</v>
      </c>
      <c r="K201" s="117">
        <f>IF(I201*J201=0,0, ROUND(I201*J201,0))</f>
        <v>0</v>
      </c>
      <c r="L201" s="217" t="s">
        <v>369</v>
      </c>
      <c r="M201" s="123">
        <v>0</v>
      </c>
      <c r="N201" s="117">
        <f t="shared" si="87"/>
        <v>0</v>
      </c>
    </row>
    <row r="202" spans="1:14">
      <c r="A202" s="217">
        <f t="shared" si="66"/>
        <v>189</v>
      </c>
      <c r="B202" s="192" t="s">
        <v>429</v>
      </c>
      <c r="C202" s="123">
        <v>340393</v>
      </c>
      <c r="D202" s="123">
        <f>C202</f>
        <v>340393</v>
      </c>
      <c r="E202" s="123">
        <f t="shared" si="82"/>
        <v>0</v>
      </c>
      <c r="F202" s="123">
        <v>0</v>
      </c>
      <c r="G202" s="117">
        <f t="shared" si="83"/>
        <v>0</v>
      </c>
      <c r="H202" s="123">
        <v>0</v>
      </c>
      <c r="I202" s="117">
        <f t="shared" si="84"/>
        <v>0</v>
      </c>
      <c r="J202" s="291">
        <f t="shared" si="85"/>
        <v>0</v>
      </c>
      <c r="K202" s="117">
        <f t="shared" si="86"/>
        <v>0</v>
      </c>
      <c r="L202" s="217" t="s">
        <v>369</v>
      </c>
      <c r="M202" s="123">
        <v>0</v>
      </c>
      <c r="N202" s="117">
        <f t="shared" si="87"/>
        <v>0</v>
      </c>
    </row>
    <row r="203" spans="1:14">
      <c r="A203" s="217">
        <f t="shared" si="66"/>
        <v>190</v>
      </c>
      <c r="B203" s="192" t="s">
        <v>428</v>
      </c>
      <c r="C203" s="123">
        <v>0</v>
      </c>
      <c r="D203" s="117">
        <v>0</v>
      </c>
      <c r="E203" s="123">
        <f>+C203-D203</f>
        <v>0</v>
      </c>
      <c r="F203" s="123">
        <v>0</v>
      </c>
      <c r="G203" s="117">
        <f t="shared" si="83"/>
        <v>0</v>
      </c>
      <c r="H203" s="123">
        <v>0</v>
      </c>
      <c r="I203" s="117">
        <f>+G203+H203</f>
        <v>0</v>
      </c>
      <c r="J203" s="291">
        <f t="shared" si="85"/>
        <v>0.99199999999999999</v>
      </c>
      <c r="K203" s="117">
        <f>IF(I203*J203=0,0, ROUND(I203*J203,0))</f>
        <v>0</v>
      </c>
      <c r="L203" s="217" t="s">
        <v>375</v>
      </c>
      <c r="M203" s="123">
        <v>0</v>
      </c>
      <c r="N203" s="117">
        <f t="shared" si="87"/>
        <v>0</v>
      </c>
    </row>
    <row r="204" spans="1:14">
      <c r="A204" s="217">
        <f t="shared" si="66"/>
        <v>191</v>
      </c>
      <c r="B204" s="166" t="s">
        <v>427</v>
      </c>
      <c r="C204" s="123">
        <v>0</v>
      </c>
      <c r="D204" s="123">
        <v>0</v>
      </c>
      <c r="E204" s="123">
        <f t="shared" si="82"/>
        <v>0</v>
      </c>
      <c r="F204" s="123">
        <v>0</v>
      </c>
      <c r="G204" s="117">
        <f t="shared" si="83"/>
        <v>0</v>
      </c>
      <c r="H204" s="123">
        <v>0</v>
      </c>
      <c r="I204" s="117">
        <f>+G204+H204</f>
        <v>0</v>
      </c>
      <c r="J204" s="291">
        <f t="shared" si="85"/>
        <v>0</v>
      </c>
      <c r="K204" s="117">
        <f>IF(I204*J204=0,0, ROUND(I204*J204,0))</f>
        <v>0</v>
      </c>
      <c r="L204" s="298" t="s">
        <v>369</v>
      </c>
      <c r="M204" s="123">
        <v>0</v>
      </c>
      <c r="N204" s="117">
        <f t="shared" si="87"/>
        <v>0</v>
      </c>
    </row>
    <row r="205" spans="1:14">
      <c r="A205" s="217">
        <f t="shared" si="66"/>
        <v>192</v>
      </c>
      <c r="B205" s="192" t="s">
        <v>426</v>
      </c>
      <c r="C205" s="123">
        <v>0</v>
      </c>
      <c r="D205" s="123">
        <v>0</v>
      </c>
      <c r="E205" s="123">
        <f t="shared" si="82"/>
        <v>0</v>
      </c>
      <c r="F205" s="123">
        <v>0</v>
      </c>
      <c r="G205" s="117">
        <f t="shared" si="83"/>
        <v>0</v>
      </c>
      <c r="H205" s="117">
        <v>0</v>
      </c>
      <c r="I205" s="117">
        <f t="shared" si="84"/>
        <v>0</v>
      </c>
      <c r="J205" s="291">
        <f t="shared" si="85"/>
        <v>0.98499999999999999</v>
      </c>
      <c r="K205" s="117">
        <f t="shared" si="86"/>
        <v>0</v>
      </c>
      <c r="L205" s="217" t="s">
        <v>380</v>
      </c>
      <c r="M205" s="117">
        <v>0</v>
      </c>
      <c r="N205" s="117">
        <f t="shared" si="87"/>
        <v>0</v>
      </c>
    </row>
    <row r="206" spans="1:14">
      <c r="A206" s="217">
        <f t="shared" si="66"/>
        <v>193</v>
      </c>
      <c r="B206" s="166" t="s">
        <v>425</v>
      </c>
      <c r="C206" s="123">
        <v>-68373</v>
      </c>
      <c r="D206" s="123">
        <v>0</v>
      </c>
      <c r="E206" s="123">
        <f t="shared" si="82"/>
        <v>-68373</v>
      </c>
      <c r="F206" s="123">
        <v>0</v>
      </c>
      <c r="G206" s="117">
        <f t="shared" si="83"/>
        <v>-68373</v>
      </c>
      <c r="H206" s="123">
        <v>0</v>
      </c>
      <c r="I206" s="117">
        <f>+G206+H206</f>
        <v>-68373</v>
      </c>
      <c r="J206" s="291">
        <f t="shared" si="85"/>
        <v>0</v>
      </c>
      <c r="K206" s="117">
        <f>IF(I206*J206=0,0, ROUND(I206*J206,0))</f>
        <v>0</v>
      </c>
      <c r="L206" s="298" t="s">
        <v>369</v>
      </c>
      <c r="M206" s="123">
        <v>0</v>
      </c>
      <c r="N206" s="117">
        <f t="shared" si="87"/>
        <v>0</v>
      </c>
    </row>
    <row r="207" spans="1:14">
      <c r="A207" s="217">
        <f t="shared" si="66"/>
        <v>194</v>
      </c>
      <c r="B207" s="288" t="s">
        <v>424</v>
      </c>
      <c r="C207" s="118">
        <f t="shared" ref="C207:I207" si="88">SUM(C197:C206)</f>
        <v>366185</v>
      </c>
      <c r="D207" s="118">
        <f t="shared" si="88"/>
        <v>345813</v>
      </c>
      <c r="E207" s="118">
        <f t="shared" si="88"/>
        <v>20372</v>
      </c>
      <c r="F207" s="118">
        <f t="shared" si="88"/>
        <v>0</v>
      </c>
      <c r="G207" s="118">
        <f t="shared" si="88"/>
        <v>20372</v>
      </c>
      <c r="H207" s="118">
        <f t="shared" si="88"/>
        <v>0</v>
      </c>
      <c r="I207" s="118">
        <f t="shared" si="88"/>
        <v>20372</v>
      </c>
      <c r="J207" s="295"/>
      <c r="K207" s="118">
        <f>SUM(K197:K206)</f>
        <v>88035</v>
      </c>
      <c r="M207" s="118">
        <f t="shared" ref="M207:N207" si="89">SUM(M197:M206)</f>
        <v>0</v>
      </c>
      <c r="N207" s="118">
        <f t="shared" si="89"/>
        <v>88035</v>
      </c>
    </row>
    <row r="208" spans="1:14">
      <c r="A208" s="217">
        <f t="shared" ref="A208:A265" si="90">+A207+1</f>
        <v>195</v>
      </c>
      <c r="B208" s="192" t="s">
        <v>391</v>
      </c>
      <c r="C208" s="123"/>
      <c r="J208" s="296"/>
      <c r="K208" s="290"/>
    </row>
    <row r="209" spans="1:14">
      <c r="A209" s="217">
        <f t="shared" si="90"/>
        <v>196</v>
      </c>
      <c r="B209" s="288" t="s">
        <v>423</v>
      </c>
      <c r="C209" s="123"/>
      <c r="J209" s="296"/>
      <c r="K209" s="290"/>
    </row>
    <row r="210" spans="1:14">
      <c r="A210" s="217">
        <f t="shared" si="90"/>
        <v>197</v>
      </c>
      <c r="B210" s="192" t="s">
        <v>422</v>
      </c>
      <c r="C210" s="123">
        <v>-1059</v>
      </c>
      <c r="D210" s="123">
        <v>0</v>
      </c>
      <c r="E210" s="123">
        <f>+C210-D210</f>
        <v>-1059</v>
      </c>
      <c r="F210" s="123">
        <v>0</v>
      </c>
      <c r="G210" s="117">
        <f t="shared" ref="G210:G211" si="91">+E210+F210</f>
        <v>-1059</v>
      </c>
      <c r="H210" s="123">
        <v>0</v>
      </c>
      <c r="I210" s="117">
        <f>+G210+H210</f>
        <v>-1059</v>
      </c>
      <c r="J210" s="291">
        <f>VLOOKUP(L210,$C$276:$D$290,2,FALSE)</f>
        <v>0.98499999999999999</v>
      </c>
      <c r="K210" s="117">
        <f>IF(I210*J210=0,0, ROUND(I210*J210,0))</f>
        <v>-1043</v>
      </c>
      <c r="L210" s="217" t="s">
        <v>382</v>
      </c>
      <c r="M210" s="123">
        <v>0</v>
      </c>
      <c r="N210" s="117">
        <f t="shared" ref="N210:N211" si="92">K210+M210</f>
        <v>-1043</v>
      </c>
    </row>
    <row r="211" spans="1:14">
      <c r="A211" s="217">
        <f t="shared" si="90"/>
        <v>198</v>
      </c>
      <c r="B211" s="192" t="s">
        <v>421</v>
      </c>
      <c r="C211" s="125">
        <v>-281708</v>
      </c>
      <c r="D211" s="125">
        <v>0</v>
      </c>
      <c r="E211" s="125">
        <f>+C211-D211</f>
        <v>-281708</v>
      </c>
      <c r="F211" s="123">
        <v>0</v>
      </c>
      <c r="G211" s="117">
        <f t="shared" si="91"/>
        <v>-281708</v>
      </c>
      <c r="H211" s="123">
        <v>0</v>
      </c>
      <c r="I211" s="125">
        <f>+G211+H211</f>
        <v>-281708</v>
      </c>
      <c r="J211" s="291">
        <f>VLOOKUP(L211,$C$276:$D$290,2,FALSE)</f>
        <v>0.98499999999999999</v>
      </c>
      <c r="K211" s="117">
        <f>IF(I211*J211=0,0, ROUND(I211*J211,0))</f>
        <v>-277482</v>
      </c>
      <c r="L211" s="217" t="s">
        <v>382</v>
      </c>
      <c r="M211" s="123">
        <v>0</v>
      </c>
      <c r="N211" s="117">
        <f t="shared" si="92"/>
        <v>-277482</v>
      </c>
    </row>
    <row r="212" spans="1:14">
      <c r="A212" s="217">
        <f t="shared" si="90"/>
        <v>199</v>
      </c>
      <c r="B212" s="288" t="s">
        <v>420</v>
      </c>
      <c r="C212" s="118">
        <f t="shared" ref="C212:I212" si="93">SUM(C210:C211)</f>
        <v>-282767</v>
      </c>
      <c r="D212" s="118">
        <f t="shared" si="93"/>
        <v>0</v>
      </c>
      <c r="E212" s="118">
        <f t="shared" si="93"/>
        <v>-282767</v>
      </c>
      <c r="F212" s="118">
        <f t="shared" si="93"/>
        <v>0</v>
      </c>
      <c r="G212" s="118">
        <f t="shared" si="93"/>
        <v>-282767</v>
      </c>
      <c r="H212" s="118">
        <f t="shared" si="93"/>
        <v>0</v>
      </c>
      <c r="I212" s="118">
        <f t="shared" si="93"/>
        <v>-282767</v>
      </c>
      <c r="J212" s="295"/>
      <c r="K212" s="118">
        <f>SUM(K210:K211)</f>
        <v>-278525</v>
      </c>
      <c r="M212" s="118">
        <f t="shared" ref="M212:N212" si="94">SUM(M210:M211)</f>
        <v>0</v>
      </c>
      <c r="N212" s="118">
        <f t="shared" si="94"/>
        <v>-278525</v>
      </c>
    </row>
    <row r="213" spans="1:14">
      <c r="A213" s="217">
        <f t="shared" si="90"/>
        <v>200</v>
      </c>
      <c r="B213" s="192" t="s">
        <v>391</v>
      </c>
      <c r="C213" s="123"/>
      <c r="J213" s="296"/>
      <c r="K213" s="290"/>
    </row>
    <row r="214" spans="1:14">
      <c r="A214" s="217">
        <f t="shared" si="90"/>
        <v>201</v>
      </c>
      <c r="B214" s="288" t="s">
        <v>419</v>
      </c>
      <c r="C214" s="123"/>
      <c r="J214" s="296"/>
      <c r="K214" s="290"/>
    </row>
    <row r="215" spans="1:14">
      <c r="A215" s="217">
        <f t="shared" si="90"/>
        <v>202</v>
      </c>
      <c r="B215" s="192" t="s">
        <v>418</v>
      </c>
      <c r="C215" s="123">
        <v>-314242</v>
      </c>
      <c r="D215" s="123">
        <v>0</v>
      </c>
      <c r="E215" s="123">
        <f>+C215-D215</f>
        <v>-314242</v>
      </c>
      <c r="F215" s="123">
        <v>0</v>
      </c>
      <c r="G215" s="117">
        <f>+E215+F215</f>
        <v>-314242</v>
      </c>
      <c r="H215" s="123">
        <v>0</v>
      </c>
      <c r="I215" s="117">
        <f>+G215+H215</f>
        <v>-314242</v>
      </c>
      <c r="J215" s="291">
        <f>VLOOKUP(L215,$C$276:$D$290,2,FALSE)</f>
        <v>0.98499999999999999</v>
      </c>
      <c r="K215" s="117">
        <f>IF(I215*J215=0,0, ROUND(I215*J215,0))</f>
        <v>-309528</v>
      </c>
      <c r="L215" s="217" t="s">
        <v>382</v>
      </c>
      <c r="M215" s="123">
        <v>0</v>
      </c>
      <c r="N215" s="117">
        <f>K215+M215</f>
        <v>-309528</v>
      </c>
    </row>
    <row r="216" spans="1:14">
      <c r="A216" s="217">
        <f t="shared" si="90"/>
        <v>203</v>
      </c>
      <c r="B216" s="288" t="s">
        <v>417</v>
      </c>
      <c r="C216" s="118">
        <f t="shared" ref="C216:I216" si="95">SUM(C215:C215)</f>
        <v>-314242</v>
      </c>
      <c r="D216" s="118">
        <f t="shared" si="95"/>
        <v>0</v>
      </c>
      <c r="E216" s="118">
        <f t="shared" si="95"/>
        <v>-314242</v>
      </c>
      <c r="F216" s="118">
        <f t="shared" si="95"/>
        <v>0</v>
      </c>
      <c r="G216" s="118">
        <f t="shared" si="95"/>
        <v>-314242</v>
      </c>
      <c r="H216" s="118">
        <f t="shared" si="95"/>
        <v>0</v>
      </c>
      <c r="I216" s="118">
        <f t="shared" si="95"/>
        <v>-314242</v>
      </c>
      <c r="J216" s="295"/>
      <c r="K216" s="95">
        <f>SUM(K215:K215)</f>
        <v>-309528</v>
      </c>
      <c r="M216" s="118">
        <f t="shared" ref="M216:N216" si="96">SUM(M215:M215)</f>
        <v>0</v>
      </c>
      <c r="N216" s="118">
        <f t="shared" si="96"/>
        <v>-309528</v>
      </c>
    </row>
    <row r="217" spans="1:14">
      <c r="A217" s="217">
        <f t="shared" si="90"/>
        <v>204</v>
      </c>
      <c r="B217" s="192" t="s">
        <v>391</v>
      </c>
      <c r="C217" s="123"/>
      <c r="J217" s="296"/>
      <c r="K217" s="290"/>
    </row>
    <row r="218" spans="1:14">
      <c r="A218" s="217">
        <f t="shared" si="90"/>
        <v>205</v>
      </c>
      <c r="B218" s="288" t="s">
        <v>416</v>
      </c>
      <c r="C218" s="123"/>
      <c r="J218" s="296"/>
      <c r="K218" s="290"/>
    </row>
    <row r="219" spans="1:14">
      <c r="A219" s="217">
        <f t="shared" si="90"/>
        <v>206</v>
      </c>
      <c r="B219" s="192" t="s">
        <v>773</v>
      </c>
      <c r="C219" s="125">
        <v>0</v>
      </c>
      <c r="D219" s="125">
        <v>0</v>
      </c>
      <c r="E219" s="125">
        <f>+C219-D219</f>
        <v>0</v>
      </c>
      <c r="F219" s="125">
        <v>0</v>
      </c>
      <c r="G219" s="117">
        <f>+E219+F219</f>
        <v>0</v>
      </c>
      <c r="H219" s="123">
        <v>0</v>
      </c>
      <c r="I219" s="125">
        <f>+G219+H219</f>
        <v>0</v>
      </c>
      <c r="J219" s="291">
        <f>VLOOKUP(L219,$C$276:$D$290,2,FALSE)</f>
        <v>0.98499999999999999</v>
      </c>
      <c r="K219" s="117">
        <f>IF(I219*J219=0,0, ROUND(I219*J219,0))</f>
        <v>0</v>
      </c>
      <c r="L219" s="217" t="s">
        <v>371</v>
      </c>
      <c r="M219" s="123">
        <v>0</v>
      </c>
      <c r="N219" s="117">
        <f>K219+M219</f>
        <v>0</v>
      </c>
    </row>
    <row r="220" spans="1:14">
      <c r="A220" s="217">
        <f t="shared" si="90"/>
        <v>207</v>
      </c>
      <c r="B220" s="288" t="s">
        <v>415</v>
      </c>
      <c r="C220" s="118">
        <f t="shared" ref="C220:I220" si="97">SUM(C219:C219)</f>
        <v>0</v>
      </c>
      <c r="D220" s="118">
        <f t="shared" si="97"/>
        <v>0</v>
      </c>
      <c r="E220" s="118">
        <f t="shared" si="97"/>
        <v>0</v>
      </c>
      <c r="F220" s="118">
        <f t="shared" si="97"/>
        <v>0</v>
      </c>
      <c r="G220" s="118">
        <f t="shared" si="97"/>
        <v>0</v>
      </c>
      <c r="H220" s="118">
        <f t="shared" si="97"/>
        <v>0</v>
      </c>
      <c r="I220" s="118">
        <f t="shared" si="97"/>
        <v>0</v>
      </c>
      <c r="J220" s="295"/>
      <c r="K220" s="95">
        <f>SUM(K219:K219)</f>
        <v>0</v>
      </c>
      <c r="M220" s="118">
        <f t="shared" ref="M220:N220" si="98">SUM(M219:M219)</f>
        <v>0</v>
      </c>
      <c r="N220" s="118">
        <f t="shared" si="98"/>
        <v>0</v>
      </c>
    </row>
    <row r="221" spans="1:14">
      <c r="A221" s="217">
        <f t="shared" si="90"/>
        <v>208</v>
      </c>
      <c r="B221" s="192" t="s">
        <v>391</v>
      </c>
      <c r="C221" s="123"/>
      <c r="J221" s="296"/>
      <c r="K221" s="290"/>
    </row>
    <row r="222" spans="1:14">
      <c r="A222" s="217">
        <f t="shared" si="90"/>
        <v>209</v>
      </c>
      <c r="B222" s="288" t="s">
        <v>414</v>
      </c>
      <c r="C222" s="123"/>
      <c r="J222" s="296"/>
      <c r="K222" s="290"/>
    </row>
    <row r="223" spans="1:14">
      <c r="A223" s="217">
        <f t="shared" si="90"/>
        <v>210</v>
      </c>
      <c r="B223" s="192" t="s">
        <v>413</v>
      </c>
      <c r="C223" s="123">
        <v>0</v>
      </c>
      <c r="D223" s="123">
        <f>C223</f>
        <v>0</v>
      </c>
      <c r="E223" s="123">
        <f t="shared" ref="E223:E233" si="99">+C223-D223</f>
        <v>0</v>
      </c>
      <c r="F223" s="123">
        <v>0</v>
      </c>
      <c r="G223" s="117">
        <f t="shared" ref="G223:G233" si="100">+E223+F223</f>
        <v>0</v>
      </c>
      <c r="H223" s="123">
        <v>0</v>
      </c>
      <c r="I223" s="117">
        <f t="shared" ref="I223:I233" si="101">+G223+H223</f>
        <v>0</v>
      </c>
      <c r="J223" s="291">
        <f t="shared" ref="J223:J233" si="102">VLOOKUP(L223,$C$276:$D$290,2,FALSE)</f>
        <v>0</v>
      </c>
      <c r="K223" s="117">
        <f t="shared" ref="K223:K233" si="103">IF(I223*J223=0,0, ROUND(I223*J223,0))</f>
        <v>0</v>
      </c>
      <c r="L223" s="298" t="s">
        <v>368</v>
      </c>
      <c r="M223" s="123">
        <v>0</v>
      </c>
      <c r="N223" s="117">
        <f t="shared" ref="N223:N233" si="104">K223+M223</f>
        <v>0</v>
      </c>
    </row>
    <row r="224" spans="1:14">
      <c r="A224" s="217">
        <f t="shared" si="90"/>
        <v>211</v>
      </c>
      <c r="B224" s="192" t="s">
        <v>412</v>
      </c>
      <c r="C224" s="123">
        <v>1591807</v>
      </c>
      <c r="D224" s="123">
        <v>0</v>
      </c>
      <c r="E224" s="123">
        <f t="shared" si="99"/>
        <v>1591807</v>
      </c>
      <c r="F224" s="123">
        <v>0</v>
      </c>
      <c r="G224" s="117">
        <f t="shared" si="100"/>
        <v>1591807</v>
      </c>
      <c r="H224" s="123">
        <v>0</v>
      </c>
      <c r="I224" s="117">
        <f t="shared" si="101"/>
        <v>1591807</v>
      </c>
      <c r="J224" s="291">
        <f t="shared" si="102"/>
        <v>0.98599999999999999</v>
      </c>
      <c r="K224" s="117">
        <f t="shared" si="103"/>
        <v>1569522</v>
      </c>
      <c r="L224" s="217" t="s">
        <v>376</v>
      </c>
      <c r="M224" s="123">
        <v>0</v>
      </c>
      <c r="N224" s="117">
        <f t="shared" si="104"/>
        <v>1569522</v>
      </c>
    </row>
    <row r="225" spans="1:14">
      <c r="A225" s="217">
        <f t="shared" si="90"/>
        <v>212</v>
      </c>
      <c r="B225" s="192" t="s">
        <v>411</v>
      </c>
      <c r="C225" s="123">
        <v>0</v>
      </c>
      <c r="D225" s="123">
        <v>0</v>
      </c>
      <c r="E225" s="123">
        <f t="shared" si="99"/>
        <v>0</v>
      </c>
      <c r="F225" s="123">
        <v>0</v>
      </c>
      <c r="G225" s="117">
        <f t="shared" si="100"/>
        <v>0</v>
      </c>
      <c r="H225" s="123">
        <v>0</v>
      </c>
      <c r="I225" s="117">
        <f t="shared" si="101"/>
        <v>0</v>
      </c>
      <c r="J225" s="291">
        <f t="shared" si="102"/>
        <v>0</v>
      </c>
      <c r="K225" s="117">
        <f t="shared" si="103"/>
        <v>0</v>
      </c>
      <c r="L225" s="298" t="s">
        <v>368</v>
      </c>
      <c r="M225" s="123">
        <v>0</v>
      </c>
      <c r="N225" s="117">
        <f t="shared" si="104"/>
        <v>0</v>
      </c>
    </row>
    <row r="226" spans="1:14">
      <c r="A226" s="217">
        <f t="shared" si="90"/>
        <v>213</v>
      </c>
      <c r="B226" s="192" t="s">
        <v>410</v>
      </c>
      <c r="C226" s="123">
        <v>0</v>
      </c>
      <c r="D226" s="123">
        <v>0</v>
      </c>
      <c r="E226" s="123">
        <f t="shared" si="99"/>
        <v>0</v>
      </c>
      <c r="F226" s="123">
        <v>0</v>
      </c>
      <c r="G226" s="117">
        <f t="shared" si="100"/>
        <v>0</v>
      </c>
      <c r="H226" s="123">
        <v>0</v>
      </c>
      <c r="I226" s="117">
        <f t="shared" si="101"/>
        <v>0</v>
      </c>
      <c r="J226" s="291">
        <f t="shared" si="102"/>
        <v>0</v>
      </c>
      <c r="K226" s="117">
        <f t="shared" si="103"/>
        <v>0</v>
      </c>
      <c r="L226" s="298" t="s">
        <v>368</v>
      </c>
      <c r="M226" s="123">
        <v>0</v>
      </c>
      <c r="N226" s="117">
        <f t="shared" si="104"/>
        <v>0</v>
      </c>
    </row>
    <row r="227" spans="1:14">
      <c r="A227" s="217">
        <f t="shared" si="90"/>
        <v>214</v>
      </c>
      <c r="B227" s="192" t="s">
        <v>409</v>
      </c>
      <c r="C227" s="123">
        <v>-266275</v>
      </c>
      <c r="D227" s="123">
        <v>0</v>
      </c>
      <c r="E227" s="123">
        <f t="shared" si="99"/>
        <v>-266275</v>
      </c>
      <c r="F227" s="123">
        <v>0</v>
      </c>
      <c r="G227" s="117">
        <f t="shared" si="100"/>
        <v>-266275</v>
      </c>
      <c r="H227" s="123">
        <v>0</v>
      </c>
      <c r="I227" s="117">
        <f t="shared" si="101"/>
        <v>-266275</v>
      </c>
      <c r="J227" s="291">
        <f t="shared" si="102"/>
        <v>0.98599999999999999</v>
      </c>
      <c r="K227" s="117">
        <f t="shared" si="103"/>
        <v>-262547</v>
      </c>
      <c r="L227" s="217" t="s">
        <v>376</v>
      </c>
      <c r="M227" s="123">
        <v>0</v>
      </c>
      <c r="N227" s="117">
        <f t="shared" si="104"/>
        <v>-262547</v>
      </c>
    </row>
    <row r="228" spans="1:14">
      <c r="A228" s="217">
        <f t="shared" si="90"/>
        <v>215</v>
      </c>
      <c r="B228" s="192" t="s">
        <v>408</v>
      </c>
      <c r="C228" s="123">
        <v>348155</v>
      </c>
      <c r="D228" s="123">
        <v>0</v>
      </c>
      <c r="E228" s="123">
        <f t="shared" si="99"/>
        <v>348155</v>
      </c>
      <c r="F228" s="123">
        <v>0</v>
      </c>
      <c r="G228" s="117">
        <f t="shared" si="100"/>
        <v>348155</v>
      </c>
      <c r="H228" s="123">
        <v>0</v>
      </c>
      <c r="I228" s="117">
        <f t="shared" si="101"/>
        <v>348155</v>
      </c>
      <c r="J228" s="291">
        <f t="shared" si="102"/>
        <v>0.98599999999999999</v>
      </c>
      <c r="K228" s="117">
        <f t="shared" si="103"/>
        <v>343281</v>
      </c>
      <c r="L228" s="217" t="s">
        <v>376</v>
      </c>
      <c r="M228" s="123">
        <v>0</v>
      </c>
      <c r="N228" s="117">
        <f t="shared" si="104"/>
        <v>343281</v>
      </c>
    </row>
    <row r="229" spans="1:14">
      <c r="A229" s="217">
        <f t="shared" si="90"/>
        <v>216</v>
      </c>
      <c r="B229" s="192" t="s">
        <v>407</v>
      </c>
      <c r="C229" s="123">
        <v>-12925</v>
      </c>
      <c r="D229" s="123">
        <v>0</v>
      </c>
      <c r="E229" s="123">
        <f t="shared" si="99"/>
        <v>-12925</v>
      </c>
      <c r="F229" s="123">
        <v>0</v>
      </c>
      <c r="G229" s="117">
        <f t="shared" si="100"/>
        <v>-12925</v>
      </c>
      <c r="H229" s="123">
        <v>0</v>
      </c>
      <c r="I229" s="117">
        <f t="shared" si="101"/>
        <v>-12925</v>
      </c>
      <c r="J229" s="291">
        <f t="shared" si="102"/>
        <v>0.98599999999999999</v>
      </c>
      <c r="K229" s="117">
        <f t="shared" si="103"/>
        <v>-12744</v>
      </c>
      <c r="L229" s="217" t="s">
        <v>376</v>
      </c>
      <c r="M229" s="123">
        <v>0</v>
      </c>
      <c r="N229" s="117">
        <f t="shared" si="104"/>
        <v>-12744</v>
      </c>
    </row>
    <row r="230" spans="1:14">
      <c r="A230" s="217">
        <f t="shared" si="90"/>
        <v>217</v>
      </c>
      <c r="B230" s="192" t="s">
        <v>406</v>
      </c>
      <c r="C230" s="123">
        <v>1189</v>
      </c>
      <c r="D230" s="123">
        <v>0</v>
      </c>
      <c r="E230" s="123">
        <f t="shared" si="99"/>
        <v>1189</v>
      </c>
      <c r="F230" s="123">
        <v>0</v>
      </c>
      <c r="G230" s="117">
        <f t="shared" si="100"/>
        <v>1189</v>
      </c>
      <c r="H230" s="123">
        <v>0</v>
      </c>
      <c r="I230" s="117">
        <f>+G230+H230</f>
        <v>1189</v>
      </c>
      <c r="J230" s="291">
        <f t="shared" si="102"/>
        <v>0.98599999999999999</v>
      </c>
      <c r="K230" s="117">
        <f>IF(I230*J230=0,0, ROUND(I230*J230,0))</f>
        <v>1172</v>
      </c>
      <c r="L230" s="298" t="s">
        <v>376</v>
      </c>
      <c r="M230" s="123">
        <v>0</v>
      </c>
      <c r="N230" s="117">
        <f t="shared" si="104"/>
        <v>1172</v>
      </c>
    </row>
    <row r="231" spans="1:14">
      <c r="A231" s="217">
        <f t="shared" si="90"/>
        <v>218</v>
      </c>
      <c r="B231" s="192" t="s">
        <v>405</v>
      </c>
      <c r="C231" s="123">
        <v>0</v>
      </c>
      <c r="D231" s="123">
        <f t="shared" ref="D231:D232" si="105">C231</f>
        <v>0</v>
      </c>
      <c r="E231" s="123">
        <f t="shared" si="99"/>
        <v>0</v>
      </c>
      <c r="F231" s="123">
        <v>0</v>
      </c>
      <c r="G231" s="117">
        <f t="shared" si="100"/>
        <v>0</v>
      </c>
      <c r="H231" s="123">
        <v>0</v>
      </c>
      <c r="I231" s="117">
        <f t="shared" si="101"/>
        <v>0</v>
      </c>
      <c r="J231" s="291">
        <f t="shared" si="102"/>
        <v>0</v>
      </c>
      <c r="K231" s="117">
        <f t="shared" si="103"/>
        <v>0</v>
      </c>
      <c r="L231" s="298" t="s">
        <v>368</v>
      </c>
      <c r="M231" s="123">
        <v>0</v>
      </c>
      <c r="N231" s="117">
        <f t="shared" si="104"/>
        <v>0</v>
      </c>
    </row>
    <row r="232" spans="1:14">
      <c r="A232" s="217">
        <f t="shared" si="90"/>
        <v>219</v>
      </c>
      <c r="B232" s="192" t="s">
        <v>404</v>
      </c>
      <c r="C232" s="123">
        <v>0</v>
      </c>
      <c r="D232" s="123">
        <f t="shared" si="105"/>
        <v>0</v>
      </c>
      <c r="E232" s="123">
        <f t="shared" si="99"/>
        <v>0</v>
      </c>
      <c r="F232" s="123">
        <v>0</v>
      </c>
      <c r="G232" s="117">
        <f t="shared" si="100"/>
        <v>0</v>
      </c>
      <c r="H232" s="123">
        <v>0</v>
      </c>
      <c r="I232" s="117">
        <f>+G232+H232</f>
        <v>0</v>
      </c>
      <c r="J232" s="291">
        <f t="shared" si="102"/>
        <v>0</v>
      </c>
      <c r="K232" s="117">
        <f>IF(I232*J232=0,0, ROUND(I232*J232,0))</f>
        <v>0</v>
      </c>
      <c r="L232" s="298" t="s">
        <v>368</v>
      </c>
      <c r="M232" s="123">
        <v>0</v>
      </c>
      <c r="N232" s="117">
        <f t="shared" si="104"/>
        <v>0</v>
      </c>
    </row>
    <row r="233" spans="1:14">
      <c r="A233" s="217">
        <f t="shared" si="90"/>
        <v>220</v>
      </c>
      <c r="B233" s="192" t="s">
        <v>403</v>
      </c>
      <c r="C233" s="125">
        <v>-615184</v>
      </c>
      <c r="D233" s="125">
        <v>0</v>
      </c>
      <c r="E233" s="125">
        <f t="shared" si="99"/>
        <v>-615184</v>
      </c>
      <c r="F233" s="123">
        <v>0</v>
      </c>
      <c r="G233" s="117">
        <f t="shared" si="100"/>
        <v>-615184</v>
      </c>
      <c r="H233" s="123">
        <v>0</v>
      </c>
      <c r="I233" s="297">
        <f t="shared" si="101"/>
        <v>-615184</v>
      </c>
      <c r="J233" s="291">
        <f t="shared" si="102"/>
        <v>0.98599999999999999</v>
      </c>
      <c r="K233" s="117">
        <f t="shared" si="103"/>
        <v>-606571</v>
      </c>
      <c r="L233" s="217" t="s">
        <v>376</v>
      </c>
      <c r="M233" s="123">
        <v>0</v>
      </c>
      <c r="N233" s="117">
        <f t="shared" si="104"/>
        <v>-606571</v>
      </c>
    </row>
    <row r="234" spans="1:14">
      <c r="A234" s="217">
        <f t="shared" si="90"/>
        <v>221</v>
      </c>
      <c r="B234" s="288" t="s">
        <v>402</v>
      </c>
      <c r="C234" s="118">
        <f t="shared" ref="C234:I234" si="106">SUM(C223:C233)</f>
        <v>1046767</v>
      </c>
      <c r="D234" s="118">
        <f t="shared" si="106"/>
        <v>0</v>
      </c>
      <c r="E234" s="118">
        <f t="shared" si="106"/>
        <v>1046767</v>
      </c>
      <c r="F234" s="118">
        <f t="shared" si="106"/>
        <v>0</v>
      </c>
      <c r="G234" s="118">
        <f t="shared" si="106"/>
        <v>1046767</v>
      </c>
      <c r="H234" s="118">
        <f t="shared" si="106"/>
        <v>0</v>
      </c>
      <c r="I234" s="118">
        <f t="shared" si="106"/>
        <v>1046767</v>
      </c>
      <c r="J234" s="295"/>
      <c r="K234" s="95">
        <f>SUM(K223:K233)</f>
        <v>1032113</v>
      </c>
      <c r="M234" s="118">
        <f t="shared" ref="M234:N234" si="107">SUM(M223:M233)</f>
        <v>0</v>
      </c>
      <c r="N234" s="118">
        <f t="shared" si="107"/>
        <v>1032113</v>
      </c>
    </row>
    <row r="235" spans="1:14">
      <c r="A235" s="217">
        <f t="shared" si="90"/>
        <v>222</v>
      </c>
      <c r="B235" s="192" t="s">
        <v>391</v>
      </c>
      <c r="C235" s="123"/>
      <c r="J235" s="296"/>
      <c r="K235" s="290"/>
    </row>
    <row r="236" spans="1:14">
      <c r="A236" s="217">
        <f t="shared" si="90"/>
        <v>223</v>
      </c>
      <c r="B236" s="288" t="s">
        <v>401</v>
      </c>
      <c r="C236" s="123"/>
      <c r="J236" s="296"/>
      <c r="K236" s="290"/>
    </row>
    <row r="237" spans="1:14">
      <c r="A237" s="217">
        <f t="shared" si="90"/>
        <v>224</v>
      </c>
      <c r="B237" s="192" t="s">
        <v>400</v>
      </c>
      <c r="C237" s="123">
        <v>396736</v>
      </c>
      <c r="D237" s="123">
        <v>0</v>
      </c>
      <c r="E237" s="123">
        <f t="shared" ref="E237:E243" si="108">+C237-D237</f>
        <v>396736</v>
      </c>
      <c r="F237" s="123">
        <v>0</v>
      </c>
      <c r="G237" s="117">
        <f t="shared" ref="G237:G243" si="109">+E237+F237</f>
        <v>396736</v>
      </c>
      <c r="H237" s="123">
        <v>0</v>
      </c>
      <c r="I237" s="117">
        <f t="shared" ref="I237:I243" si="110">+G237+H237</f>
        <v>396736</v>
      </c>
      <c r="J237" s="291">
        <f t="shared" ref="J237:J243" si="111">VLOOKUP(L237,$C$276:$D$290,2,FALSE)</f>
        <v>0.98599999999999999</v>
      </c>
      <c r="K237" s="117">
        <f t="shared" ref="K237:K243" si="112">IF(I237*J237=0,0, ROUND(I237*J237,0))</f>
        <v>391182</v>
      </c>
      <c r="L237" s="217" t="s">
        <v>376</v>
      </c>
      <c r="M237" s="123">
        <v>0</v>
      </c>
      <c r="N237" s="117">
        <f t="shared" ref="N237:N243" si="113">K237+M237</f>
        <v>391182</v>
      </c>
    </row>
    <row r="238" spans="1:14">
      <c r="A238" s="217">
        <f t="shared" si="90"/>
        <v>225</v>
      </c>
      <c r="B238" s="192" t="s">
        <v>399</v>
      </c>
      <c r="C238" s="123">
        <v>0</v>
      </c>
      <c r="D238" s="123">
        <v>0</v>
      </c>
      <c r="E238" s="123">
        <f t="shared" si="108"/>
        <v>0</v>
      </c>
      <c r="F238" s="123">
        <v>0</v>
      </c>
      <c r="G238" s="117">
        <f t="shared" si="109"/>
        <v>0</v>
      </c>
      <c r="H238" s="123">
        <v>0</v>
      </c>
      <c r="I238" s="117">
        <f t="shared" si="110"/>
        <v>0</v>
      </c>
      <c r="J238" s="291">
        <f t="shared" si="111"/>
        <v>0.98599999999999999</v>
      </c>
      <c r="K238" s="117">
        <f t="shared" si="112"/>
        <v>0</v>
      </c>
      <c r="L238" s="298" t="s">
        <v>376</v>
      </c>
      <c r="M238" s="123">
        <v>0</v>
      </c>
      <c r="N238" s="117">
        <f t="shared" si="113"/>
        <v>0</v>
      </c>
    </row>
    <row r="239" spans="1:14">
      <c r="A239" s="217">
        <f t="shared" si="90"/>
        <v>226</v>
      </c>
      <c r="B239" s="192" t="s">
        <v>398</v>
      </c>
      <c r="C239" s="123">
        <v>-8293</v>
      </c>
      <c r="D239" s="123">
        <f>C239</f>
        <v>-8293</v>
      </c>
      <c r="E239" s="123">
        <f t="shared" si="108"/>
        <v>0</v>
      </c>
      <c r="F239" s="123">
        <v>0</v>
      </c>
      <c r="G239" s="117">
        <f t="shared" si="109"/>
        <v>0</v>
      </c>
      <c r="H239" s="123">
        <v>0</v>
      </c>
      <c r="I239" s="117">
        <f t="shared" si="110"/>
        <v>0</v>
      </c>
      <c r="J239" s="291">
        <f t="shared" si="111"/>
        <v>0</v>
      </c>
      <c r="K239" s="117">
        <f t="shared" si="112"/>
        <v>0</v>
      </c>
      <c r="L239" s="298" t="s">
        <v>368</v>
      </c>
      <c r="M239" s="123">
        <v>0</v>
      </c>
      <c r="N239" s="117">
        <f t="shared" si="113"/>
        <v>0</v>
      </c>
    </row>
    <row r="240" spans="1:14">
      <c r="A240" s="217">
        <f t="shared" si="90"/>
        <v>227</v>
      </c>
      <c r="B240" s="192" t="s">
        <v>397</v>
      </c>
      <c r="C240" s="123">
        <v>0</v>
      </c>
      <c r="D240" s="123">
        <f>C240</f>
        <v>0</v>
      </c>
      <c r="E240" s="123">
        <f t="shared" si="108"/>
        <v>0</v>
      </c>
      <c r="F240" s="123">
        <v>0</v>
      </c>
      <c r="G240" s="117">
        <f t="shared" si="109"/>
        <v>0</v>
      </c>
      <c r="H240" s="123">
        <v>0</v>
      </c>
      <c r="I240" s="117">
        <f t="shared" si="110"/>
        <v>0</v>
      </c>
      <c r="J240" s="291">
        <f t="shared" si="111"/>
        <v>0</v>
      </c>
      <c r="K240" s="117">
        <f t="shared" si="112"/>
        <v>0</v>
      </c>
      <c r="L240" s="298" t="s">
        <v>368</v>
      </c>
      <c r="M240" s="123">
        <v>0</v>
      </c>
      <c r="N240" s="117">
        <f t="shared" si="113"/>
        <v>0</v>
      </c>
    </row>
    <row r="241" spans="1:14">
      <c r="A241" s="217">
        <f t="shared" si="90"/>
        <v>228</v>
      </c>
      <c r="B241" s="192" t="s">
        <v>396</v>
      </c>
      <c r="C241" s="123">
        <v>0</v>
      </c>
      <c r="D241" s="123">
        <v>0</v>
      </c>
      <c r="E241" s="123">
        <f t="shared" si="108"/>
        <v>0</v>
      </c>
      <c r="F241" s="123">
        <v>0</v>
      </c>
      <c r="G241" s="117">
        <f t="shared" si="109"/>
        <v>0</v>
      </c>
      <c r="H241" s="123">
        <v>0</v>
      </c>
      <c r="I241" s="117">
        <f t="shared" si="110"/>
        <v>0</v>
      </c>
      <c r="J241" s="291">
        <f t="shared" si="111"/>
        <v>0.98599999999999999</v>
      </c>
      <c r="K241" s="117">
        <f t="shared" si="112"/>
        <v>0</v>
      </c>
      <c r="L241" s="298" t="s">
        <v>376</v>
      </c>
      <c r="M241" s="123">
        <v>0</v>
      </c>
      <c r="N241" s="117">
        <f t="shared" si="113"/>
        <v>0</v>
      </c>
    </row>
    <row r="242" spans="1:14">
      <c r="A242" s="217">
        <f t="shared" si="90"/>
        <v>229</v>
      </c>
      <c r="B242" s="192" t="s">
        <v>395</v>
      </c>
      <c r="C242" s="123">
        <v>0</v>
      </c>
      <c r="D242" s="123">
        <v>0</v>
      </c>
      <c r="E242" s="123">
        <f t="shared" si="108"/>
        <v>0</v>
      </c>
      <c r="F242" s="123">
        <v>0</v>
      </c>
      <c r="G242" s="117">
        <f t="shared" si="109"/>
        <v>0</v>
      </c>
      <c r="H242" s="123">
        <v>0</v>
      </c>
      <c r="I242" s="117">
        <f t="shared" si="110"/>
        <v>0</v>
      </c>
      <c r="J242" s="291">
        <f t="shared" si="111"/>
        <v>0.98599999999999999</v>
      </c>
      <c r="K242" s="117">
        <f t="shared" si="112"/>
        <v>0</v>
      </c>
      <c r="L242" s="298" t="s">
        <v>376</v>
      </c>
      <c r="M242" s="123">
        <v>0</v>
      </c>
      <c r="N242" s="117">
        <f t="shared" si="113"/>
        <v>0</v>
      </c>
    </row>
    <row r="243" spans="1:14">
      <c r="A243" s="217">
        <f t="shared" si="90"/>
        <v>230</v>
      </c>
      <c r="B243" s="192" t="s">
        <v>394</v>
      </c>
      <c r="C243" s="125">
        <v>0</v>
      </c>
      <c r="D243" s="125">
        <v>0</v>
      </c>
      <c r="E243" s="125">
        <f t="shared" si="108"/>
        <v>0</v>
      </c>
      <c r="F243" s="123">
        <v>0</v>
      </c>
      <c r="G243" s="117">
        <f t="shared" si="109"/>
        <v>0</v>
      </c>
      <c r="H243" s="123">
        <v>0</v>
      </c>
      <c r="I243" s="125">
        <f t="shared" si="110"/>
        <v>0</v>
      </c>
      <c r="J243" s="291">
        <f t="shared" si="111"/>
        <v>0.98599999999999999</v>
      </c>
      <c r="K243" s="117">
        <f t="shared" si="112"/>
        <v>0</v>
      </c>
      <c r="L243" s="217" t="s">
        <v>376</v>
      </c>
      <c r="M243" s="123">
        <v>0</v>
      </c>
      <c r="N243" s="117">
        <f t="shared" si="113"/>
        <v>0</v>
      </c>
    </row>
    <row r="244" spans="1:14">
      <c r="A244" s="217">
        <f t="shared" si="90"/>
        <v>231</v>
      </c>
      <c r="B244" s="288" t="s">
        <v>393</v>
      </c>
      <c r="C244" s="118">
        <f t="shared" ref="C244:I244" si="114">SUM(C237:C243)</f>
        <v>388443</v>
      </c>
      <c r="D244" s="118">
        <f t="shared" si="114"/>
        <v>-8293</v>
      </c>
      <c r="E244" s="118">
        <f t="shared" si="114"/>
        <v>396736</v>
      </c>
      <c r="F244" s="118">
        <f t="shared" si="114"/>
        <v>0</v>
      </c>
      <c r="G244" s="118">
        <f t="shared" si="114"/>
        <v>396736</v>
      </c>
      <c r="H244" s="118">
        <f t="shared" si="114"/>
        <v>0</v>
      </c>
      <c r="I244" s="118">
        <f t="shared" si="114"/>
        <v>396736</v>
      </c>
      <c r="J244" s="295"/>
      <c r="K244" s="95">
        <f>SUM(K237:K243)</f>
        <v>391182</v>
      </c>
      <c r="M244" s="118">
        <f t="shared" ref="M244:N244" si="115">SUM(M237:M243)</f>
        <v>0</v>
      </c>
      <c r="N244" s="118">
        <f t="shared" si="115"/>
        <v>391182</v>
      </c>
    </row>
    <row r="245" spans="1:14">
      <c r="A245" s="217">
        <f t="shared" si="90"/>
        <v>232</v>
      </c>
      <c r="B245" s="192" t="s">
        <v>391</v>
      </c>
      <c r="C245" s="123"/>
      <c r="J245" s="296"/>
      <c r="K245" s="290"/>
    </row>
    <row r="246" spans="1:14">
      <c r="A246" s="217">
        <f t="shared" si="90"/>
        <v>233</v>
      </c>
      <c r="B246" s="288" t="s">
        <v>392</v>
      </c>
      <c r="C246" s="98">
        <f t="shared" ref="C246:I246" si="116">+C41+C53+C60+C69+C74+C78+C82+C86+C91+C95+C121+C162+C166+C194+C207+C212+C216+C220+C234+C244</f>
        <v>-62773941</v>
      </c>
      <c r="D246" s="98">
        <f t="shared" si="116"/>
        <v>-1383540</v>
      </c>
      <c r="E246" s="98">
        <f t="shared" si="116"/>
        <v>-61390401</v>
      </c>
      <c r="F246" s="98">
        <f t="shared" si="116"/>
        <v>0</v>
      </c>
      <c r="G246" s="98">
        <f t="shared" si="116"/>
        <v>-61390401</v>
      </c>
      <c r="H246" s="98">
        <f t="shared" si="116"/>
        <v>0</v>
      </c>
      <c r="I246" s="98">
        <f t="shared" si="116"/>
        <v>-61390401</v>
      </c>
      <c r="J246" s="295"/>
      <c r="K246" s="98">
        <f>+K41+K53+K60+K69+K74+K78+K82+K86+K91+K95+K121+K162+K166+K194+K207+K212+K216+K220+K234+K244</f>
        <v>-60572286</v>
      </c>
      <c r="M246" s="98">
        <f>+M41+M53+M60+M69+M74+M78+M82+M86+M91+M95+M121+M162+M166+M194+M207+M212+M216+M220+M234+M244</f>
        <v>3694476</v>
      </c>
      <c r="N246" s="98">
        <f>+N41+N53+N60+N69+N74+N78+N82+N86+N91+N95+N121+N162+N166+N194+N207+N212+N216+N220+N234+N244</f>
        <v>-56877810</v>
      </c>
    </row>
    <row r="247" spans="1:14">
      <c r="A247" s="217">
        <f t="shared" si="90"/>
        <v>234</v>
      </c>
      <c r="B247" s="192" t="s">
        <v>391</v>
      </c>
      <c r="C247" s="123"/>
      <c r="J247" s="296"/>
      <c r="K247" s="290"/>
    </row>
    <row r="248" spans="1:14">
      <c r="A248" s="217">
        <f t="shared" si="90"/>
        <v>235</v>
      </c>
      <c r="C248" s="123"/>
      <c r="E248" s="123"/>
      <c r="F248" s="123"/>
      <c r="G248" s="123"/>
      <c r="H248" s="123"/>
      <c r="I248" s="123"/>
      <c r="J248" s="296"/>
      <c r="K248" s="94"/>
      <c r="M248" s="123"/>
      <c r="N248" s="123"/>
    </row>
    <row r="249" spans="1:14">
      <c r="A249" s="217">
        <f t="shared" si="90"/>
        <v>236</v>
      </c>
      <c r="B249" s="166" t="s">
        <v>390</v>
      </c>
      <c r="C249" s="122">
        <v>1531212</v>
      </c>
      <c r="D249" s="122">
        <f>+C249</f>
        <v>1531212</v>
      </c>
      <c r="E249" s="122">
        <f>+C249-D249</f>
        <v>0</v>
      </c>
      <c r="F249" s="122">
        <v>0</v>
      </c>
      <c r="G249" s="292">
        <f>+E249+F249</f>
        <v>0</v>
      </c>
      <c r="H249" s="122">
        <v>0</v>
      </c>
      <c r="I249" s="122">
        <f>+G249-H249</f>
        <v>0</v>
      </c>
      <c r="K249" s="99">
        <v>0</v>
      </c>
      <c r="M249" s="122">
        <v>0</v>
      </c>
      <c r="N249" s="292">
        <f>K249+M249</f>
        <v>0</v>
      </c>
    </row>
    <row r="250" spans="1:14">
      <c r="A250" s="217">
        <f t="shared" si="90"/>
        <v>237</v>
      </c>
      <c r="B250" s="288" t="s">
        <v>389</v>
      </c>
      <c r="C250" s="123">
        <f t="shared" ref="C250:I250" si="117">+C20+C246+C249</f>
        <v>-4272018</v>
      </c>
      <c r="D250" s="123">
        <f t="shared" si="117"/>
        <v>256979</v>
      </c>
      <c r="E250" s="123">
        <f t="shared" si="117"/>
        <v>-4528997</v>
      </c>
      <c r="F250" s="123">
        <f t="shared" si="117"/>
        <v>0</v>
      </c>
      <c r="G250" s="123">
        <f t="shared" si="117"/>
        <v>-4528997</v>
      </c>
      <c r="H250" s="123">
        <f t="shared" si="117"/>
        <v>0</v>
      </c>
      <c r="I250" s="123">
        <f t="shared" si="117"/>
        <v>-4528997</v>
      </c>
      <c r="K250" s="123">
        <f>+K20+K246+K249</f>
        <v>-3075359</v>
      </c>
      <c r="M250" s="123">
        <f>+M20+M246+M249</f>
        <v>-39507792</v>
      </c>
      <c r="N250" s="123">
        <f>+N20+N246+N249</f>
        <v>-42583152</v>
      </c>
    </row>
    <row r="251" spans="1:14">
      <c r="A251" s="217">
        <f t="shared" si="90"/>
        <v>238</v>
      </c>
      <c r="B251" s="192" t="s">
        <v>388</v>
      </c>
      <c r="C251" s="100">
        <v>0.35</v>
      </c>
      <c r="D251" s="100">
        <v>0.35</v>
      </c>
      <c r="E251" s="100">
        <v>0.35</v>
      </c>
      <c r="F251" s="100">
        <v>0.35</v>
      </c>
      <c r="G251" s="100">
        <v>0.35</v>
      </c>
      <c r="H251" s="100">
        <v>0.35</v>
      </c>
      <c r="I251" s="100">
        <v>0.35</v>
      </c>
      <c r="K251" s="101">
        <v>0.35</v>
      </c>
      <c r="M251" s="100">
        <v>0.35</v>
      </c>
      <c r="N251" s="100">
        <v>0.35</v>
      </c>
    </row>
    <row r="252" spans="1:14">
      <c r="A252" s="217">
        <f t="shared" si="90"/>
        <v>239</v>
      </c>
      <c r="B252" s="192" t="s">
        <v>387</v>
      </c>
      <c r="C252" s="123">
        <f t="shared" ref="C252:I252" si="118">ROUND(C250*C251,0)</f>
        <v>-1495206</v>
      </c>
      <c r="D252" s="123">
        <f t="shared" si="118"/>
        <v>89943</v>
      </c>
      <c r="E252" s="123">
        <f t="shared" si="118"/>
        <v>-1585149</v>
      </c>
      <c r="F252" s="123">
        <f t="shared" si="118"/>
        <v>0</v>
      </c>
      <c r="G252" s="123">
        <f t="shared" si="118"/>
        <v>-1585149</v>
      </c>
      <c r="H252" s="123">
        <f t="shared" si="118"/>
        <v>0</v>
      </c>
      <c r="I252" s="123">
        <f t="shared" si="118"/>
        <v>-1585149</v>
      </c>
      <c r="K252" s="123">
        <f>ROUND(K250*K251,0)</f>
        <v>-1076376</v>
      </c>
      <c r="M252" s="123">
        <f t="shared" ref="M252:N252" si="119">ROUND(M250*M251,0)</f>
        <v>-13827727</v>
      </c>
      <c r="N252" s="123">
        <f t="shared" si="119"/>
        <v>-14904103</v>
      </c>
    </row>
    <row r="253" spans="1:14">
      <c r="A253" s="217">
        <f t="shared" si="90"/>
        <v>240</v>
      </c>
      <c r="B253" s="166" t="s">
        <v>386</v>
      </c>
      <c r="C253" s="123">
        <v>4087916</v>
      </c>
      <c r="D253" s="123">
        <f t="shared" ref="D253:D259" si="120">+C253</f>
        <v>4087916</v>
      </c>
      <c r="E253" s="123">
        <f t="shared" ref="E253:E259" si="121">+C253-D253</f>
        <v>0</v>
      </c>
      <c r="F253" s="123">
        <v>0</v>
      </c>
      <c r="G253" s="117">
        <f t="shared" ref="G253:G259" si="122">+E253+F253</f>
        <v>0</v>
      </c>
      <c r="H253" s="123">
        <v>0</v>
      </c>
      <c r="I253" s="123">
        <f t="shared" ref="I253:I259" si="123">+G253+H253</f>
        <v>0</v>
      </c>
      <c r="K253" s="94">
        <v>0</v>
      </c>
      <c r="M253" s="123">
        <v>0</v>
      </c>
      <c r="N253" s="117">
        <f t="shared" ref="N253:N259" si="124">K253+M253</f>
        <v>0</v>
      </c>
    </row>
    <row r="254" spans="1:14">
      <c r="A254" s="217">
        <f t="shared" si="90"/>
        <v>241</v>
      </c>
      <c r="B254" s="166" t="s">
        <v>774</v>
      </c>
      <c r="C254" s="123">
        <v>-189220</v>
      </c>
      <c r="D254" s="123">
        <f t="shared" si="120"/>
        <v>-189220</v>
      </c>
      <c r="E254" s="123">
        <f t="shared" si="121"/>
        <v>0</v>
      </c>
      <c r="F254" s="123">
        <v>0</v>
      </c>
      <c r="G254" s="117">
        <f t="shared" si="122"/>
        <v>0</v>
      </c>
      <c r="H254" s="123">
        <v>0</v>
      </c>
      <c r="I254" s="123">
        <f t="shared" si="123"/>
        <v>0</v>
      </c>
      <c r="K254" s="94">
        <v>0</v>
      </c>
      <c r="M254" s="123">
        <v>0</v>
      </c>
      <c r="N254" s="117">
        <f t="shared" si="124"/>
        <v>0</v>
      </c>
    </row>
    <row r="255" spans="1:14">
      <c r="A255" s="217">
        <f t="shared" si="90"/>
        <v>242</v>
      </c>
      <c r="B255" s="166" t="s">
        <v>775</v>
      </c>
      <c r="C255" s="123">
        <v>-117451</v>
      </c>
      <c r="D255" s="123">
        <f t="shared" si="120"/>
        <v>-117451</v>
      </c>
      <c r="E255" s="123">
        <f t="shared" si="121"/>
        <v>0</v>
      </c>
      <c r="F255" s="123">
        <v>0</v>
      </c>
      <c r="G255" s="117">
        <f t="shared" si="122"/>
        <v>0</v>
      </c>
      <c r="H255" s="123">
        <v>0</v>
      </c>
      <c r="I255" s="123">
        <f t="shared" si="123"/>
        <v>0</v>
      </c>
      <c r="K255" s="94">
        <v>0</v>
      </c>
      <c r="M255" s="123">
        <v>0</v>
      </c>
      <c r="N255" s="117">
        <f t="shared" si="124"/>
        <v>0</v>
      </c>
    </row>
    <row r="256" spans="1:14">
      <c r="A256" s="217">
        <f t="shared" si="90"/>
        <v>243</v>
      </c>
      <c r="B256" s="166" t="s">
        <v>776</v>
      </c>
      <c r="C256" s="123">
        <v>18736</v>
      </c>
      <c r="D256" s="123">
        <f t="shared" si="120"/>
        <v>18736</v>
      </c>
      <c r="E256" s="123">
        <f t="shared" si="121"/>
        <v>0</v>
      </c>
      <c r="F256" s="123">
        <v>0</v>
      </c>
      <c r="G256" s="117">
        <f t="shared" si="122"/>
        <v>0</v>
      </c>
      <c r="H256" s="123">
        <v>0</v>
      </c>
      <c r="I256" s="123">
        <f t="shared" si="123"/>
        <v>0</v>
      </c>
      <c r="K256" s="94">
        <v>0</v>
      </c>
      <c r="M256" s="123">
        <v>0</v>
      </c>
      <c r="N256" s="117">
        <f t="shared" si="124"/>
        <v>0</v>
      </c>
    </row>
    <row r="257" spans="1:14">
      <c r="A257" s="217">
        <f t="shared" si="90"/>
        <v>244</v>
      </c>
      <c r="B257" s="166" t="s">
        <v>777</v>
      </c>
      <c r="C257" s="125">
        <v>-14108</v>
      </c>
      <c r="D257" s="123">
        <f t="shared" si="120"/>
        <v>-14108</v>
      </c>
      <c r="E257" s="125">
        <f t="shared" si="121"/>
        <v>0</v>
      </c>
      <c r="F257" s="125">
        <v>0</v>
      </c>
      <c r="G257" s="297">
        <f t="shared" si="122"/>
        <v>0</v>
      </c>
      <c r="H257" s="125">
        <v>0</v>
      </c>
      <c r="I257" s="125">
        <f t="shared" si="123"/>
        <v>0</v>
      </c>
      <c r="J257" s="299">
        <f>VLOOKUP(L257,$C$276:$D$290,2,FALSE)</f>
        <v>0</v>
      </c>
      <c r="K257" s="297">
        <f>IF(I257*J257=0,0, ROUND(I257*J257,0))</f>
        <v>0</v>
      </c>
      <c r="L257" s="300" t="s">
        <v>368</v>
      </c>
      <c r="M257" s="125">
        <v>0</v>
      </c>
      <c r="N257" s="117">
        <f t="shared" si="124"/>
        <v>0</v>
      </c>
    </row>
    <row r="258" spans="1:14">
      <c r="A258" s="217">
        <f t="shared" si="90"/>
        <v>245</v>
      </c>
      <c r="B258" s="166" t="s">
        <v>778</v>
      </c>
      <c r="C258" s="125">
        <v>587977</v>
      </c>
      <c r="D258" s="123">
        <f t="shared" si="120"/>
        <v>587977</v>
      </c>
      <c r="E258" s="125">
        <f t="shared" si="121"/>
        <v>0</v>
      </c>
      <c r="F258" s="125">
        <v>0</v>
      </c>
      <c r="G258" s="297">
        <f t="shared" si="122"/>
        <v>0</v>
      </c>
      <c r="H258" s="125">
        <v>0</v>
      </c>
      <c r="I258" s="125">
        <f t="shared" si="123"/>
        <v>0</v>
      </c>
      <c r="J258" s="299">
        <f>VLOOKUP(L258,$C$276:$D$290,2,FALSE)</f>
        <v>0</v>
      </c>
      <c r="K258" s="297">
        <f>IF(I258*J258=0,0, ROUND(I258*J258,0))</f>
        <v>0</v>
      </c>
      <c r="L258" s="300" t="s">
        <v>368</v>
      </c>
      <c r="M258" s="125">
        <v>0</v>
      </c>
      <c r="N258" s="117">
        <f t="shared" si="124"/>
        <v>0</v>
      </c>
    </row>
    <row r="259" spans="1:14">
      <c r="A259" s="217">
        <f t="shared" si="90"/>
        <v>246</v>
      </c>
      <c r="B259" s="192" t="s">
        <v>385</v>
      </c>
      <c r="C259" s="122">
        <v>32000</v>
      </c>
      <c r="D259" s="123">
        <f t="shared" si="120"/>
        <v>32000</v>
      </c>
      <c r="E259" s="123">
        <f t="shared" si="121"/>
        <v>0</v>
      </c>
      <c r="F259" s="123">
        <v>0</v>
      </c>
      <c r="G259" s="117">
        <f t="shared" si="122"/>
        <v>0</v>
      </c>
      <c r="H259" s="122">
        <v>0</v>
      </c>
      <c r="I259" s="122">
        <f t="shared" si="123"/>
        <v>0</v>
      </c>
      <c r="J259" s="291">
        <f>VLOOKUP(L259,$C$276:$D$290,2,FALSE)</f>
        <v>0</v>
      </c>
      <c r="K259" s="117">
        <f>IF(I259*J259=0,0, ROUND(I259*J259,0))</f>
        <v>0</v>
      </c>
      <c r="L259" s="298" t="s">
        <v>368</v>
      </c>
      <c r="M259" s="122">
        <v>0</v>
      </c>
      <c r="N259" s="117">
        <f t="shared" si="124"/>
        <v>0</v>
      </c>
    </row>
    <row r="260" spans="1:14" ht="13.5" thickBot="1">
      <c r="A260" s="217">
        <f t="shared" si="90"/>
        <v>247</v>
      </c>
      <c r="B260" s="288" t="s">
        <v>384</v>
      </c>
      <c r="C260" s="102">
        <f t="shared" ref="C260:I260" si="125">SUM(C252:C259)</f>
        <v>2910644</v>
      </c>
      <c r="D260" s="102">
        <f t="shared" si="125"/>
        <v>4495793</v>
      </c>
      <c r="E260" s="102">
        <f t="shared" si="125"/>
        <v>-1585149</v>
      </c>
      <c r="F260" s="102">
        <f t="shared" si="125"/>
        <v>0</v>
      </c>
      <c r="G260" s="102">
        <f t="shared" si="125"/>
        <v>-1585149</v>
      </c>
      <c r="H260" s="102">
        <f t="shared" si="125"/>
        <v>0</v>
      </c>
      <c r="I260" s="102">
        <f t="shared" si="125"/>
        <v>-1585149</v>
      </c>
      <c r="J260" s="288"/>
      <c r="K260" s="103">
        <f>SUM(K252:K259)</f>
        <v>-1076376</v>
      </c>
      <c r="M260" s="102">
        <f t="shared" ref="M260:N260" si="126">SUM(M252:M259)</f>
        <v>-13827727</v>
      </c>
      <c r="N260" s="102">
        <f t="shared" si="126"/>
        <v>-14904103</v>
      </c>
    </row>
    <row r="261" spans="1:14" ht="13.5" thickTop="1">
      <c r="A261" s="217">
        <f t="shared" si="90"/>
        <v>248</v>
      </c>
      <c r="K261" s="290"/>
    </row>
    <row r="262" spans="1:14">
      <c r="A262" s="217">
        <f t="shared" si="90"/>
        <v>249</v>
      </c>
      <c r="K262" s="290"/>
    </row>
    <row r="263" spans="1:14">
      <c r="A263" s="217">
        <f t="shared" si="90"/>
        <v>250</v>
      </c>
      <c r="K263" s="290"/>
    </row>
    <row r="264" spans="1:14">
      <c r="A264" s="217">
        <f t="shared" si="90"/>
        <v>251</v>
      </c>
      <c r="K264" s="290"/>
    </row>
    <row r="265" spans="1:14">
      <c r="A265" s="217">
        <f t="shared" si="90"/>
        <v>252</v>
      </c>
      <c r="K265" s="290"/>
    </row>
    <row r="266" spans="1:14">
      <c r="K266" s="290"/>
    </row>
    <row r="267" spans="1:14">
      <c r="K267" s="290"/>
    </row>
    <row r="268" spans="1:14">
      <c r="K268" s="290"/>
    </row>
    <row r="269" spans="1:14">
      <c r="K269" s="290"/>
    </row>
    <row r="270" spans="1:14">
      <c r="K270" s="290"/>
    </row>
    <row r="271" spans="1:14">
      <c r="K271" s="290"/>
    </row>
    <row r="272" spans="1:14">
      <c r="K272" s="290"/>
    </row>
    <row r="273" spans="3:11">
      <c r="K273" s="290"/>
    </row>
    <row r="274" spans="3:11">
      <c r="K274" s="290"/>
    </row>
    <row r="275" spans="3:11">
      <c r="C275" s="301" t="s">
        <v>383</v>
      </c>
      <c r="D275" s="302"/>
      <c r="K275" s="290"/>
    </row>
    <row r="276" spans="3:11">
      <c r="C276" s="173" t="s">
        <v>382</v>
      </c>
      <c r="D276" s="303">
        <v>0.98499999999999999</v>
      </c>
      <c r="K276" s="290"/>
    </row>
    <row r="277" spans="3:11">
      <c r="C277" s="173" t="s">
        <v>381</v>
      </c>
      <c r="D277" s="303">
        <v>0.98299999999999998</v>
      </c>
      <c r="K277" s="290"/>
    </row>
    <row r="278" spans="3:11">
      <c r="C278" s="173" t="s">
        <v>380</v>
      </c>
      <c r="D278" s="303">
        <v>0.98499999999999999</v>
      </c>
      <c r="K278" s="290"/>
    </row>
    <row r="279" spans="3:11">
      <c r="C279" s="173" t="s">
        <v>379</v>
      </c>
      <c r="D279" s="303">
        <v>0.98499999999999999</v>
      </c>
      <c r="K279" s="290"/>
    </row>
    <row r="280" spans="3:11">
      <c r="C280" s="173" t="s">
        <v>378</v>
      </c>
      <c r="D280" s="303">
        <v>0.999</v>
      </c>
      <c r="K280" s="290"/>
    </row>
    <row r="281" spans="3:11">
      <c r="C281" s="173" t="s">
        <v>377</v>
      </c>
      <c r="D281" s="303">
        <v>0.99299999999999999</v>
      </c>
      <c r="K281" s="290"/>
    </row>
    <row r="282" spans="3:11">
      <c r="C282" s="173" t="s">
        <v>376</v>
      </c>
      <c r="D282" s="303">
        <v>0.98599999999999999</v>
      </c>
      <c r="K282" s="290"/>
    </row>
    <row r="283" spans="3:11">
      <c r="C283" s="173" t="s">
        <v>375</v>
      </c>
      <c r="D283" s="303">
        <v>0.99199999999999999</v>
      </c>
      <c r="K283" s="290"/>
    </row>
    <row r="284" spans="3:11">
      <c r="C284" s="173" t="s">
        <v>374</v>
      </c>
      <c r="D284" s="303">
        <v>0.98899999999999999</v>
      </c>
      <c r="K284" s="290"/>
    </row>
    <row r="285" spans="3:11">
      <c r="C285" s="218" t="s">
        <v>373</v>
      </c>
      <c r="D285" s="303">
        <v>0.99199999999999999</v>
      </c>
      <c r="K285" s="290"/>
    </row>
    <row r="286" spans="3:11">
      <c r="C286" s="218" t="s">
        <v>372</v>
      </c>
      <c r="D286" s="303">
        <v>0</v>
      </c>
      <c r="K286" s="290"/>
    </row>
    <row r="287" spans="3:11">
      <c r="C287" s="173" t="s">
        <v>371</v>
      </c>
      <c r="D287" s="303">
        <v>0.98499999999999999</v>
      </c>
      <c r="K287" s="290"/>
    </row>
    <row r="288" spans="3:11">
      <c r="C288" s="173" t="s">
        <v>370</v>
      </c>
      <c r="D288" s="303">
        <v>1</v>
      </c>
      <c r="K288" s="290"/>
    </row>
    <row r="289" spans="2:11">
      <c r="C289" s="173" t="s">
        <v>369</v>
      </c>
      <c r="D289" s="303">
        <v>0</v>
      </c>
      <c r="K289" s="290"/>
    </row>
    <row r="290" spans="2:11">
      <c r="C290" s="173" t="s">
        <v>368</v>
      </c>
      <c r="D290" s="303">
        <v>0</v>
      </c>
      <c r="K290" s="290"/>
    </row>
    <row r="291" spans="2:11">
      <c r="K291" s="290"/>
    </row>
    <row r="292" spans="2:11">
      <c r="K292" s="290"/>
    </row>
    <row r="293" spans="2:11">
      <c r="K293" s="290"/>
    </row>
    <row r="294" spans="2:11">
      <c r="K294" s="290"/>
    </row>
    <row r="295" spans="2:11">
      <c r="B295" s="304"/>
      <c r="C295" s="304"/>
      <c r="D295" s="304"/>
      <c r="E295" s="304"/>
    </row>
    <row r="296" spans="2:11">
      <c r="B296" s="304"/>
      <c r="C296" s="304"/>
      <c r="D296" s="304"/>
      <c r="E296" s="304"/>
    </row>
    <row r="297" spans="2:11">
      <c r="B297" s="304"/>
      <c r="C297" s="304"/>
      <c r="D297" s="304"/>
      <c r="E297" s="304"/>
    </row>
    <row r="298" spans="2:11">
      <c r="B298" s="304"/>
      <c r="C298" s="304"/>
      <c r="D298" s="304"/>
      <c r="E298" s="304"/>
    </row>
  </sheetData>
  <mergeCells count="5">
    <mergeCell ref="A1:J1"/>
    <mergeCell ref="A2:J2"/>
    <mergeCell ref="A3:J3"/>
    <mergeCell ref="A4:J4"/>
    <mergeCell ref="A5:J5"/>
  </mergeCells>
  <pageMargins left="0.25" right="0.25" top="1" bottom="0.5" header="0.5" footer="0.5"/>
  <pageSetup scale="52" orientation="landscape" r:id="rId1"/>
  <headerFooter alignWithMargins="0"/>
  <rowBreaks count="6" manualBreakCount="6">
    <brk id="70" max="13" man="1"/>
    <brk id="122" max="13" man="1"/>
    <brk id="167" max="13" man="1"/>
    <brk id="221" max="13" man="1"/>
    <brk id="266" max="13" man="1"/>
    <brk id="29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opLeftCell="E63" workbookViewId="0">
      <selection activeCell="I73" sqref="I73"/>
    </sheetView>
  </sheetViews>
  <sheetFormatPr defaultColWidth="8.85546875" defaultRowHeight="15"/>
  <cols>
    <col min="1" max="1" width="4.28515625" style="219" bestFit="1" customWidth="1"/>
    <col min="2" max="2" width="39.5703125" style="219" bestFit="1" customWidth="1"/>
    <col min="3" max="13" width="13.85546875" style="219" bestFit="1" customWidth="1"/>
    <col min="14" max="14" width="16.42578125" style="219" bestFit="1" customWidth="1"/>
    <col min="15" max="15" width="14.85546875" style="219" bestFit="1" customWidth="1"/>
    <col min="16" max="16384" width="8.85546875" style="219"/>
  </cols>
  <sheetData>
    <row r="1" spans="1:15">
      <c r="B1" s="328" t="s">
        <v>12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5">
      <c r="B2" s="329" t="s">
        <v>103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5">
      <c r="B3" s="329" t="s">
        <v>697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</row>
    <row r="4" spans="1:15">
      <c r="A4" s="42" t="s">
        <v>316</v>
      </c>
    </row>
    <row r="5" spans="1:15">
      <c r="A5" s="42" t="s">
        <v>238</v>
      </c>
      <c r="C5" s="47">
        <v>42429</v>
      </c>
      <c r="D5" s="47">
        <v>42460</v>
      </c>
      <c r="E5" s="47">
        <v>42490</v>
      </c>
      <c r="F5" s="47">
        <v>42521</v>
      </c>
      <c r="G5" s="47">
        <v>42551</v>
      </c>
      <c r="H5" s="47">
        <v>42582</v>
      </c>
      <c r="I5" s="47">
        <v>42613</v>
      </c>
      <c r="J5" s="47">
        <v>42643</v>
      </c>
      <c r="K5" s="47">
        <v>42674</v>
      </c>
      <c r="L5" s="47">
        <v>42704</v>
      </c>
      <c r="M5" s="47">
        <v>42735</v>
      </c>
      <c r="N5" s="47">
        <v>42766</v>
      </c>
      <c r="O5" s="47">
        <v>42767</v>
      </c>
    </row>
    <row r="6" spans="1:15">
      <c r="B6" s="209" t="s">
        <v>315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5">
      <c r="A7" s="42">
        <v>1</v>
      </c>
      <c r="B7" s="41" t="s">
        <v>314</v>
      </c>
      <c r="C7" s="220">
        <v>10271623.77</v>
      </c>
      <c r="D7" s="221">
        <v>10271623.77</v>
      </c>
      <c r="E7" s="222">
        <v>10271623.77</v>
      </c>
      <c r="F7" s="222">
        <v>10271623.77</v>
      </c>
      <c r="G7" s="222">
        <v>10271623.77</v>
      </c>
      <c r="H7" s="222">
        <v>10271623.77</v>
      </c>
      <c r="I7" s="222">
        <v>10271623.77</v>
      </c>
      <c r="J7" s="222">
        <v>10271623.77</v>
      </c>
      <c r="K7" s="222">
        <v>10271623.77</v>
      </c>
      <c r="L7" s="222">
        <v>10271623.77</v>
      </c>
      <c r="M7" s="222">
        <v>11624651.58</v>
      </c>
      <c r="N7" s="223">
        <v>11624651.58</v>
      </c>
      <c r="O7" s="41">
        <v>11624651.58</v>
      </c>
    </row>
    <row r="8" spans="1:15">
      <c r="A8" s="42">
        <v>2</v>
      </c>
      <c r="B8" s="41" t="s">
        <v>313</v>
      </c>
      <c r="C8" s="220">
        <v>81054.350000000006</v>
      </c>
      <c r="D8" s="221">
        <v>81054.350000000006</v>
      </c>
      <c r="E8" s="222">
        <v>81054.350000000006</v>
      </c>
      <c r="F8" s="222">
        <v>81054.350000000006</v>
      </c>
      <c r="G8" s="222">
        <v>81054.350000000006</v>
      </c>
      <c r="H8" s="222">
        <v>81054.350000000006</v>
      </c>
      <c r="I8" s="222">
        <v>81054.350000000006</v>
      </c>
      <c r="J8" s="222">
        <v>81054.350000000006</v>
      </c>
      <c r="K8" s="222">
        <v>81054.350000000006</v>
      </c>
      <c r="L8" s="222">
        <v>81054.350000000006</v>
      </c>
      <c r="M8" s="222">
        <v>81054.350000000006</v>
      </c>
      <c r="N8" s="223">
        <v>81054.350000000006</v>
      </c>
      <c r="O8" s="223">
        <v>81054.350000000006</v>
      </c>
    </row>
    <row r="9" spans="1:15">
      <c r="A9" s="42">
        <v>3</v>
      </c>
      <c r="B9" s="209" t="s">
        <v>312</v>
      </c>
      <c r="C9" s="224">
        <v>10352678.119999999</v>
      </c>
      <c r="D9" s="225">
        <v>10352678.119999999</v>
      </c>
      <c r="E9" s="224">
        <v>10352678.119999999</v>
      </c>
      <c r="F9" s="224">
        <v>10352678.119999999</v>
      </c>
      <c r="G9" s="224">
        <v>10352678.119999999</v>
      </c>
      <c r="H9" s="224">
        <v>10352678.119999999</v>
      </c>
      <c r="I9" s="224">
        <v>10352678.119999999</v>
      </c>
      <c r="J9" s="224">
        <v>10352678.119999999</v>
      </c>
      <c r="K9" s="224">
        <v>10352678.119999999</v>
      </c>
      <c r="L9" s="224">
        <v>10352678.119999999</v>
      </c>
      <c r="M9" s="224">
        <v>11705705.93</v>
      </c>
      <c r="N9" s="226">
        <v>11705705.93</v>
      </c>
      <c r="O9" s="224">
        <v>11705705.93</v>
      </c>
    </row>
    <row r="10" spans="1:15">
      <c r="C10" s="220"/>
      <c r="D10" s="227"/>
      <c r="E10" s="220"/>
      <c r="F10" s="220"/>
      <c r="G10" s="220"/>
      <c r="H10" s="220"/>
      <c r="I10" s="220"/>
      <c r="J10" s="220"/>
      <c r="K10" s="220"/>
      <c r="L10" s="220"/>
      <c r="M10" s="220"/>
      <c r="N10" s="223"/>
    </row>
    <row r="11" spans="1:15">
      <c r="B11" s="209" t="s">
        <v>1</v>
      </c>
      <c r="C11" s="220"/>
      <c r="D11" s="227"/>
      <c r="E11" s="220"/>
      <c r="F11" s="220"/>
      <c r="G11" s="220"/>
      <c r="H11" s="220"/>
      <c r="I11" s="220"/>
      <c r="J11" s="220"/>
      <c r="K11" s="220"/>
      <c r="L11" s="220"/>
      <c r="M11" s="220"/>
      <c r="N11" s="223"/>
    </row>
    <row r="12" spans="1:15">
      <c r="A12" s="42">
        <v>4</v>
      </c>
      <c r="B12" s="41" t="s">
        <v>311</v>
      </c>
      <c r="C12" s="220">
        <v>52919.18</v>
      </c>
      <c r="D12" s="221">
        <v>52919.18</v>
      </c>
      <c r="E12" s="222">
        <v>52919.18</v>
      </c>
      <c r="F12" s="222">
        <v>52919.18</v>
      </c>
      <c r="G12" s="222">
        <v>52919.18</v>
      </c>
      <c r="H12" s="222">
        <v>52919.18</v>
      </c>
      <c r="I12" s="222">
        <v>52919.18</v>
      </c>
      <c r="J12" s="222">
        <v>52919.18</v>
      </c>
      <c r="K12" s="222">
        <v>52919.18</v>
      </c>
      <c r="L12" s="222">
        <v>52919.18</v>
      </c>
      <c r="M12" s="222">
        <v>52919.18</v>
      </c>
      <c r="N12" s="223">
        <v>52919.18</v>
      </c>
      <c r="O12" s="223">
        <v>52919.18</v>
      </c>
    </row>
    <row r="13" spans="1:15">
      <c r="A13" s="42">
        <v>5</v>
      </c>
      <c r="B13" s="41" t="s">
        <v>310</v>
      </c>
      <c r="C13" s="220">
        <v>14650719.210000001</v>
      </c>
      <c r="D13" s="221">
        <v>14818965.460000001</v>
      </c>
      <c r="E13" s="222">
        <v>15000698.359999999</v>
      </c>
      <c r="F13" s="222">
        <v>15356365.279999999</v>
      </c>
      <c r="G13" s="222">
        <v>15594110.880000001</v>
      </c>
      <c r="H13" s="222">
        <v>15796780.34</v>
      </c>
      <c r="I13" s="222">
        <v>16237003.84</v>
      </c>
      <c r="J13" s="222">
        <v>16482332.689999999</v>
      </c>
      <c r="K13" s="222">
        <v>16810357.370000001</v>
      </c>
      <c r="L13" s="222">
        <v>17883144.34</v>
      </c>
      <c r="M13" s="222">
        <v>19472967.199999999</v>
      </c>
      <c r="N13" s="223">
        <v>19533775.359999999</v>
      </c>
      <c r="O13" s="223">
        <v>19840579.100000001</v>
      </c>
    </row>
    <row r="14" spans="1:15">
      <c r="A14" s="42">
        <v>6</v>
      </c>
      <c r="B14" s="209" t="s">
        <v>104</v>
      </c>
      <c r="C14" s="224">
        <v>14703638.390000001</v>
      </c>
      <c r="D14" s="225">
        <v>14871884.640000001</v>
      </c>
      <c r="E14" s="224">
        <v>15053617.539999999</v>
      </c>
      <c r="F14" s="224">
        <v>15409284.459999999</v>
      </c>
      <c r="G14" s="224">
        <v>15647030.060000001</v>
      </c>
      <c r="H14" s="224">
        <v>15849699.52</v>
      </c>
      <c r="I14" s="224">
        <v>16289923.02</v>
      </c>
      <c r="J14" s="224">
        <v>16535251.869999999</v>
      </c>
      <c r="K14" s="224">
        <v>16863276.550000001</v>
      </c>
      <c r="L14" s="224">
        <v>17936063.52</v>
      </c>
      <c r="M14" s="224">
        <v>19525886.379999999</v>
      </c>
      <c r="N14" s="226">
        <v>19586694.539999999</v>
      </c>
      <c r="O14" s="224">
        <v>19893498.280000001</v>
      </c>
    </row>
    <row r="15" spans="1:15">
      <c r="C15" s="220"/>
      <c r="D15" s="227"/>
      <c r="E15" s="220"/>
      <c r="F15" s="220"/>
      <c r="G15" s="220"/>
      <c r="H15" s="220"/>
      <c r="I15" s="220"/>
      <c r="J15" s="220"/>
      <c r="K15" s="220"/>
      <c r="L15" s="220"/>
      <c r="M15" s="220"/>
      <c r="N15" s="223"/>
    </row>
    <row r="16" spans="1:15">
      <c r="B16" s="209" t="s">
        <v>309</v>
      </c>
      <c r="C16" s="220"/>
      <c r="D16" s="227"/>
      <c r="E16" s="220"/>
      <c r="F16" s="220"/>
      <c r="G16" s="220"/>
      <c r="H16" s="220"/>
      <c r="I16" s="220"/>
      <c r="J16" s="220"/>
      <c r="K16" s="220"/>
      <c r="L16" s="220"/>
      <c r="M16" s="220"/>
      <c r="N16" s="223"/>
    </row>
    <row r="17" spans="1:15">
      <c r="A17" s="42">
        <v>7</v>
      </c>
      <c r="B17" s="41" t="s">
        <v>308</v>
      </c>
      <c r="C17" s="220">
        <v>4852464.33</v>
      </c>
      <c r="D17" s="221">
        <v>4852464.33</v>
      </c>
      <c r="E17" s="222">
        <v>4852464.33</v>
      </c>
      <c r="F17" s="222">
        <v>4852464.33</v>
      </c>
      <c r="G17" s="222">
        <v>4852464.33</v>
      </c>
      <c r="H17" s="222">
        <v>4852464.33</v>
      </c>
      <c r="I17" s="222">
        <v>4852464.33</v>
      </c>
      <c r="J17" s="222">
        <v>4852464.33</v>
      </c>
      <c r="K17" s="222">
        <v>4852464.33</v>
      </c>
      <c r="L17" s="222">
        <v>4852464.33</v>
      </c>
      <c r="M17" s="222">
        <v>4852464.33</v>
      </c>
      <c r="N17" s="223">
        <v>4852464.33</v>
      </c>
      <c r="O17" s="223">
        <v>4852464.33</v>
      </c>
    </row>
    <row r="18" spans="1:15">
      <c r="A18" s="42">
        <v>8</v>
      </c>
      <c r="B18" s="41" t="s">
        <v>307</v>
      </c>
      <c r="C18" s="220">
        <v>5420</v>
      </c>
      <c r="D18" s="221">
        <v>5420</v>
      </c>
      <c r="E18" s="222">
        <v>5420</v>
      </c>
      <c r="F18" s="222">
        <v>5420</v>
      </c>
      <c r="G18" s="222">
        <v>5420</v>
      </c>
      <c r="H18" s="222">
        <v>5420</v>
      </c>
      <c r="I18" s="222">
        <v>5420</v>
      </c>
      <c r="J18" s="222">
        <v>5420</v>
      </c>
      <c r="K18" s="222">
        <v>5420</v>
      </c>
      <c r="L18" s="222">
        <v>5420</v>
      </c>
      <c r="M18" s="222">
        <v>5420</v>
      </c>
      <c r="N18" s="223">
        <v>5420</v>
      </c>
      <c r="O18" s="223">
        <v>5420</v>
      </c>
    </row>
    <row r="19" spans="1:15">
      <c r="A19" s="42">
        <v>9</v>
      </c>
      <c r="B19" s="41" t="s">
        <v>602</v>
      </c>
      <c r="C19" s="220">
        <v>61350145.399999999</v>
      </c>
      <c r="D19" s="221">
        <v>63249333.049999997</v>
      </c>
      <c r="E19" s="222">
        <v>63539090.259999998</v>
      </c>
      <c r="F19" s="222">
        <v>63895067.950000003</v>
      </c>
      <c r="G19" s="222">
        <v>63900056.170000002</v>
      </c>
      <c r="H19" s="222">
        <v>63919936.060000002</v>
      </c>
      <c r="I19" s="222">
        <v>63909110.909999996</v>
      </c>
      <c r="J19" s="222">
        <v>63909110.909999996</v>
      </c>
      <c r="K19" s="222">
        <v>63909110.909999996</v>
      </c>
      <c r="L19" s="222">
        <v>63963010.780000001</v>
      </c>
      <c r="M19" s="222">
        <v>63990671.090000004</v>
      </c>
      <c r="N19" s="223">
        <v>64912058.780000001</v>
      </c>
      <c r="O19" s="223">
        <v>64977356.289999999</v>
      </c>
    </row>
    <row r="20" spans="1:15">
      <c r="A20" s="42">
        <v>10</v>
      </c>
      <c r="B20" s="41" t="s">
        <v>306</v>
      </c>
      <c r="C20" s="220">
        <v>882323590.04999995</v>
      </c>
      <c r="D20" s="221">
        <v>882825297.29999995</v>
      </c>
      <c r="E20" s="222">
        <v>885548325.39999998</v>
      </c>
      <c r="F20" s="222">
        <v>939429170.47000003</v>
      </c>
      <c r="G20" s="222">
        <v>942299825.79999995</v>
      </c>
      <c r="H20" s="222">
        <v>942463746.11000001</v>
      </c>
      <c r="I20" s="222">
        <v>936393373.19000006</v>
      </c>
      <c r="J20" s="222">
        <v>936808867.76999998</v>
      </c>
      <c r="K20" s="222">
        <v>937502870.33000004</v>
      </c>
      <c r="L20" s="222">
        <v>937886187.17999995</v>
      </c>
      <c r="M20" s="222">
        <v>938099862.69000006</v>
      </c>
      <c r="N20" s="223">
        <v>938958728.36000001</v>
      </c>
      <c r="O20" s="223">
        <v>938538410.77999997</v>
      </c>
    </row>
    <row r="21" spans="1:15">
      <c r="A21" s="42">
        <v>11</v>
      </c>
      <c r="B21" s="41" t="s">
        <v>603</v>
      </c>
      <c r="C21" s="220">
        <v>115209497.68000001</v>
      </c>
      <c r="D21" s="221">
        <v>115257040.42</v>
      </c>
      <c r="E21" s="222">
        <v>115251960.87</v>
      </c>
      <c r="F21" s="222">
        <v>115251960.87</v>
      </c>
      <c r="G21" s="222">
        <v>115273254.63</v>
      </c>
      <c r="H21" s="222">
        <v>115273254.63</v>
      </c>
      <c r="I21" s="222">
        <v>115281742.17</v>
      </c>
      <c r="J21" s="222">
        <v>115480014.86</v>
      </c>
      <c r="K21" s="222">
        <v>115364871.56999999</v>
      </c>
      <c r="L21" s="222">
        <v>115365277.14</v>
      </c>
      <c r="M21" s="222">
        <v>115454574.17</v>
      </c>
      <c r="N21" s="223">
        <v>115635299.86</v>
      </c>
      <c r="O21" s="223">
        <v>115639863.27</v>
      </c>
    </row>
    <row r="22" spans="1:15">
      <c r="A22" s="42">
        <v>12</v>
      </c>
      <c r="B22" s="41" t="s">
        <v>305</v>
      </c>
      <c r="C22" s="220">
        <v>28474665.440000001</v>
      </c>
      <c r="D22" s="221">
        <v>28532631.300000001</v>
      </c>
      <c r="E22" s="222">
        <v>28492218.969999999</v>
      </c>
      <c r="F22" s="222">
        <v>28516209.829999998</v>
      </c>
      <c r="G22" s="222">
        <v>28835404.18</v>
      </c>
      <c r="H22" s="222">
        <v>28835639.34</v>
      </c>
      <c r="I22" s="222">
        <v>28835639.34</v>
      </c>
      <c r="J22" s="222">
        <v>28858983.460000001</v>
      </c>
      <c r="K22" s="222">
        <v>28886437.199999999</v>
      </c>
      <c r="L22" s="222">
        <v>28917029.77</v>
      </c>
      <c r="M22" s="222">
        <v>28934167.739999998</v>
      </c>
      <c r="N22" s="223">
        <v>29044226.02</v>
      </c>
      <c r="O22" s="223">
        <v>29039735.57</v>
      </c>
    </row>
    <row r="23" spans="1:15">
      <c r="A23" s="42">
        <v>13</v>
      </c>
      <c r="B23" s="41" t="s">
        <v>304</v>
      </c>
      <c r="C23" s="220">
        <v>10765740.460000001</v>
      </c>
      <c r="D23" s="221">
        <v>11165359.539999999</v>
      </c>
      <c r="E23" s="222">
        <v>11275703.689999999</v>
      </c>
      <c r="F23" s="222">
        <v>11316467.16</v>
      </c>
      <c r="G23" s="222">
        <v>11328122.68</v>
      </c>
      <c r="H23" s="222">
        <v>11328122.68</v>
      </c>
      <c r="I23" s="222">
        <v>11328122.68</v>
      </c>
      <c r="J23" s="222">
        <v>11340007.529999999</v>
      </c>
      <c r="K23" s="222">
        <v>11362809.65</v>
      </c>
      <c r="L23" s="222">
        <v>11405151.130000001</v>
      </c>
      <c r="M23" s="222">
        <v>11428309.77</v>
      </c>
      <c r="N23" s="223">
        <v>11782843.83</v>
      </c>
      <c r="O23" s="223">
        <v>11869942.92</v>
      </c>
    </row>
    <row r="24" spans="1:15">
      <c r="A24" s="42">
        <v>14</v>
      </c>
      <c r="B24" s="209" t="s">
        <v>303</v>
      </c>
      <c r="C24" s="224">
        <v>1102981523.3600001</v>
      </c>
      <c r="D24" s="224">
        <v>1105887545.9399998</v>
      </c>
      <c r="E24" s="224">
        <v>1108965183.52</v>
      </c>
      <c r="F24" s="224">
        <v>1163266760.6099999</v>
      </c>
      <c r="G24" s="224">
        <v>1166494547.79</v>
      </c>
      <c r="H24" s="224">
        <v>1166678583.1500001</v>
      </c>
      <c r="I24" s="224">
        <v>1160605872.6200001</v>
      </c>
      <c r="J24" s="224">
        <v>1161254868.8599999</v>
      </c>
      <c r="K24" s="224">
        <v>1161883983.9900002</v>
      </c>
      <c r="L24" s="224">
        <v>1162394540.3300002</v>
      </c>
      <c r="M24" s="224">
        <v>1162765469.79</v>
      </c>
      <c r="N24" s="226">
        <v>1165191041.1799998</v>
      </c>
      <c r="O24" s="224">
        <v>1164923193.1600001</v>
      </c>
    </row>
    <row r="25" spans="1:15"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3"/>
    </row>
    <row r="26" spans="1:15">
      <c r="B26" s="209" t="s">
        <v>2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3"/>
    </row>
    <row r="27" spans="1:15">
      <c r="A27" s="42">
        <v>15</v>
      </c>
      <c r="B27" s="41" t="s">
        <v>302</v>
      </c>
      <c r="C27" s="220">
        <v>4135633.47</v>
      </c>
      <c r="D27" s="222">
        <v>4135633.47</v>
      </c>
      <c r="E27" s="222">
        <v>4135633.47</v>
      </c>
      <c r="F27" s="222">
        <v>4135633.47</v>
      </c>
      <c r="G27" s="222">
        <v>4135633.47</v>
      </c>
      <c r="H27" s="222">
        <v>4135633.47</v>
      </c>
      <c r="I27" s="222">
        <v>4135633.47</v>
      </c>
      <c r="J27" s="222">
        <v>4135633.47</v>
      </c>
      <c r="K27" s="222">
        <v>4135633.47</v>
      </c>
      <c r="L27" s="222">
        <v>4135633.47</v>
      </c>
      <c r="M27" s="222">
        <v>4480275.7</v>
      </c>
      <c r="N27" s="228">
        <v>4480275.7</v>
      </c>
      <c r="O27" s="45">
        <v>4480275.7</v>
      </c>
    </row>
    <row r="28" spans="1:15">
      <c r="A28" s="42">
        <v>16</v>
      </c>
      <c r="B28" s="41" t="s">
        <v>301</v>
      </c>
      <c r="C28" s="220">
        <v>31694650.199999999</v>
      </c>
      <c r="D28" s="222">
        <v>31698869.960000001</v>
      </c>
      <c r="E28" s="222">
        <v>31703950.66</v>
      </c>
      <c r="F28" s="222">
        <v>31738627.84</v>
      </c>
      <c r="G28" s="222">
        <v>31738732.039999999</v>
      </c>
      <c r="H28" s="222">
        <v>31740227.039999999</v>
      </c>
      <c r="I28" s="222">
        <v>31742514.379999999</v>
      </c>
      <c r="J28" s="222">
        <v>31757692.210000001</v>
      </c>
      <c r="K28" s="222">
        <v>31790680.370000001</v>
      </c>
      <c r="L28" s="222">
        <v>31793374.93</v>
      </c>
      <c r="M28" s="222">
        <v>30754314.710000001</v>
      </c>
      <c r="N28" s="228">
        <v>30754314.710000001</v>
      </c>
      <c r="O28" s="45">
        <v>30754314.710000001</v>
      </c>
    </row>
    <row r="29" spans="1:15">
      <c r="A29" s="42">
        <v>17</v>
      </c>
      <c r="B29" s="41" t="s">
        <v>300</v>
      </c>
      <c r="C29" s="220">
        <v>6693156.5999999996</v>
      </c>
      <c r="D29" s="222">
        <v>6693156.5999999996</v>
      </c>
      <c r="E29" s="222">
        <v>6693156.5999999996</v>
      </c>
      <c r="F29" s="222">
        <v>6693156.5999999996</v>
      </c>
      <c r="G29" s="222">
        <v>6693156.5999999996</v>
      </c>
      <c r="H29" s="222">
        <v>6693156.5999999996</v>
      </c>
      <c r="I29" s="222">
        <v>6693156.5999999996</v>
      </c>
      <c r="J29" s="222">
        <v>6698229.7599999998</v>
      </c>
      <c r="K29" s="222">
        <v>6698280.5899999999</v>
      </c>
      <c r="L29" s="222">
        <v>6655584.04</v>
      </c>
      <c r="M29" s="222">
        <v>6655894.9900000002</v>
      </c>
      <c r="N29" s="228">
        <v>6655899.6699999999</v>
      </c>
      <c r="O29" s="45">
        <v>6656004.7300000004</v>
      </c>
    </row>
    <row r="30" spans="1:15">
      <c r="A30" s="42">
        <v>18</v>
      </c>
      <c r="B30" s="41" t="s">
        <v>299</v>
      </c>
      <c r="C30" s="220">
        <v>194213849.81999999</v>
      </c>
      <c r="D30" s="222">
        <v>195630612.94</v>
      </c>
      <c r="E30" s="222">
        <v>195760242.16999999</v>
      </c>
      <c r="F30" s="222">
        <v>195884787.53</v>
      </c>
      <c r="G30" s="222">
        <v>195932118.37</v>
      </c>
      <c r="H30" s="222">
        <v>197154501.97999999</v>
      </c>
      <c r="I30" s="222">
        <v>197194623.21000001</v>
      </c>
      <c r="J30" s="222">
        <v>197629384.81</v>
      </c>
      <c r="K30" s="222">
        <v>197651728.22999999</v>
      </c>
      <c r="L30" s="222">
        <v>196338629.21000001</v>
      </c>
      <c r="M30" s="222">
        <v>197107334.96000001</v>
      </c>
      <c r="N30" s="228">
        <v>197486970.72</v>
      </c>
      <c r="O30" s="45">
        <v>197496115.80000001</v>
      </c>
    </row>
    <row r="31" spans="1:15">
      <c r="A31" s="42">
        <v>19</v>
      </c>
      <c r="B31" s="41" t="s">
        <v>298</v>
      </c>
      <c r="C31" s="220">
        <v>94977683.260000005</v>
      </c>
      <c r="D31" s="222">
        <v>94977683.260000005</v>
      </c>
      <c r="E31" s="222">
        <v>94977683.260000005</v>
      </c>
      <c r="F31" s="222">
        <v>94977683.260000005</v>
      </c>
      <c r="G31" s="222">
        <v>94977683.260000005</v>
      </c>
      <c r="H31" s="222">
        <v>96771843.769999996</v>
      </c>
      <c r="I31" s="222">
        <v>96771843.769999996</v>
      </c>
      <c r="J31" s="222">
        <v>96771843.769999996</v>
      </c>
      <c r="K31" s="222">
        <v>96771843.769999996</v>
      </c>
      <c r="L31" s="222">
        <v>96771843.769999996</v>
      </c>
      <c r="M31" s="222">
        <v>96771843.769999996</v>
      </c>
      <c r="N31" s="228">
        <v>96771843.769999996</v>
      </c>
      <c r="O31" s="45">
        <v>96771843.769999996</v>
      </c>
    </row>
    <row r="32" spans="1:15">
      <c r="A32" s="42">
        <v>20</v>
      </c>
      <c r="B32" s="41" t="s">
        <v>297</v>
      </c>
      <c r="C32" s="220">
        <v>99620344.790000007</v>
      </c>
      <c r="D32" s="222">
        <v>99756997.299999997</v>
      </c>
      <c r="E32" s="222">
        <v>99754217.989999995</v>
      </c>
      <c r="F32" s="222">
        <v>99797136.379999995</v>
      </c>
      <c r="G32" s="222">
        <v>99946896.5</v>
      </c>
      <c r="H32" s="222">
        <v>100068529.88</v>
      </c>
      <c r="I32" s="222">
        <v>101110607.84999999</v>
      </c>
      <c r="J32" s="222">
        <v>101258873.98</v>
      </c>
      <c r="K32" s="222">
        <v>101292080.09999999</v>
      </c>
      <c r="L32" s="222">
        <v>101320652.92</v>
      </c>
      <c r="M32" s="222">
        <v>102034906.01000001</v>
      </c>
      <c r="N32" s="228">
        <v>102109287.86</v>
      </c>
      <c r="O32" s="45">
        <v>102111601.81</v>
      </c>
    </row>
    <row r="33" spans="1:15">
      <c r="A33" s="42">
        <v>21</v>
      </c>
      <c r="B33" s="41" t="s">
        <v>296</v>
      </c>
      <c r="C33" s="220">
        <v>137307291.78999999</v>
      </c>
      <c r="D33" s="222">
        <v>137362448.65000001</v>
      </c>
      <c r="E33" s="222">
        <v>137323479.99000001</v>
      </c>
      <c r="F33" s="222">
        <v>137435599.08000001</v>
      </c>
      <c r="G33" s="222">
        <v>137636998.37</v>
      </c>
      <c r="H33" s="222">
        <v>135926583.19999999</v>
      </c>
      <c r="I33" s="222">
        <v>136134003.43000001</v>
      </c>
      <c r="J33" s="222">
        <v>136213188.08000001</v>
      </c>
      <c r="K33" s="222">
        <v>136217462.77000001</v>
      </c>
      <c r="L33" s="222">
        <v>136244861.81999999</v>
      </c>
      <c r="M33" s="222">
        <v>136780393.13999999</v>
      </c>
      <c r="N33" s="228">
        <v>136815567.96000001</v>
      </c>
      <c r="O33" s="45">
        <v>136809563.66</v>
      </c>
    </row>
    <row r="34" spans="1:15">
      <c r="A34" s="42">
        <v>22</v>
      </c>
      <c r="B34" s="41" t="s">
        <v>295</v>
      </c>
      <c r="C34" s="220">
        <v>0</v>
      </c>
      <c r="D34" s="222">
        <v>0</v>
      </c>
      <c r="E34" s="222">
        <v>0</v>
      </c>
      <c r="F34" s="222">
        <v>0</v>
      </c>
      <c r="G34" s="222">
        <v>0</v>
      </c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8">
        <v>0</v>
      </c>
      <c r="O34" s="45" t="s">
        <v>698</v>
      </c>
    </row>
    <row r="35" spans="1:15">
      <c r="A35" s="42">
        <v>23</v>
      </c>
      <c r="B35" s="41" t="s">
        <v>294</v>
      </c>
      <c r="C35" s="220">
        <v>11590</v>
      </c>
      <c r="D35" s="222">
        <v>11590</v>
      </c>
      <c r="E35" s="222">
        <v>11590</v>
      </c>
      <c r="F35" s="222">
        <v>11590</v>
      </c>
      <c r="G35" s="222">
        <v>11590</v>
      </c>
      <c r="H35" s="222">
        <v>11590</v>
      </c>
      <c r="I35" s="222">
        <v>11590</v>
      </c>
      <c r="J35" s="222">
        <v>11590</v>
      </c>
      <c r="K35" s="222">
        <v>11590</v>
      </c>
      <c r="L35" s="222">
        <v>11590</v>
      </c>
      <c r="M35" s="222">
        <v>11590</v>
      </c>
      <c r="N35" s="228">
        <v>11590</v>
      </c>
      <c r="O35" s="45">
        <v>11590</v>
      </c>
    </row>
    <row r="36" spans="1:15">
      <c r="A36" s="42">
        <v>24</v>
      </c>
      <c r="B36" s="41" t="s">
        <v>293</v>
      </c>
      <c r="C36" s="220">
        <v>106066</v>
      </c>
      <c r="D36" s="222">
        <v>106066</v>
      </c>
      <c r="E36" s="222">
        <v>106066</v>
      </c>
      <c r="F36" s="222">
        <v>106066</v>
      </c>
      <c r="G36" s="222">
        <v>106066</v>
      </c>
      <c r="H36" s="222">
        <v>106066</v>
      </c>
      <c r="I36" s="222">
        <v>106066</v>
      </c>
      <c r="J36" s="222">
        <v>106066</v>
      </c>
      <c r="K36" s="222">
        <v>106066</v>
      </c>
      <c r="L36" s="222">
        <v>106066</v>
      </c>
      <c r="M36" s="222">
        <v>106066</v>
      </c>
      <c r="N36" s="228">
        <v>106066</v>
      </c>
      <c r="O36" s="45">
        <v>106066</v>
      </c>
    </row>
    <row r="37" spans="1:15">
      <c r="A37" s="42">
        <v>25</v>
      </c>
      <c r="B37" s="209" t="s">
        <v>292</v>
      </c>
      <c r="C37" s="224">
        <v>568760265.93000007</v>
      </c>
      <c r="D37" s="224">
        <v>570373058.18000007</v>
      </c>
      <c r="E37" s="224">
        <v>570466020.13999999</v>
      </c>
      <c r="F37" s="224">
        <v>570780280.15999997</v>
      </c>
      <c r="G37" s="224">
        <v>571178874.61000001</v>
      </c>
      <c r="H37" s="224">
        <v>572608131.93999994</v>
      </c>
      <c r="I37" s="224">
        <v>573900038.71000004</v>
      </c>
      <c r="J37" s="224">
        <v>574582502.08000004</v>
      </c>
      <c r="K37" s="224">
        <v>574675365.29999995</v>
      </c>
      <c r="L37" s="224">
        <v>573378236.16000009</v>
      </c>
      <c r="M37" s="224">
        <v>574702619.27999997</v>
      </c>
      <c r="N37" s="224">
        <v>575191816.38999999</v>
      </c>
      <c r="O37" s="224">
        <v>575197376.17999995</v>
      </c>
    </row>
    <row r="38" spans="1:15"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8"/>
      <c r="O38" s="45"/>
    </row>
    <row r="39" spans="1:15">
      <c r="B39" s="209" t="s">
        <v>291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8"/>
      <c r="O39" s="45"/>
    </row>
    <row r="40" spans="1:15">
      <c r="A40" s="42">
        <v>26</v>
      </c>
      <c r="B40" s="41" t="s">
        <v>290</v>
      </c>
      <c r="C40" s="220">
        <v>2158964.5099999998</v>
      </c>
      <c r="D40" s="222">
        <v>2158964.5099999998</v>
      </c>
      <c r="E40" s="222">
        <v>2158964.5099999998</v>
      </c>
      <c r="F40" s="222">
        <v>2158964.5099999998</v>
      </c>
      <c r="G40" s="222">
        <v>2158964.5099999998</v>
      </c>
      <c r="H40" s="222">
        <v>2158964.5099999998</v>
      </c>
      <c r="I40" s="222">
        <v>2158964.5099999998</v>
      </c>
      <c r="J40" s="222">
        <v>2158964.5099999998</v>
      </c>
      <c r="K40" s="222">
        <v>2158964.5099999998</v>
      </c>
      <c r="L40" s="222">
        <v>2150608.2400000002</v>
      </c>
      <c r="M40" s="222">
        <v>2150608.2400000002</v>
      </c>
      <c r="N40" s="228">
        <v>2150608.2400000002</v>
      </c>
      <c r="O40" s="45">
        <v>2150608.2400000002</v>
      </c>
    </row>
    <row r="41" spans="1:15">
      <c r="A41" s="42">
        <v>27</v>
      </c>
      <c r="B41" s="41" t="s">
        <v>289</v>
      </c>
      <c r="C41" s="220">
        <v>5345556.38</v>
      </c>
      <c r="D41" s="222">
        <v>5345556.38</v>
      </c>
      <c r="E41" s="222">
        <v>5345556.38</v>
      </c>
      <c r="F41" s="222">
        <v>5345556.38</v>
      </c>
      <c r="G41" s="222">
        <v>5345556.38</v>
      </c>
      <c r="H41" s="222">
        <v>5345556.38</v>
      </c>
      <c r="I41" s="222">
        <v>5345556.38</v>
      </c>
      <c r="J41" s="222">
        <v>5345556.38</v>
      </c>
      <c r="K41" s="222">
        <v>5345556.38</v>
      </c>
      <c r="L41" s="222">
        <v>5345556.38</v>
      </c>
      <c r="M41" s="222">
        <v>5345556.38</v>
      </c>
      <c r="N41" s="228">
        <v>5345556.38</v>
      </c>
      <c r="O41" s="45">
        <v>5345556.38</v>
      </c>
    </row>
    <row r="42" spans="1:15">
      <c r="A42" s="42">
        <v>28</v>
      </c>
      <c r="B42" s="41" t="s">
        <v>288</v>
      </c>
      <c r="C42" s="220">
        <v>4383058.72</v>
      </c>
      <c r="D42" s="222">
        <v>4383058.72</v>
      </c>
      <c r="E42" s="222">
        <v>4383058.72</v>
      </c>
      <c r="F42" s="222">
        <v>4383438.2</v>
      </c>
      <c r="G42" s="222">
        <v>4383450.17</v>
      </c>
      <c r="H42" s="222">
        <v>4383451</v>
      </c>
      <c r="I42" s="222">
        <v>4384234.72</v>
      </c>
      <c r="J42" s="222">
        <v>4384250.1399999997</v>
      </c>
      <c r="K42" s="222">
        <v>4481492.7300000004</v>
      </c>
      <c r="L42" s="222">
        <v>4486240.26</v>
      </c>
      <c r="M42" s="222">
        <v>4492645.42</v>
      </c>
      <c r="N42" s="228">
        <v>4500484.54</v>
      </c>
      <c r="O42" s="45">
        <v>4500234.93</v>
      </c>
    </row>
    <row r="43" spans="1:15">
      <c r="A43" s="42">
        <v>29</v>
      </c>
      <c r="B43" s="41" t="s">
        <v>287</v>
      </c>
      <c r="C43" s="220">
        <v>93320297.590000004</v>
      </c>
      <c r="D43" s="222">
        <v>93301316.840000004</v>
      </c>
      <c r="E43" s="222">
        <v>94717594.090000004</v>
      </c>
      <c r="F43" s="222">
        <v>94936280.980000004</v>
      </c>
      <c r="G43" s="222">
        <v>95024427.150000006</v>
      </c>
      <c r="H43" s="222">
        <v>95282221.25</v>
      </c>
      <c r="I43" s="222">
        <v>95625805.709999993</v>
      </c>
      <c r="J43" s="222">
        <v>95703878.370000005</v>
      </c>
      <c r="K43" s="222">
        <v>95923177.099999994</v>
      </c>
      <c r="L43" s="222">
        <v>96300233.579999998</v>
      </c>
      <c r="M43" s="222">
        <v>96472694.370000005</v>
      </c>
      <c r="N43" s="228">
        <v>97500552.299999997</v>
      </c>
      <c r="O43" s="45">
        <v>97987166.269999996</v>
      </c>
    </row>
    <row r="44" spans="1:15">
      <c r="A44" s="42">
        <v>30</v>
      </c>
      <c r="B44" s="41" t="s">
        <v>286</v>
      </c>
      <c r="C44" s="220">
        <v>193894812.59</v>
      </c>
      <c r="D44" s="222">
        <v>194179342.83000001</v>
      </c>
      <c r="E44" s="222">
        <v>195531619.53</v>
      </c>
      <c r="F44" s="222">
        <v>196298367.46000001</v>
      </c>
      <c r="G44" s="222">
        <v>196775434.00999999</v>
      </c>
      <c r="H44" s="222">
        <v>197299665.88</v>
      </c>
      <c r="I44" s="222">
        <v>197798625.19999999</v>
      </c>
      <c r="J44" s="222">
        <v>198263936.91999999</v>
      </c>
      <c r="K44" s="222">
        <v>198890734.34999999</v>
      </c>
      <c r="L44" s="222">
        <v>199606942.86000001</v>
      </c>
      <c r="M44" s="222">
        <v>200051477.22999999</v>
      </c>
      <c r="N44" s="228">
        <v>200500193.94</v>
      </c>
      <c r="O44" s="45">
        <v>201038118.25</v>
      </c>
    </row>
    <row r="45" spans="1:15">
      <c r="A45" s="42">
        <v>31</v>
      </c>
      <c r="B45" s="41" t="s">
        <v>285</v>
      </c>
      <c r="C45" s="220">
        <v>208275220.58000001</v>
      </c>
      <c r="D45" s="222">
        <v>208943767.40000001</v>
      </c>
      <c r="E45" s="222">
        <v>208694423.52000001</v>
      </c>
      <c r="F45" s="222">
        <v>209933872.56</v>
      </c>
      <c r="G45" s="222">
        <v>212162062.75999999</v>
      </c>
      <c r="H45" s="222">
        <v>212883726.56</v>
      </c>
      <c r="I45" s="222">
        <v>214056733.13999999</v>
      </c>
      <c r="J45" s="222">
        <v>215219348.63</v>
      </c>
      <c r="K45" s="222">
        <v>216101102.58000001</v>
      </c>
      <c r="L45" s="222">
        <v>216935184.87</v>
      </c>
      <c r="M45" s="222">
        <v>217777640.03999999</v>
      </c>
      <c r="N45" s="228">
        <v>218402352.72</v>
      </c>
      <c r="O45" s="45">
        <v>218593132.69</v>
      </c>
    </row>
    <row r="46" spans="1:15">
      <c r="A46" s="42">
        <v>32</v>
      </c>
      <c r="B46" s="41" t="s">
        <v>284</v>
      </c>
      <c r="C46" s="220">
        <v>7006942.3799999999</v>
      </c>
      <c r="D46" s="222">
        <v>7026590.1500000004</v>
      </c>
      <c r="E46" s="222">
        <v>7033585.2599999998</v>
      </c>
      <c r="F46" s="222">
        <v>7058589.4400000004</v>
      </c>
      <c r="G46" s="222">
        <v>7077059.7699999996</v>
      </c>
      <c r="H46" s="222">
        <v>7090656.5800000001</v>
      </c>
      <c r="I46" s="222">
        <v>7110820.0899999999</v>
      </c>
      <c r="J46" s="222">
        <v>7119525.7300000004</v>
      </c>
      <c r="K46" s="222">
        <v>7137245.8799999999</v>
      </c>
      <c r="L46" s="222">
        <v>7144029.5800000001</v>
      </c>
      <c r="M46" s="222">
        <v>7179411.6900000004</v>
      </c>
      <c r="N46" s="228">
        <v>7170965.0899999999</v>
      </c>
      <c r="O46" s="45">
        <v>7218039.8799999999</v>
      </c>
    </row>
    <row r="47" spans="1:15">
      <c r="A47" s="42">
        <v>33</v>
      </c>
      <c r="B47" s="41" t="s">
        <v>604</v>
      </c>
      <c r="C47" s="220">
        <v>10806029.02</v>
      </c>
      <c r="D47" s="222">
        <v>10808282.6</v>
      </c>
      <c r="E47" s="222">
        <v>10837258.52</v>
      </c>
      <c r="F47" s="222">
        <v>10884407.08</v>
      </c>
      <c r="G47" s="222">
        <v>10916245.58</v>
      </c>
      <c r="H47" s="222">
        <v>10962724.460000001</v>
      </c>
      <c r="I47" s="222">
        <v>10988873.210000001</v>
      </c>
      <c r="J47" s="222">
        <v>10981859.800000001</v>
      </c>
      <c r="K47" s="222">
        <v>11040199.16</v>
      </c>
      <c r="L47" s="222">
        <v>11071167.640000001</v>
      </c>
      <c r="M47" s="222">
        <v>11046885.59</v>
      </c>
      <c r="N47" s="228">
        <v>11054683.68</v>
      </c>
      <c r="O47" s="45">
        <v>11083763.16</v>
      </c>
    </row>
    <row r="48" spans="1:15">
      <c r="A48" s="42">
        <v>34</v>
      </c>
      <c r="B48" s="41" t="s">
        <v>283</v>
      </c>
      <c r="C48" s="220">
        <v>126543213.51000001</v>
      </c>
      <c r="D48" s="222">
        <v>126850230.58</v>
      </c>
      <c r="E48" s="222">
        <v>127440376.03</v>
      </c>
      <c r="F48" s="222">
        <v>127907093.31</v>
      </c>
      <c r="G48" s="222">
        <v>128061939.97</v>
      </c>
      <c r="H48" s="222">
        <v>128467609.56</v>
      </c>
      <c r="I48" s="222">
        <v>128662018.56999999</v>
      </c>
      <c r="J48" s="222">
        <v>128945589.88</v>
      </c>
      <c r="K48" s="222">
        <v>129235786.20999999</v>
      </c>
      <c r="L48" s="222">
        <v>129563408.18000001</v>
      </c>
      <c r="M48" s="222">
        <v>129887148.40000001</v>
      </c>
      <c r="N48" s="228">
        <v>130050333.15000001</v>
      </c>
      <c r="O48" s="45">
        <v>130373328.47</v>
      </c>
    </row>
    <row r="49" spans="1:15">
      <c r="A49" s="42">
        <v>35</v>
      </c>
      <c r="B49" s="41" t="s">
        <v>282</v>
      </c>
      <c r="C49" s="220">
        <v>58148172.600000001</v>
      </c>
      <c r="D49" s="222">
        <v>58339353.710000001</v>
      </c>
      <c r="E49" s="222">
        <v>58515808.390000001</v>
      </c>
      <c r="F49" s="222">
        <v>58659668.049999997</v>
      </c>
      <c r="G49" s="222">
        <v>58858686.149999999</v>
      </c>
      <c r="H49" s="222">
        <v>58958220.310000002</v>
      </c>
      <c r="I49" s="222">
        <v>59065852.75</v>
      </c>
      <c r="J49" s="222">
        <v>59209905.109999999</v>
      </c>
      <c r="K49" s="222">
        <v>59352411.520000003</v>
      </c>
      <c r="L49" s="222">
        <v>59483476.789999999</v>
      </c>
      <c r="M49" s="222">
        <v>59716181.049999997</v>
      </c>
      <c r="N49" s="228">
        <v>59839357.810000002</v>
      </c>
      <c r="O49" s="45">
        <v>59997917.109999999</v>
      </c>
    </row>
    <row r="50" spans="1:15">
      <c r="A50" s="42">
        <v>36</v>
      </c>
      <c r="B50" s="41" t="s">
        <v>281</v>
      </c>
      <c r="C50" s="220">
        <v>25017633.59</v>
      </c>
      <c r="D50" s="222">
        <v>25012208.420000002</v>
      </c>
      <c r="E50" s="222">
        <v>24901291.609999999</v>
      </c>
      <c r="F50" s="222">
        <v>24902228.539999999</v>
      </c>
      <c r="G50" s="222">
        <v>24849494.370000001</v>
      </c>
      <c r="H50" s="222">
        <v>24952964.289999999</v>
      </c>
      <c r="I50" s="222">
        <v>25014343.100000001</v>
      </c>
      <c r="J50" s="222">
        <v>24988242.649999999</v>
      </c>
      <c r="K50" s="222">
        <v>24934062.07</v>
      </c>
      <c r="L50" s="222">
        <v>24813729.739999998</v>
      </c>
      <c r="M50" s="222">
        <v>24848974.91</v>
      </c>
      <c r="N50" s="228">
        <v>24879835.440000001</v>
      </c>
      <c r="O50" s="45">
        <v>24876059.780000001</v>
      </c>
    </row>
    <row r="51" spans="1:15">
      <c r="A51" s="42">
        <v>37</v>
      </c>
      <c r="B51" s="41" t="s">
        <v>280</v>
      </c>
      <c r="C51" s="220">
        <v>20092221.260000002</v>
      </c>
      <c r="D51" s="222">
        <v>19796896.649999999</v>
      </c>
      <c r="E51" s="222">
        <v>19799273.68</v>
      </c>
      <c r="F51" s="222">
        <v>19789243.219999999</v>
      </c>
      <c r="G51" s="222">
        <v>19811641.280000001</v>
      </c>
      <c r="H51" s="222">
        <v>19752309.34</v>
      </c>
      <c r="I51" s="222">
        <v>19702730.329999998</v>
      </c>
      <c r="J51" s="222">
        <v>19746784.41</v>
      </c>
      <c r="K51" s="222">
        <v>19709989.34</v>
      </c>
      <c r="L51" s="222">
        <v>19680714.870000001</v>
      </c>
      <c r="M51" s="222">
        <v>19791618.48</v>
      </c>
      <c r="N51" s="228">
        <v>19769398.09</v>
      </c>
      <c r="O51" s="45">
        <v>19789117.120000001</v>
      </c>
    </row>
    <row r="52" spans="1:15">
      <c r="A52" s="42">
        <v>38</v>
      </c>
      <c r="B52" s="41" t="s">
        <v>279</v>
      </c>
      <c r="C52" s="220">
        <v>3623441.79</v>
      </c>
      <c r="D52" s="222">
        <v>3639450.08</v>
      </c>
      <c r="E52" s="222">
        <v>3636530.67</v>
      </c>
      <c r="F52" s="222">
        <v>3642582.46</v>
      </c>
      <c r="G52" s="222">
        <v>3711457.6</v>
      </c>
      <c r="H52" s="222">
        <v>3711153.09</v>
      </c>
      <c r="I52" s="222">
        <v>3708147.85</v>
      </c>
      <c r="J52" s="222">
        <v>3766357.12</v>
      </c>
      <c r="K52" s="222">
        <v>3771397.48</v>
      </c>
      <c r="L52" s="222">
        <v>3777068</v>
      </c>
      <c r="M52" s="222">
        <v>3894453.48</v>
      </c>
      <c r="N52" s="228">
        <v>3908745.79</v>
      </c>
      <c r="O52" s="45">
        <v>3923399.24</v>
      </c>
    </row>
    <row r="53" spans="1:15">
      <c r="A53" s="42">
        <v>39</v>
      </c>
      <c r="B53" s="209" t="s">
        <v>278</v>
      </c>
      <c r="C53" s="224">
        <v>758615564.51999998</v>
      </c>
      <c r="D53" s="224">
        <v>759785018.87000012</v>
      </c>
      <c r="E53" s="224">
        <v>762995340.90999985</v>
      </c>
      <c r="F53" s="224">
        <v>765900292.19000006</v>
      </c>
      <c r="G53" s="224">
        <v>769136419.69999993</v>
      </c>
      <c r="H53" s="224">
        <v>771249223.21000004</v>
      </c>
      <c r="I53" s="224">
        <v>773622705.56000006</v>
      </c>
      <c r="J53" s="224">
        <v>775834199.64999998</v>
      </c>
      <c r="K53" s="224">
        <v>778082119.31000006</v>
      </c>
      <c r="L53" s="224">
        <v>780358360.98999989</v>
      </c>
      <c r="M53" s="224">
        <v>782655295.27999985</v>
      </c>
      <c r="N53" s="224">
        <v>785073067.16999996</v>
      </c>
      <c r="O53" s="224">
        <v>786876441.51999998</v>
      </c>
    </row>
    <row r="54" spans="1:15"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8"/>
      <c r="O54" s="45"/>
    </row>
    <row r="55" spans="1:15">
      <c r="B55" s="209" t="s">
        <v>4</v>
      </c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8"/>
      <c r="O55" s="45"/>
    </row>
    <row r="56" spans="1:15">
      <c r="A56" s="42">
        <v>40</v>
      </c>
      <c r="B56" s="41" t="s">
        <v>277</v>
      </c>
      <c r="C56" s="220">
        <v>1487347.13</v>
      </c>
      <c r="D56" s="222">
        <v>1487347.13</v>
      </c>
      <c r="E56" s="222">
        <v>1487347.13</v>
      </c>
      <c r="F56" s="222">
        <v>1488985</v>
      </c>
      <c r="G56" s="222">
        <v>1488985</v>
      </c>
      <c r="H56" s="222">
        <v>1488985</v>
      </c>
      <c r="I56" s="222">
        <v>1488985</v>
      </c>
      <c r="J56" s="222">
        <v>1488985</v>
      </c>
      <c r="K56" s="222">
        <v>1488985</v>
      </c>
      <c r="L56" s="222">
        <v>1488985</v>
      </c>
      <c r="M56" s="222">
        <v>1488985</v>
      </c>
      <c r="N56" s="228">
        <v>1488985</v>
      </c>
      <c r="O56" s="45">
        <v>1488985</v>
      </c>
    </row>
    <row r="57" spans="1:15">
      <c r="A57" s="42">
        <v>41</v>
      </c>
      <c r="B57" s="41" t="s">
        <v>276</v>
      </c>
      <c r="C57" s="220">
        <v>37383.870000000003</v>
      </c>
      <c r="D57" s="222">
        <v>37383.870000000003</v>
      </c>
      <c r="E57" s="222">
        <v>37383.870000000003</v>
      </c>
      <c r="F57" s="222">
        <v>35746</v>
      </c>
      <c r="G57" s="222">
        <v>35746</v>
      </c>
      <c r="H57" s="222">
        <v>35746</v>
      </c>
      <c r="I57" s="222">
        <v>35746</v>
      </c>
      <c r="J57" s="222">
        <v>35746</v>
      </c>
      <c r="K57" s="222">
        <v>35746</v>
      </c>
      <c r="L57" s="222">
        <v>35746</v>
      </c>
      <c r="M57" s="222">
        <v>35746</v>
      </c>
      <c r="N57" s="228">
        <v>35746</v>
      </c>
      <c r="O57" s="45">
        <v>35746</v>
      </c>
    </row>
    <row r="58" spans="1:15">
      <c r="A58" s="42">
        <v>42</v>
      </c>
      <c r="B58" s="41" t="s">
        <v>275</v>
      </c>
      <c r="C58" s="220">
        <v>21947240.760000002</v>
      </c>
      <c r="D58" s="222">
        <v>21947240.760000002</v>
      </c>
      <c r="E58" s="222">
        <v>21985668.350000001</v>
      </c>
      <c r="F58" s="222">
        <v>21987133.649999999</v>
      </c>
      <c r="G58" s="222">
        <v>21987138.18</v>
      </c>
      <c r="H58" s="222">
        <v>21987138.18</v>
      </c>
      <c r="I58" s="222">
        <v>21987138.18</v>
      </c>
      <c r="J58" s="222">
        <v>21989403.969999999</v>
      </c>
      <c r="K58" s="222">
        <v>21997523.559999999</v>
      </c>
      <c r="L58" s="222">
        <v>21997523.559999999</v>
      </c>
      <c r="M58" s="222">
        <v>22021348.18</v>
      </c>
      <c r="N58" s="228">
        <v>22041107.100000001</v>
      </c>
      <c r="O58" s="45">
        <v>22041107.100000001</v>
      </c>
    </row>
    <row r="59" spans="1:15">
      <c r="A59" s="42">
        <v>43</v>
      </c>
      <c r="B59" s="41" t="s">
        <v>274</v>
      </c>
      <c r="C59" s="220">
        <v>1683332.81</v>
      </c>
      <c r="D59" s="222">
        <v>1824237.01</v>
      </c>
      <c r="E59" s="222">
        <v>1824237.01</v>
      </c>
      <c r="F59" s="222">
        <v>1824237.01</v>
      </c>
      <c r="G59" s="222">
        <v>1824237.01</v>
      </c>
      <c r="H59" s="222">
        <v>1824237.01</v>
      </c>
      <c r="I59" s="222">
        <v>1824237.01</v>
      </c>
      <c r="J59" s="222">
        <v>1824237.01</v>
      </c>
      <c r="K59" s="222">
        <v>1824237.01</v>
      </c>
      <c r="L59" s="222">
        <v>1824237.01</v>
      </c>
      <c r="M59" s="222">
        <v>1824237.01</v>
      </c>
      <c r="N59" s="228">
        <v>1824237.01</v>
      </c>
      <c r="O59" s="45">
        <v>1824237.01</v>
      </c>
    </row>
    <row r="60" spans="1:15">
      <c r="A60" s="42">
        <v>44</v>
      </c>
      <c r="B60" s="41" t="s">
        <v>273</v>
      </c>
      <c r="C60" s="220">
        <v>14767.6</v>
      </c>
      <c r="D60" s="222">
        <v>14767.6</v>
      </c>
      <c r="E60" s="222">
        <v>14767.6</v>
      </c>
      <c r="F60" s="222">
        <v>14767.6</v>
      </c>
      <c r="G60" s="222">
        <v>14767.6</v>
      </c>
      <c r="H60" s="222">
        <v>14767.6</v>
      </c>
      <c r="I60" s="222">
        <v>14767.6</v>
      </c>
      <c r="J60" s="222">
        <v>14767.6</v>
      </c>
      <c r="K60" s="222">
        <v>14767.6</v>
      </c>
      <c r="L60" s="222">
        <v>14767.6</v>
      </c>
      <c r="M60" s="222">
        <v>14767.6</v>
      </c>
      <c r="N60" s="228">
        <v>14767.6</v>
      </c>
      <c r="O60" s="45">
        <v>14767.6</v>
      </c>
    </row>
    <row r="61" spans="1:15">
      <c r="A61" s="42">
        <v>45</v>
      </c>
      <c r="B61" s="41" t="s">
        <v>272</v>
      </c>
      <c r="C61" s="220">
        <v>170803.88</v>
      </c>
      <c r="D61" s="222">
        <v>170803.88</v>
      </c>
      <c r="E61" s="222">
        <v>170803.88</v>
      </c>
      <c r="F61" s="222">
        <v>170803.88</v>
      </c>
      <c r="G61" s="222">
        <v>170803.88</v>
      </c>
      <c r="H61" s="222">
        <v>170803.88</v>
      </c>
      <c r="I61" s="222">
        <v>174010.08000000002</v>
      </c>
      <c r="J61" s="222">
        <v>174010.08000000002</v>
      </c>
      <c r="K61" s="222">
        <v>174010.08000000002</v>
      </c>
      <c r="L61" s="222">
        <v>194628.45</v>
      </c>
      <c r="M61" s="222">
        <v>194628.45</v>
      </c>
      <c r="N61" s="228">
        <v>198614.19</v>
      </c>
      <c r="O61" s="45">
        <v>237429.08000000002</v>
      </c>
    </row>
    <row r="62" spans="1:15">
      <c r="A62" s="42">
        <v>46</v>
      </c>
      <c r="B62" s="41" t="s">
        <v>271</v>
      </c>
      <c r="C62" s="220">
        <v>4018466.25</v>
      </c>
      <c r="D62" s="222">
        <v>4019365.77</v>
      </c>
      <c r="E62" s="222">
        <v>4019365.77</v>
      </c>
      <c r="F62" s="222">
        <v>4021345.77</v>
      </c>
      <c r="G62" s="222">
        <v>4021345.77</v>
      </c>
      <c r="H62" s="222">
        <v>4021345.77</v>
      </c>
      <c r="I62" s="222">
        <v>4021345.77</v>
      </c>
      <c r="J62" s="222">
        <v>4021345.77</v>
      </c>
      <c r="K62" s="222">
        <v>4021345.77</v>
      </c>
      <c r="L62" s="222">
        <v>4062371.76</v>
      </c>
      <c r="M62" s="222">
        <v>4175914.99</v>
      </c>
      <c r="N62" s="228">
        <v>4205961.3</v>
      </c>
      <c r="O62" s="45">
        <v>4215291.62</v>
      </c>
    </row>
    <row r="63" spans="1:15">
      <c r="A63" s="42">
        <v>47</v>
      </c>
      <c r="B63" s="41" t="s">
        <v>270</v>
      </c>
      <c r="C63" s="220">
        <v>208910.32</v>
      </c>
      <c r="D63" s="222">
        <v>261453.42</v>
      </c>
      <c r="E63" s="222">
        <v>261453.42</v>
      </c>
      <c r="F63" s="222">
        <v>261453.42</v>
      </c>
      <c r="G63" s="222">
        <v>261453.42</v>
      </c>
      <c r="H63" s="222">
        <v>261453.42</v>
      </c>
      <c r="I63" s="222">
        <v>261453.42</v>
      </c>
      <c r="J63" s="222">
        <v>261453.42</v>
      </c>
      <c r="K63" s="222">
        <v>261453.42</v>
      </c>
      <c r="L63" s="222">
        <v>261453.42</v>
      </c>
      <c r="M63" s="222">
        <v>261453.42</v>
      </c>
      <c r="N63" s="228">
        <v>261453.42</v>
      </c>
      <c r="O63" s="45">
        <v>261453.42</v>
      </c>
    </row>
    <row r="64" spans="1:15">
      <c r="A64" s="42">
        <v>48</v>
      </c>
      <c r="B64" s="41" t="s">
        <v>269</v>
      </c>
      <c r="C64" s="220">
        <v>5931.29</v>
      </c>
      <c r="D64" s="222">
        <v>5931.29</v>
      </c>
      <c r="E64" s="222">
        <v>5931.29</v>
      </c>
      <c r="F64" s="222">
        <v>5931.29</v>
      </c>
      <c r="G64" s="222">
        <v>5931.29</v>
      </c>
      <c r="H64" s="222">
        <v>5931.29</v>
      </c>
      <c r="I64" s="222">
        <v>5931.29</v>
      </c>
      <c r="J64" s="222">
        <v>5931.29</v>
      </c>
      <c r="K64" s="222">
        <v>5931.29</v>
      </c>
      <c r="L64" s="222">
        <v>5931.29</v>
      </c>
      <c r="M64" s="222">
        <v>5931.29</v>
      </c>
      <c r="N64" s="228">
        <v>5931.29</v>
      </c>
      <c r="O64" s="45">
        <v>5931.29</v>
      </c>
    </row>
    <row r="65" spans="1:15">
      <c r="A65" s="42">
        <v>49</v>
      </c>
      <c r="B65" s="41" t="s">
        <v>268</v>
      </c>
      <c r="C65" s="220">
        <v>8084740.3899999997</v>
      </c>
      <c r="D65" s="222">
        <v>8431005.4499999993</v>
      </c>
      <c r="E65" s="222">
        <v>8606110.4900000002</v>
      </c>
      <c r="F65" s="222">
        <v>8606110.4900000002</v>
      </c>
      <c r="G65" s="222">
        <v>8606110.4900000002</v>
      </c>
      <c r="H65" s="222">
        <v>8606110.4900000002</v>
      </c>
      <c r="I65" s="222">
        <v>8633127.3800000008</v>
      </c>
      <c r="J65" s="222">
        <v>8633128.5299999993</v>
      </c>
      <c r="K65" s="222">
        <v>8563423.5299999993</v>
      </c>
      <c r="L65" s="222">
        <v>8561916.1899999995</v>
      </c>
      <c r="M65" s="222">
        <v>8626421.4000000004</v>
      </c>
      <c r="N65" s="228">
        <v>8677320.1699999999</v>
      </c>
      <c r="O65" s="45">
        <v>8824509.6199999992</v>
      </c>
    </row>
    <row r="66" spans="1:15">
      <c r="A66" s="42">
        <v>50</v>
      </c>
      <c r="B66" s="41" t="s">
        <v>267</v>
      </c>
      <c r="C66" s="220">
        <v>1135198.8900000001</v>
      </c>
      <c r="D66" s="222">
        <v>1139924.8400000001</v>
      </c>
      <c r="E66" s="222">
        <v>1141514.1200000001</v>
      </c>
      <c r="F66" s="222">
        <v>1143667.3700000001</v>
      </c>
      <c r="G66" s="222">
        <v>1144286.8799999999</v>
      </c>
      <c r="H66" s="222">
        <v>1144362.1100000001</v>
      </c>
      <c r="I66" s="222">
        <v>1144490.42</v>
      </c>
      <c r="J66" s="222">
        <v>1144920.1299999999</v>
      </c>
      <c r="K66" s="222">
        <v>1144920.1299999999</v>
      </c>
      <c r="L66" s="222">
        <v>1144920.1299999999</v>
      </c>
      <c r="M66" s="222">
        <v>1144920.1299999999</v>
      </c>
      <c r="N66" s="228">
        <v>1144920.1299999999</v>
      </c>
      <c r="O66" s="45">
        <v>1147357.92</v>
      </c>
    </row>
    <row r="67" spans="1:15">
      <c r="A67" s="42">
        <v>51</v>
      </c>
      <c r="B67" s="41" t="s">
        <v>266</v>
      </c>
      <c r="C67" s="220">
        <v>1620419.03</v>
      </c>
      <c r="D67" s="222">
        <v>1620419.03</v>
      </c>
      <c r="E67" s="222">
        <v>1620419.03</v>
      </c>
      <c r="F67" s="222">
        <v>1620419.03</v>
      </c>
      <c r="G67" s="222">
        <v>1620419.03</v>
      </c>
      <c r="H67" s="222">
        <v>1620419.03</v>
      </c>
      <c r="I67" s="222">
        <v>1620419.03</v>
      </c>
      <c r="J67" s="222">
        <v>1624696.01</v>
      </c>
      <c r="K67" s="222">
        <v>1624696.01</v>
      </c>
      <c r="L67" s="222">
        <v>1624696.01</v>
      </c>
      <c r="M67" s="222">
        <v>1624696.01</v>
      </c>
      <c r="N67" s="228">
        <v>1624696.01</v>
      </c>
      <c r="O67" s="45">
        <v>1624696.01</v>
      </c>
    </row>
    <row r="68" spans="1:15">
      <c r="A68" s="42">
        <v>52</v>
      </c>
      <c r="B68" s="209" t="s">
        <v>105</v>
      </c>
      <c r="C68" s="224">
        <v>40414542.219999999</v>
      </c>
      <c r="D68" s="224">
        <v>40959880.050000012</v>
      </c>
      <c r="E68" s="224">
        <v>41175001.960000001</v>
      </c>
      <c r="F68" s="224">
        <v>41180600.509999998</v>
      </c>
      <c r="G68" s="224">
        <v>41181224.550000004</v>
      </c>
      <c r="H68" s="224">
        <v>41181299.780000001</v>
      </c>
      <c r="I68" s="224">
        <v>41211651.180000007</v>
      </c>
      <c r="J68" s="224">
        <v>41218624.810000002</v>
      </c>
      <c r="K68" s="224">
        <v>41157039.399999999</v>
      </c>
      <c r="L68" s="224">
        <v>41217176.420000002</v>
      </c>
      <c r="M68" s="224">
        <v>41419049.480000004</v>
      </c>
      <c r="N68" s="224">
        <v>41523739.220000006</v>
      </c>
      <c r="O68" s="224">
        <v>41721511.670000002</v>
      </c>
    </row>
    <row r="69" spans="1:15"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8"/>
      <c r="O69" s="45"/>
    </row>
    <row r="70" spans="1:15" ht="15.75" thickBot="1">
      <c r="B70" s="209" t="s">
        <v>13</v>
      </c>
      <c r="C70" s="230">
        <v>2495828212.54</v>
      </c>
      <c r="D70" s="230">
        <v>2502230065.7999997</v>
      </c>
      <c r="E70" s="230">
        <v>2509007842.1899996</v>
      </c>
      <c r="F70" s="230">
        <v>2566889896.0500002</v>
      </c>
      <c r="G70" s="230">
        <v>2573990774.8299994</v>
      </c>
      <c r="H70" s="230">
        <v>2577919615.7199998</v>
      </c>
      <c r="I70" s="230">
        <v>2575982869.21</v>
      </c>
      <c r="J70" s="230">
        <v>2579778125.3899994</v>
      </c>
      <c r="K70" s="230">
        <v>2583014462.6700001</v>
      </c>
      <c r="L70" s="230">
        <v>2585637055.54</v>
      </c>
      <c r="M70" s="230">
        <v>2592774026.1399999</v>
      </c>
      <c r="N70" s="230">
        <v>2598272064.4299998</v>
      </c>
      <c r="O70" s="230">
        <v>2600317726.7399998</v>
      </c>
    </row>
    <row r="71" spans="1:15" ht="15.75" thickTop="1">
      <c r="B71" s="209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</row>
    <row r="72" spans="1:15">
      <c r="A72" s="232"/>
      <c r="B72" s="233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5"/>
      <c r="O72" s="236"/>
    </row>
    <row r="74" spans="1:15">
      <c r="B74" s="44" t="s">
        <v>265</v>
      </c>
    </row>
    <row r="75" spans="1:15">
      <c r="B75" s="43" t="s">
        <v>264</v>
      </c>
    </row>
    <row r="76" spans="1:15">
      <c r="O76" s="237" t="s">
        <v>262</v>
      </c>
    </row>
    <row r="79" spans="1:15">
      <c r="B79" s="238"/>
    </row>
    <row r="80" spans="1:15">
      <c r="B80" s="238"/>
    </row>
  </sheetData>
  <mergeCells count="3">
    <mergeCell ref="B1:N1"/>
    <mergeCell ref="B2:N2"/>
    <mergeCell ref="B3:N3"/>
  </mergeCells>
  <pageMargins left="0.7" right="0.7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C892B3-CCBC-4BCD-A3BB-D0881DD95C73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D9EA22-1F3D-4AC5-9A50-A5EFA728F0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39573-5804-422E-A211-B44CFE1CA8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P 1-2</vt:lpstr>
      <vt:lpstr>P3</vt:lpstr>
      <vt:lpstr>P4</vt:lpstr>
      <vt:lpstr>P 5</vt:lpstr>
      <vt:lpstr>P 6</vt:lpstr>
      <vt:lpstr>P 7</vt:lpstr>
      <vt:lpstr>P 8</vt:lpstr>
      <vt:lpstr>P 9-13 CFIT Schedules</vt:lpstr>
      <vt:lpstr>P 14</vt:lpstr>
      <vt:lpstr>P 15</vt:lpstr>
      <vt:lpstr>p 16</vt:lpstr>
      <vt:lpstr>P 17</vt:lpstr>
      <vt:lpstr>P 18</vt:lpstr>
      <vt:lpstr>P19</vt:lpstr>
      <vt:lpstr>'P 1-2'!Print_Area</vt:lpstr>
      <vt:lpstr>'P 17'!Print_Area</vt:lpstr>
      <vt:lpstr>'P 6'!Print_Area</vt:lpstr>
      <vt:lpstr>'P 7'!Print_Area</vt:lpstr>
      <vt:lpstr>'P 9-13 CFIT Schedules'!Print_Area</vt:lpstr>
      <vt:lpstr>'P19'!Print_Area</vt:lpstr>
      <vt:lpstr>'P 9-13 CFIT Schedules'!Print_Titles</vt:lpstr>
    </vt:vector>
  </TitlesOfParts>
  <Company>IT-CPS-8/28/1-(Help#=8-835-3050) Full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lastModifiedBy>Betsy Sekula</cp:lastModifiedBy>
  <cp:lastPrinted>2017-06-27T20:37:41Z</cp:lastPrinted>
  <dcterms:created xsi:type="dcterms:W3CDTF">2005-08-16T12:06:50Z</dcterms:created>
  <dcterms:modified xsi:type="dcterms:W3CDTF">2017-07-09T22:34:03Z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