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8060" windowHeight="11715" activeTab="0"/>
  </bookViews>
  <sheets>
    <sheet name="Non-Affil Coal Receipts" sheetId="1" r:id="rId1"/>
    <sheet name="Fuel Cost" sheetId="2" r:id="rId2"/>
    <sheet name="5010020 &amp; 5010034 Query" sheetId="3" r:id="rId3"/>
  </sheets>
  <externalReferences>
    <externalReference r:id="rId6"/>
    <externalReference r:id="rId7"/>
    <externalReference r:id="rId8"/>
  </externalReferences>
  <definedNames>
    <definedName name="_xlnm._FilterDatabase" localSheetId="2" hidden="1">'5010020 &amp; 5010034 Query'!$A$1:$U$40</definedName>
    <definedName name="_xlnm.Print_Area" localSheetId="1">'Fuel Cost'!$A$1:$H$12</definedName>
    <definedName name="_xlnm.Print_Area" localSheetId="0">'Non-Affil Coal Receipts'!$A$1:$G$227</definedName>
  </definedNames>
  <calcPr fullCalcOnLoad="1"/>
</workbook>
</file>

<file path=xl/sharedStrings.xml><?xml version="1.0" encoding="utf-8"?>
<sst xmlns="http://schemas.openxmlformats.org/spreadsheetml/2006/main" count="990" uniqueCount="138">
  <si>
    <t>Total</t>
  </si>
  <si>
    <t>FUEL</t>
  </si>
  <si>
    <t>TOTAL 501 COST $</t>
  </si>
  <si>
    <t>AVG BTU PER LB./GAL AS FIRED</t>
  </si>
  <si>
    <t>TOTAL MMBTU</t>
  </si>
  <si>
    <t>NET GEN-MWH</t>
  </si>
  <si>
    <t>COST-CENTS PER MMBTU</t>
  </si>
  <si>
    <t>COST-CENTS PER KWH</t>
  </si>
  <si>
    <t>KENTUCKY POWER COMPANY</t>
  </si>
  <si>
    <t>RECORD OF FUEL COST</t>
  </si>
  <si>
    <t>wtd avg</t>
  </si>
  <si>
    <t>Total 501 Cost $ Reconciliation:</t>
  </si>
  <si>
    <t>total</t>
  </si>
  <si>
    <t>Source:  PG 24s</t>
  </si>
  <si>
    <t>a</t>
  </si>
  <si>
    <t>b</t>
  </si>
  <si>
    <t>c</t>
  </si>
  <si>
    <t xml:space="preserve"> + a - b + c</t>
  </si>
  <si>
    <t>Pg 24 Control Check</t>
  </si>
  <si>
    <t>Date</t>
  </si>
  <si>
    <t>Unit</t>
  </si>
  <si>
    <t>Descr</t>
  </si>
  <si>
    <t>Account</t>
  </si>
  <si>
    <t>Journal ID</t>
  </si>
  <si>
    <t>Dept</t>
  </si>
  <si>
    <t>Project</t>
  </si>
  <si>
    <t>W/O</t>
  </si>
  <si>
    <t>ABM Act</t>
  </si>
  <si>
    <t>Cost Comp</t>
  </si>
  <si>
    <t>Year</t>
  </si>
  <si>
    <t>Period</t>
  </si>
  <si>
    <t>Line Descr</t>
  </si>
  <si>
    <t>PC Bus Unit</t>
  </si>
  <si>
    <t>Seq</t>
  </si>
  <si>
    <t>117</t>
  </si>
  <si>
    <t>10218</t>
  </si>
  <si>
    <t>000001074</t>
  </si>
  <si>
    <t>974</t>
  </si>
  <si>
    <t>WSREG</t>
  </si>
  <si>
    <t>Quantity</t>
  </si>
  <si>
    <t>Total = GL</t>
  </si>
  <si>
    <t>April 2016</t>
  </si>
  <si>
    <t>May 2016</t>
  </si>
  <si>
    <t>MARCH 1, 2016 - FEBRUARY 28, 2017</t>
  </si>
  <si>
    <t>BTU Per Pound of Coal as Fired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</si>
  <si>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</si>
  <si>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</si>
  <si>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</si>
  <si>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</si>
  <si>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</si>
  <si>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</si>
  <si>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</si>
  <si>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</si>
  <si>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</si>
  <si>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Query</t>
  </si>
  <si>
    <t>Status</t>
  </si>
  <si>
    <t>Currency</t>
  </si>
  <si>
    <t>Amount</t>
  </si>
  <si>
    <t>An Type</t>
  </si>
  <si>
    <t>User</t>
  </si>
  <si>
    <t>Ledger Grp</t>
  </si>
  <si>
    <t>Reversal</t>
  </si>
  <si>
    <t>Debits</t>
  </si>
  <si>
    <t>Source</t>
  </si>
  <si>
    <t>Ref No</t>
  </si>
  <si>
    <t>P</t>
  </si>
  <si>
    <t>USD</t>
  </si>
  <si>
    <t>ACT</t>
  </si>
  <si>
    <t>S209377</t>
  </si>
  <si>
    <t>ACTUALS</t>
  </si>
  <si>
    <t>N</t>
  </si>
  <si>
    <t>UPL</t>
  </si>
  <si>
    <t>REC</t>
  </si>
  <si>
    <t>S206136</t>
  </si>
  <si>
    <t>2016-06-30</t>
  </si>
  <si>
    <t>2016-10-31</t>
  </si>
  <si>
    <t>2016-08-31</t>
  </si>
  <si>
    <t>2016-12-31</t>
  </si>
  <si>
    <t>2016-07-31</t>
  </si>
  <si>
    <t>2016-09-30</t>
  </si>
  <si>
    <t>2016-11-30</t>
  </si>
  <si>
    <t>2017-01-31</t>
  </si>
  <si>
    <t>2017-02-27</t>
  </si>
  <si>
    <t>2017-02-28</t>
  </si>
  <si>
    <t>FA0163</t>
  </si>
  <si>
    <t>5010020</t>
  </si>
  <si>
    <t>NAT GAS CONSUMED BIG SANDY</t>
  </si>
  <si>
    <t>G0001125</t>
  </si>
  <si>
    <t>346</t>
  </si>
  <si>
    <t>Gas purchases, consumed, and a</t>
  </si>
  <si>
    <t>Nat Gas Consumed Big Sandy</t>
  </si>
  <si>
    <t>Gas estimate purchases, consum</t>
  </si>
  <si>
    <t>FA0164</t>
  </si>
  <si>
    <t>Nat Gas Consumed CC</t>
  </si>
  <si>
    <t>NAT GAS CONSUMED CC</t>
  </si>
  <si>
    <t>Gas trup up for purchases, con</t>
  </si>
  <si>
    <t>Nat Gas Consumed Steam</t>
  </si>
  <si>
    <t>5010034</t>
  </si>
  <si>
    <t>GAS RESERVATION FEES</t>
  </si>
  <si>
    <t>Gas Reservation Fees</t>
  </si>
  <si>
    <t>Gas Transp Res Fees - CC</t>
  </si>
  <si>
    <t>GAS TRANSP RES FEES - CC</t>
  </si>
  <si>
    <t>Natural Gas</t>
  </si>
  <si>
    <t>MCFs Consumed</t>
  </si>
  <si>
    <t>Fuel Cost</t>
  </si>
  <si>
    <t>MMBTU Consumed</t>
  </si>
  <si>
    <t>MCF'S</t>
  </si>
  <si>
    <t>C/MMBTU</t>
  </si>
  <si>
    <t>Gross MMBTU</t>
  </si>
  <si>
    <t>Vendor</t>
  </si>
  <si>
    <t xml:space="preserve"> Current Month BTU/CF</t>
  </si>
  <si>
    <t>MMBTU</t>
  </si>
  <si>
    <t>Purchases/Uninvoiced</t>
  </si>
  <si>
    <t>BIG SANDY PLANT</t>
  </si>
  <si>
    <t>ATMOS</t>
  </si>
  <si>
    <t>BIOURJA</t>
  </si>
  <si>
    <t>NextEra</t>
  </si>
  <si>
    <t>RangeApp</t>
  </si>
  <si>
    <t>Sequent</t>
  </si>
  <si>
    <t>Tenaska</t>
  </si>
  <si>
    <t>TEXLA</t>
  </si>
  <si>
    <t>Columbia Gas*</t>
  </si>
  <si>
    <t>Columbia Gas  - Reservation Fee</t>
  </si>
  <si>
    <t>Net MMBTU</t>
  </si>
  <si>
    <t>NON-AFFILIATED NG</t>
  </si>
  <si>
    <t>Reservation Fee</t>
  </si>
  <si>
    <t>EDF</t>
  </si>
  <si>
    <t>Macquarie</t>
  </si>
  <si>
    <t>NJR Energy</t>
  </si>
  <si>
    <t>TOTAL MCF CONSUMED</t>
  </si>
  <si>
    <t>ACCOUNT 5010020 - Natural Gas Consumption</t>
  </si>
  <si>
    <t>ACCOUNT 5010034 - Reservation Fee Consumption</t>
  </si>
  <si>
    <t>MIECO Inc.</t>
  </si>
  <si>
    <t>CONCORD</t>
  </si>
  <si>
    <t>IGS</t>
  </si>
  <si>
    <t>Mercuria</t>
  </si>
  <si>
    <t>March 2016</t>
  </si>
  <si>
    <t>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</si>
</sst>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mm\-yyyy"/>
    <numFmt numFmtId="167" formatCode="_(* #,##0.0_);_(* \(#,##0.0\);_(* &quot;-&quot;??_);_(@_)"/>
    <numFmt numFmtId="168" formatCode="[$-409]h:mm:ss\ AM/PM"/>
    <numFmt numFmtId="169" formatCode="&quot;$&quot;#,##0.00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_);_(* \(#,##0.0000\);_(* &quot;-&quot;????_);_(@_)"/>
    <numFmt numFmtId="174" formatCode="#,##0.000000000_);[Red]\(#,##0.000000000\)"/>
    <numFmt numFmtId="175" formatCode="mmmm\-yy"/>
    <numFmt numFmtId="176" formatCode="#,##0.00000000_);\(#,##0.00000000\)"/>
    <numFmt numFmtId="177" formatCode="[$-409]mmmm\-yy;@"/>
    <numFmt numFmtId="178" formatCode="_(&quot;$&quot;* #,##0_);_(&quot;$&quot;* \(#,##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indexed="12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43" fontId="1" fillId="0" borderId="0" xfId="42" applyFont="1" applyAlignment="1">
      <alignment/>
    </xf>
    <xf numFmtId="43" fontId="4" fillId="0" borderId="11" xfId="42" applyFont="1" applyBorder="1" applyAlignment="1">
      <alignment horizontal="center"/>
    </xf>
    <xf numFmtId="44" fontId="0" fillId="0" borderId="0" xfId="0" applyNumberFormat="1" applyAlignment="1">
      <alignment/>
    </xf>
    <xf numFmtId="4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0" xfId="42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0" fontId="4" fillId="0" borderId="11" xfId="42" applyNumberFormat="1" applyFont="1" applyBorder="1" applyAlignment="1">
      <alignment horizontal="center" wrapText="1"/>
    </xf>
    <xf numFmtId="170" fontId="1" fillId="0" borderId="0" xfId="42" applyNumberFormat="1" applyFont="1" applyAlignment="1">
      <alignment/>
    </xf>
    <xf numFmtId="44" fontId="1" fillId="0" borderId="0" xfId="67" applyFont="1" applyAlignment="1">
      <alignment/>
    </xf>
    <xf numFmtId="165" fontId="0" fillId="0" borderId="0" xfId="0" applyNumberFormat="1" applyAlignment="1">
      <alignment/>
    </xf>
    <xf numFmtId="172" fontId="1" fillId="0" borderId="0" xfId="42" applyNumberFormat="1" applyFont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3" fontId="1" fillId="0" borderId="0" xfId="42" applyNumberFormat="1" applyFont="1" applyAlignment="1">
      <alignment/>
    </xf>
    <xf numFmtId="170" fontId="4" fillId="0" borderId="0" xfId="42" applyNumberFormat="1" applyFont="1" applyAlignment="1">
      <alignment/>
    </xf>
    <xf numFmtId="43" fontId="4" fillId="0" borderId="0" xfId="0" applyNumberFormat="1" applyFont="1" applyAlignment="1">
      <alignment/>
    </xf>
    <xf numFmtId="43" fontId="5" fillId="0" borderId="0" xfId="42" applyFont="1" applyAlignment="1">
      <alignment/>
    </xf>
    <xf numFmtId="170" fontId="1" fillId="0" borderId="11" xfId="42" applyNumberFormat="1" applyFont="1" applyBorder="1" applyAlignment="1">
      <alignment/>
    </xf>
    <xf numFmtId="43" fontId="0" fillId="0" borderId="0" xfId="0" applyNumberFormat="1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170" fontId="4" fillId="0" borderId="0" xfId="42" applyNumberFormat="1" applyFont="1" applyAlignment="1">
      <alignment horizontal="center"/>
    </xf>
    <xf numFmtId="0" fontId="0" fillId="0" borderId="0" xfId="0" applyAlignment="1">
      <alignment horizontal="right"/>
    </xf>
    <xf numFmtId="40" fontId="0" fillId="0" borderId="11" xfId="0" applyNumberFormat="1" applyBorder="1" applyAlignment="1">
      <alignment/>
    </xf>
    <xf numFmtId="0" fontId="0" fillId="0" borderId="0" xfId="0" applyAlignment="1" quotePrefix="1">
      <alignment horizontal="right"/>
    </xf>
    <xf numFmtId="170" fontId="6" fillId="0" borderId="0" xfId="42" applyNumberFormat="1" applyFont="1" applyAlignment="1">
      <alignment/>
    </xf>
    <xf numFmtId="170" fontId="6" fillId="0" borderId="0" xfId="42" applyNumberFormat="1" applyFont="1" applyAlignment="1">
      <alignment horizontal="center"/>
    </xf>
    <xf numFmtId="43" fontId="4" fillId="0" borderId="0" xfId="42" applyFont="1" applyAlignment="1">
      <alignment horizontal="center"/>
    </xf>
    <xf numFmtId="165" fontId="0" fillId="0" borderId="0" xfId="0" applyNumberFormat="1" applyAlignment="1">
      <alignment horizontal="center"/>
    </xf>
    <xf numFmtId="170" fontId="4" fillId="0" borderId="11" xfId="42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0" xfId="126" applyFont="1" applyAlignment="1">
      <alignment horizontal="center"/>
    </xf>
    <xf numFmtId="15" fontId="2" fillId="0" borderId="0" xfId="128" applyFont="1" applyAlignment="1" quotePrefix="1">
      <alignment horizontal="center"/>
    </xf>
    <xf numFmtId="4" fontId="2" fillId="0" borderId="0" xfId="130" applyFont="1" applyAlignment="1">
      <alignment horizontal="center"/>
    </xf>
    <xf numFmtId="3" fontId="2" fillId="0" borderId="0" xfId="134" applyFont="1" applyAlignment="1">
      <alignment horizontal="center"/>
    </xf>
    <xf numFmtId="170" fontId="6" fillId="0" borderId="0" xfId="42" applyNumberFormat="1" applyFont="1" applyFill="1" applyAlignment="1">
      <alignment horizontal="center"/>
    </xf>
    <xf numFmtId="170" fontId="6" fillId="0" borderId="0" xfId="42" applyNumberFormat="1" applyFont="1" applyFill="1" applyAlignment="1">
      <alignment/>
    </xf>
    <xf numFmtId="170" fontId="1" fillId="0" borderId="0" xfId="42" applyNumberFormat="1" applyFont="1" applyFill="1" applyAlignment="1">
      <alignment/>
    </xf>
    <xf numFmtId="44" fontId="4" fillId="0" borderId="0" xfId="67" applyFont="1" applyAlignment="1">
      <alignment/>
    </xf>
    <xf numFmtId="0" fontId="3" fillId="0" borderId="9" xfId="132" applyAlignment="1">
      <alignment horizontal="center" wrapText="1"/>
      <protection/>
    </xf>
    <xf numFmtId="44" fontId="8" fillId="0" borderId="11" xfId="67" applyFont="1" applyFill="1" applyBorder="1" applyAlignment="1">
      <alignment/>
    </xf>
    <xf numFmtId="44" fontId="8" fillId="0" borderId="11" xfId="67" applyFont="1" applyFill="1" applyBorder="1" applyAlignment="1">
      <alignment horizontal="left" indent="1"/>
    </xf>
    <xf numFmtId="0" fontId="4" fillId="0" borderId="0" xfId="0" applyFont="1" applyBorder="1" applyAlignment="1">
      <alignment/>
    </xf>
    <xf numFmtId="44" fontId="8" fillId="0" borderId="0" xfId="67" applyFont="1" applyFill="1" applyBorder="1" applyAlignment="1">
      <alignment/>
    </xf>
    <xf numFmtId="44" fontId="8" fillId="0" borderId="0" xfId="67" applyFont="1" applyFill="1" applyBorder="1" applyAlignment="1">
      <alignment horizontal="left" indent="1"/>
    </xf>
    <xf numFmtId="0" fontId="0" fillId="0" borderId="0" xfId="0" applyFont="1" applyAlignment="1">
      <alignment/>
    </xf>
    <xf numFmtId="3" fontId="8" fillId="0" borderId="11" xfId="109" applyNumberFormat="1" applyFont="1" applyFill="1" applyBorder="1" applyAlignment="1">
      <alignment horizontal="center"/>
      <protection/>
    </xf>
    <xf numFmtId="3" fontId="8" fillId="0" borderId="0" xfId="109" applyNumberFormat="1" applyFont="1" applyFill="1" applyBorder="1" applyAlignment="1">
      <alignment horizontal="center"/>
      <protection/>
    </xf>
    <xf numFmtId="43" fontId="8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/>
    </xf>
    <xf numFmtId="43" fontId="8" fillId="0" borderId="11" xfId="42" applyFont="1" applyFill="1" applyBorder="1" applyAlignment="1">
      <alignment horizontal="right"/>
    </xf>
    <xf numFmtId="43" fontId="8" fillId="0" borderId="11" xfId="42" applyFont="1" applyFill="1" applyBorder="1" applyAlignment="1">
      <alignment/>
    </xf>
    <xf numFmtId="0" fontId="8" fillId="0" borderId="11" xfId="109" applyFont="1" applyFill="1" applyBorder="1">
      <alignment/>
      <protection/>
    </xf>
    <xf numFmtId="3" fontId="14" fillId="0" borderId="0" xfId="109" applyNumberFormat="1" applyFont="1" applyFill="1" applyBorder="1" applyAlignment="1">
      <alignment horizontal="center"/>
      <protection/>
    </xf>
    <xf numFmtId="3" fontId="14" fillId="0" borderId="0" xfId="109" applyNumberFormat="1" applyFont="1" applyFill="1" applyBorder="1" applyAlignment="1">
      <alignment horizontal="right"/>
      <protection/>
    </xf>
    <xf numFmtId="37" fontId="14" fillId="0" borderId="0" xfId="44" applyNumberFormat="1" applyFont="1" applyFill="1" applyBorder="1" applyAlignment="1">
      <alignment/>
    </xf>
    <xf numFmtId="44" fontId="14" fillId="0" borderId="0" xfId="67" applyFont="1" applyFill="1" applyBorder="1" applyAlignment="1">
      <alignment/>
    </xf>
    <xf numFmtId="44" fontId="14" fillId="0" borderId="0" xfId="67" applyFont="1" applyFill="1" applyBorder="1" applyAlignment="1">
      <alignment horizontal="left" indent="1"/>
    </xf>
    <xf numFmtId="170" fontId="14" fillId="0" borderId="0" xfId="44" applyNumberFormat="1" applyFont="1" applyFill="1" applyBorder="1" applyAlignment="1">
      <alignment/>
    </xf>
    <xf numFmtId="3" fontId="14" fillId="0" borderId="11" xfId="109" applyNumberFormat="1" applyFont="1" applyFill="1" applyBorder="1" applyAlignment="1">
      <alignment horizontal="center"/>
      <protection/>
    </xf>
    <xf numFmtId="44" fontId="14" fillId="0" borderId="11" xfId="67" applyFont="1" applyFill="1" applyBorder="1" applyAlignment="1">
      <alignment/>
    </xf>
    <xf numFmtId="44" fontId="14" fillId="0" borderId="11" xfId="67" applyFont="1" applyFill="1" applyBorder="1" applyAlignment="1">
      <alignment horizontal="left" indent="1"/>
    </xf>
    <xf numFmtId="170" fontId="14" fillId="0" borderId="11" xfId="44" applyNumberFormat="1" applyFont="1" applyFill="1" applyBorder="1" applyAlignment="1">
      <alignment/>
    </xf>
    <xf numFmtId="43" fontId="0" fillId="0" borderId="0" xfId="42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4" fontId="0" fillId="0" borderId="0" xfId="67" applyFont="1" applyAlignment="1">
      <alignment/>
    </xf>
    <xf numFmtId="43" fontId="14" fillId="0" borderId="11" xfId="42" applyFont="1" applyFill="1" applyBorder="1" applyAlignment="1">
      <alignment horizontal="left" indent="1"/>
    </xf>
    <xf numFmtId="0" fontId="14" fillId="0" borderId="0" xfId="109" applyFont="1" applyFill="1" applyBorder="1">
      <alignment/>
      <protection/>
    </xf>
    <xf numFmtId="43" fontId="14" fillId="0" borderId="0" xfId="42" applyFont="1" applyFill="1" applyBorder="1" applyAlignment="1">
      <alignment horizontal="right"/>
    </xf>
    <xf numFmtId="43" fontId="14" fillId="0" borderId="0" xfId="42" applyFont="1" applyFill="1" applyBorder="1" applyAlignment="1">
      <alignment/>
    </xf>
    <xf numFmtId="0" fontId="14" fillId="0" borderId="11" xfId="109" applyFont="1" applyFill="1" applyBorder="1">
      <alignment/>
      <protection/>
    </xf>
    <xf numFmtId="43" fontId="14" fillId="0" borderId="11" xfId="42" applyFont="1" applyFill="1" applyBorder="1" applyAlignment="1">
      <alignment horizontal="right"/>
    </xf>
    <xf numFmtId="43" fontId="14" fillId="0" borderId="11" xfId="42" applyFont="1" applyFill="1" applyBorder="1" applyAlignment="1">
      <alignment/>
    </xf>
    <xf numFmtId="3" fontId="14" fillId="0" borderId="0" xfId="113" applyNumberFormat="1" applyFont="1" applyFill="1" applyBorder="1" applyAlignment="1">
      <alignment horizontal="center"/>
      <protection/>
    </xf>
    <xf numFmtId="0" fontId="14" fillId="0" borderId="0" xfId="113" applyFont="1" applyFill="1" applyBorder="1">
      <alignment/>
      <protection/>
    </xf>
    <xf numFmtId="0" fontId="14" fillId="0" borderId="0" xfId="109" applyFont="1" applyFill="1" applyBorder="1" applyAlignment="1">
      <alignment horizontal="left"/>
      <protection/>
    </xf>
    <xf numFmtId="0" fontId="8" fillId="0" borderId="0" xfId="109" applyFont="1" applyFill="1" applyBorder="1">
      <alignment/>
      <protection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" fillId="0" borderId="0" xfId="109" applyFont="1" applyFill="1" applyBorder="1" applyAlignment="1">
      <alignment horizontal="left"/>
      <protection/>
    </xf>
    <xf numFmtId="0" fontId="13" fillId="0" borderId="0" xfId="109" applyFont="1" applyFill="1" applyBorder="1" applyAlignment="1">
      <alignment horizontal="left"/>
      <protection/>
    </xf>
    <xf numFmtId="0" fontId="12" fillId="0" borderId="0" xfId="109" applyFont="1" applyFill="1" applyBorder="1" applyAlignment="1">
      <alignment horizontal="lef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1 2" xfId="47"/>
    <cellStyle name="Comma 2" xfId="48"/>
    <cellStyle name="Comma 2 2" xfId="49"/>
    <cellStyle name="Comma 2 2 2" xfId="50"/>
    <cellStyle name="Comma 2 3" xfId="51"/>
    <cellStyle name="Comma 3" xfId="52"/>
    <cellStyle name="Comma 3 2" xfId="53"/>
    <cellStyle name="Comma 4" xfId="54"/>
    <cellStyle name="Comma 4 2" xfId="55"/>
    <cellStyle name="Comma 4 3" xfId="56"/>
    <cellStyle name="Comma 5" xfId="57"/>
    <cellStyle name="Comma 5 2" xfId="58"/>
    <cellStyle name="Comma 6" xfId="59"/>
    <cellStyle name="Comma 6 2" xfId="60"/>
    <cellStyle name="Comma 6 3" xfId="61"/>
    <cellStyle name="Comma 7" xfId="62"/>
    <cellStyle name="Comma 8" xfId="63"/>
    <cellStyle name="Comma 8 2" xfId="64"/>
    <cellStyle name="Comma 9" xfId="65"/>
    <cellStyle name="Comma 9 2" xfId="66"/>
    <cellStyle name="Currency" xfId="67"/>
    <cellStyle name="Currency [0]" xfId="68"/>
    <cellStyle name="Currency 10" xfId="69"/>
    <cellStyle name="Currency 10 2" xfId="70"/>
    <cellStyle name="Currency 11" xfId="71"/>
    <cellStyle name="Currency 11 2" xfId="72"/>
    <cellStyle name="Currency 12" xfId="73"/>
    <cellStyle name="Currency 12 2" xfId="74"/>
    <cellStyle name="Currency 2" xfId="75"/>
    <cellStyle name="Currency 2 2" xfId="76"/>
    <cellStyle name="Currency 2 2 2" xfId="77"/>
    <cellStyle name="Currency 3" xfId="78"/>
    <cellStyle name="Currency 3 2" xfId="79"/>
    <cellStyle name="Currency 4" xfId="80"/>
    <cellStyle name="Currency 4 2" xfId="81"/>
    <cellStyle name="Currency 4 3" xfId="82"/>
    <cellStyle name="Currency 5" xfId="83"/>
    <cellStyle name="Currency 5 2" xfId="84"/>
    <cellStyle name="Currency 6" xfId="85"/>
    <cellStyle name="Currency 7" xfId="86"/>
    <cellStyle name="Currency 7 2" xfId="87"/>
    <cellStyle name="Currency 7 3" xfId="88"/>
    <cellStyle name="Currency 8" xfId="89"/>
    <cellStyle name="Currency 8 2" xfId="90"/>
    <cellStyle name="Currency 9" xfId="91"/>
    <cellStyle name="Currency 9 2" xfId="92"/>
    <cellStyle name="Explanatory Text" xfId="93"/>
    <cellStyle name="Followed Hyperlink" xfId="94"/>
    <cellStyle name="Good" xfId="95"/>
    <cellStyle name="Heading 1" xfId="96"/>
    <cellStyle name="Heading 2" xfId="97"/>
    <cellStyle name="Heading 3" xfId="98"/>
    <cellStyle name="Heading 4" xfId="99"/>
    <cellStyle name="Hyperlink" xfId="100"/>
    <cellStyle name="Input" xfId="101"/>
    <cellStyle name="Linked Cell" xfId="102"/>
    <cellStyle name="Neutral" xfId="103"/>
    <cellStyle name="Normal 2" xfId="104"/>
    <cellStyle name="Normal 2 2" xfId="105"/>
    <cellStyle name="Normal 3" xfId="106"/>
    <cellStyle name="Normal 3 2" xfId="107"/>
    <cellStyle name="Normal 3 3" xfId="108"/>
    <cellStyle name="Normal 4" xfId="109"/>
    <cellStyle name="Normal 5" xfId="110"/>
    <cellStyle name="Normal 6" xfId="111"/>
    <cellStyle name="Normal 7" xfId="112"/>
    <cellStyle name="Normal 8" xfId="113"/>
    <cellStyle name="Note" xfId="114"/>
    <cellStyle name="Output" xfId="115"/>
    <cellStyle name="Percent" xfId="116"/>
    <cellStyle name="Percent 2" xfId="117"/>
    <cellStyle name="Percent 3" xfId="118"/>
    <cellStyle name="Percent 3 2" xfId="119"/>
    <cellStyle name="Percent 4" xfId="120"/>
    <cellStyle name="Percent 5" xfId="121"/>
    <cellStyle name="Percent 5 2" xfId="122"/>
    <cellStyle name="Percent 6" xfId="123"/>
    <cellStyle name="Percent 6 2" xfId="124"/>
    <cellStyle name="PSChar" xfId="125"/>
    <cellStyle name="PSChar 2" xfId="126"/>
    <cellStyle name="PSDate" xfId="127"/>
    <cellStyle name="PSDate 2" xfId="128"/>
    <cellStyle name="PSDec" xfId="129"/>
    <cellStyle name="PSDec 2" xfId="130"/>
    <cellStyle name="PSHeading" xfId="131"/>
    <cellStyle name="PSHeading 2" xfId="132"/>
    <cellStyle name="PSInt" xfId="133"/>
    <cellStyle name="PSInt 2" xfId="134"/>
    <cellStyle name="PSSpacer" xfId="135"/>
    <cellStyle name="PSSpacer 2" xfId="136"/>
    <cellStyle name="Title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uel%20New\KP\2016\1216\FR03PAGE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uel%20New\KP\2016\0216\FR03PAGE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uel%20New\KP\2017\0217\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BIG SANDY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WPCO"/>
      <sheetName val="MITCHELL WPCO HIGH SULFUR"/>
      <sheetName val="MITCHELL WPCO LOW SULFUR"/>
      <sheetName val="PRIN GEN"/>
      <sheetName val="CONTROLS"/>
      <sheetName val="GADS"/>
    </sheetNames>
    <sheetDataSet>
      <sheetData sheetId="1">
        <row r="50">
          <cell r="F50">
            <v>4273876.732793522</v>
          </cell>
          <cell r="G50">
            <v>14094495.350000001</v>
          </cell>
        </row>
        <row r="55">
          <cell r="G55">
            <v>3795048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BIG SANDY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WPCO"/>
      <sheetName val="MITCHELL WPCO HIGH SULFUR"/>
      <sheetName val="MITCHELL WPCO LOW SULFUR"/>
      <sheetName val="PRIN GEN"/>
      <sheetName val="CONTROLS"/>
      <sheetName val="GADS"/>
      <sheetName val="TOAL CO"/>
    </sheetNames>
    <sheetDataSet>
      <sheetData sheetId="1">
        <row r="50">
          <cell r="F50">
            <v>0</v>
          </cell>
          <cell r="G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BIG SANDY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WPCO"/>
      <sheetName val="MITCHELL WPCO HIGH SULFUR"/>
      <sheetName val="MITCHELL WPCO LOW SULFUR"/>
      <sheetName val="PRIN GEN"/>
      <sheetName val="CONTROLS"/>
      <sheetName val="GADS"/>
    </sheetNames>
    <sheetDataSet>
      <sheetData sheetId="1">
        <row r="50">
          <cell r="F50">
            <v>388159.2736422897</v>
          </cell>
          <cell r="G50">
            <v>1466027.9100000001</v>
          </cell>
        </row>
        <row r="55">
          <cell r="G55">
            <v>1036440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view="pageBreakPreview" zoomScale="60" workbookViewId="0" topLeftCell="A1">
      <selection activeCell="A22" sqref="A22"/>
    </sheetView>
  </sheetViews>
  <sheetFormatPr defaultColWidth="9.140625" defaultRowHeight="15"/>
  <cols>
    <col min="1" max="1" width="33.57421875" style="54" bestFit="1" customWidth="1"/>
    <col min="2" max="2" width="34.00390625" style="74" hidden="1" customWidth="1"/>
    <col min="3" max="3" width="16.421875" style="72" hidden="1" customWidth="1"/>
    <col min="4" max="4" width="13.421875" style="73" hidden="1" customWidth="1"/>
    <col min="5" max="5" width="32.421875" style="54" customWidth="1"/>
    <col min="6" max="6" width="12.8515625" style="54" hidden="1" customWidth="1"/>
    <col min="7" max="7" width="18.7109375" style="54" customWidth="1"/>
    <col min="8" max="8" width="8.7109375" style="75" bestFit="1" customWidth="1"/>
    <col min="9" max="16384" width="9.140625" style="54" customWidth="1"/>
  </cols>
  <sheetData>
    <row r="1" spans="1:2" ht="15">
      <c r="A1" s="87"/>
      <c r="B1" s="4"/>
    </row>
    <row r="2" ht="15">
      <c r="A2" s="87"/>
    </row>
    <row r="3" ht="15">
      <c r="A3" s="88" t="s">
        <v>136</v>
      </c>
    </row>
    <row r="4" spans="1:2" ht="15">
      <c r="A4" s="87"/>
      <c r="B4" s="2" t="s">
        <v>124</v>
      </c>
    </row>
    <row r="5" ht="15">
      <c r="A5" s="87"/>
    </row>
    <row r="6" spans="1:7" ht="15">
      <c r="A6" s="2" t="s">
        <v>109</v>
      </c>
      <c r="B6" s="2" t="s">
        <v>110</v>
      </c>
      <c r="C6" s="6" t="s">
        <v>111</v>
      </c>
      <c r="D6" s="8" t="s">
        <v>106</v>
      </c>
      <c r="E6" s="8" t="s">
        <v>112</v>
      </c>
      <c r="F6" s="8" t="s">
        <v>107</v>
      </c>
      <c r="G6" s="8" t="s">
        <v>108</v>
      </c>
    </row>
    <row r="7" ht="15">
      <c r="A7" s="87"/>
    </row>
    <row r="8" spans="1:7" ht="15">
      <c r="A8" s="9" t="s">
        <v>113</v>
      </c>
      <c r="G8" s="75"/>
    </row>
    <row r="9" spans="1:7" ht="15">
      <c r="A9" s="71">
        <v>0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</row>
    <row r="10" spans="1:7" ht="15">
      <c r="A10" s="87"/>
      <c r="G10" s="75"/>
    </row>
    <row r="11" spans="1:7" ht="15">
      <c r="A11" s="92" t="s">
        <v>137</v>
      </c>
      <c r="B11" s="10"/>
      <c r="C11" s="10">
        <f>SUM(C9:C10)</f>
        <v>0</v>
      </c>
      <c r="D11" s="10">
        <f>SUM(D9:D10)</f>
        <v>0</v>
      </c>
      <c r="E11" s="11">
        <f>SUM(E9:E10)</f>
        <v>0</v>
      </c>
      <c r="F11" s="47">
        <v>0</v>
      </c>
      <c r="G11" s="11">
        <f>SUM(G9)</f>
        <v>0</v>
      </c>
    </row>
    <row r="12" spans="1:8" ht="15">
      <c r="A12" s="87"/>
      <c r="B12" s="4"/>
      <c r="H12" s="47"/>
    </row>
    <row r="13" spans="1:8" ht="15">
      <c r="A13" s="88" t="s">
        <v>41</v>
      </c>
      <c r="H13" s="47"/>
    </row>
    <row r="14" spans="1:8" ht="15">
      <c r="A14" s="87"/>
      <c r="H14" s="47"/>
    </row>
    <row r="15" spans="1:8" ht="15">
      <c r="A15" s="87"/>
      <c r="B15" s="2" t="s">
        <v>124</v>
      </c>
      <c r="H15" s="47"/>
    </row>
    <row r="16" spans="1:8" ht="15">
      <c r="A16" s="87"/>
      <c r="H16" s="47"/>
    </row>
    <row r="17" spans="1:8" s="20" customFormat="1" ht="15">
      <c r="A17" s="2" t="s">
        <v>109</v>
      </c>
      <c r="B17" s="2" t="s">
        <v>110</v>
      </c>
      <c r="C17" s="6" t="s">
        <v>111</v>
      </c>
      <c r="D17" s="8" t="s">
        <v>106</v>
      </c>
      <c r="E17" s="8" t="s">
        <v>112</v>
      </c>
      <c r="F17" s="8" t="s">
        <v>107</v>
      </c>
      <c r="G17" s="8" t="s">
        <v>108</v>
      </c>
      <c r="H17" s="47"/>
    </row>
    <row r="18" spans="1:8" ht="15">
      <c r="A18" s="87"/>
      <c r="H18" s="47"/>
    </row>
    <row r="19" spans="1:8" ht="15">
      <c r="A19" s="9" t="s">
        <v>113</v>
      </c>
      <c r="G19" s="75"/>
      <c r="H19" s="47"/>
    </row>
    <row r="20" spans="1:8" ht="15">
      <c r="A20" s="80" t="s">
        <v>122</v>
      </c>
      <c r="B20" s="76">
        <v>0</v>
      </c>
      <c r="C20" s="76">
        <v>0</v>
      </c>
      <c r="D20" s="76">
        <v>0</v>
      </c>
      <c r="E20" s="69">
        <v>194400</v>
      </c>
      <c r="F20" s="70">
        <v>0</v>
      </c>
      <c r="G20" s="71">
        <v>0</v>
      </c>
      <c r="H20" s="54"/>
    </row>
    <row r="21" spans="1:8" ht="15">
      <c r="A21" s="87"/>
      <c r="G21" s="75"/>
      <c r="H21" s="47"/>
    </row>
    <row r="22" spans="1:8" s="1" customFormat="1" ht="15">
      <c r="A22" s="92" t="s">
        <v>137</v>
      </c>
      <c r="B22" s="10"/>
      <c r="C22" s="10">
        <f>SUM(C20:C21)</f>
        <v>0</v>
      </c>
      <c r="D22" s="10">
        <f>SUM(D20:D21)</f>
        <v>0</v>
      </c>
      <c r="E22" s="11">
        <f>SUM(E20:E21)</f>
        <v>194400</v>
      </c>
      <c r="F22" s="47">
        <v>0</v>
      </c>
      <c r="G22" s="11">
        <f>SUM(G20)</f>
        <v>0</v>
      </c>
      <c r="H22" s="47"/>
    </row>
    <row r="23" spans="1:8" ht="15">
      <c r="A23" s="87"/>
      <c r="H23" s="47"/>
    </row>
    <row r="24" spans="1:8" ht="15">
      <c r="A24" s="87"/>
      <c r="B24" s="54"/>
      <c r="H24" s="47"/>
    </row>
    <row r="25" spans="1:8" ht="15">
      <c r="A25" s="88" t="s">
        <v>42</v>
      </c>
      <c r="H25" s="47"/>
    </row>
    <row r="26" spans="1:8" ht="15">
      <c r="A26" s="87"/>
      <c r="H26" s="47"/>
    </row>
    <row r="27" spans="1:8" ht="15">
      <c r="A27" s="87"/>
      <c r="B27" s="2" t="s">
        <v>124</v>
      </c>
      <c r="H27" s="47"/>
    </row>
    <row r="28" spans="1:8" ht="15">
      <c r="A28" s="87"/>
      <c r="H28" s="47"/>
    </row>
    <row r="29" spans="1:8" s="20" customFormat="1" ht="15">
      <c r="A29" s="2" t="s">
        <v>109</v>
      </c>
      <c r="B29" s="2" t="s">
        <v>110</v>
      </c>
      <c r="C29" s="6" t="s">
        <v>111</v>
      </c>
      <c r="D29" s="8" t="s">
        <v>106</v>
      </c>
      <c r="E29" s="8" t="s">
        <v>112</v>
      </c>
      <c r="F29" s="8" t="s">
        <v>107</v>
      </c>
      <c r="G29" s="8" t="s">
        <v>108</v>
      </c>
      <c r="H29" s="47"/>
    </row>
    <row r="30" spans="1:8" ht="15">
      <c r="A30" s="87"/>
      <c r="H30" s="47"/>
    </row>
    <row r="31" spans="1:8" ht="15">
      <c r="A31" s="9" t="s">
        <v>113</v>
      </c>
      <c r="G31" s="75"/>
      <c r="H31" s="47"/>
    </row>
    <row r="32" spans="1:8" ht="15">
      <c r="A32" s="77" t="s">
        <v>116</v>
      </c>
      <c r="B32" s="62">
        <v>1236</v>
      </c>
      <c r="C32" s="63">
        <v>19592</v>
      </c>
      <c r="D32" s="64">
        <v>15851.132686084142</v>
      </c>
      <c r="E32" s="65">
        <v>42600</v>
      </c>
      <c r="F32" s="66">
        <v>217.43568803593303</v>
      </c>
      <c r="G32" s="67">
        <v>20000</v>
      </c>
      <c r="H32" s="54"/>
    </row>
    <row r="33" spans="1:8" ht="15">
      <c r="A33" s="77" t="s">
        <v>118</v>
      </c>
      <c r="B33" s="62">
        <v>1236</v>
      </c>
      <c r="C33" s="63">
        <v>9796</v>
      </c>
      <c r="D33" s="64">
        <v>7925.566343042071</v>
      </c>
      <c r="E33" s="65">
        <v>19500</v>
      </c>
      <c r="F33" s="66">
        <v>199.060841159657</v>
      </c>
      <c r="G33" s="67">
        <v>10000</v>
      </c>
      <c r="H33" s="54"/>
    </row>
    <row r="34" spans="1:8" ht="15">
      <c r="A34" s="77" t="s">
        <v>121</v>
      </c>
      <c r="B34" s="62">
        <v>1236</v>
      </c>
      <c r="C34" s="78">
        <v>0</v>
      </c>
      <c r="D34" s="79">
        <v>0</v>
      </c>
      <c r="E34" s="65">
        <v>2487.86</v>
      </c>
      <c r="F34" s="66">
        <v>0</v>
      </c>
      <c r="G34" s="79">
        <v>0</v>
      </c>
      <c r="H34" s="54"/>
    </row>
    <row r="35" spans="1:8" ht="15">
      <c r="A35" s="80" t="s">
        <v>122</v>
      </c>
      <c r="B35" s="68">
        <v>1236</v>
      </c>
      <c r="C35" s="81">
        <v>0</v>
      </c>
      <c r="D35" s="82">
        <v>0</v>
      </c>
      <c r="E35" s="69">
        <v>200880</v>
      </c>
      <c r="F35" s="70">
        <v>0</v>
      </c>
      <c r="G35" s="82">
        <v>0</v>
      </c>
      <c r="H35" s="54"/>
    </row>
    <row r="36" spans="1:8" ht="15">
      <c r="A36" s="87"/>
      <c r="G36" s="75"/>
      <c r="H36" s="47"/>
    </row>
    <row r="37" spans="1:8" ht="15">
      <c r="A37" s="92" t="s">
        <v>137</v>
      </c>
      <c r="B37" s="20"/>
      <c r="C37" s="10">
        <f>SUM(C32:C35)</f>
        <v>29388</v>
      </c>
      <c r="D37" s="10">
        <f>SUM(D32:D35)</f>
        <v>23776.699029126212</v>
      </c>
      <c r="E37" s="47">
        <f>SUM(E32:E35)</f>
        <v>265467.86</v>
      </c>
      <c r="F37" s="47">
        <f>(E37/C37)*100</f>
        <v>903.3206070504967</v>
      </c>
      <c r="G37" s="10">
        <f>SUM(G32:G35)</f>
        <v>30000</v>
      </c>
      <c r="H37" s="47"/>
    </row>
    <row r="38" spans="1:8" ht="15">
      <c r="A38" s="87"/>
      <c r="H38" s="47"/>
    </row>
    <row r="39" spans="1:8" ht="15">
      <c r="A39" s="87"/>
      <c r="B39" s="54"/>
      <c r="H39" s="47"/>
    </row>
    <row r="40" spans="1:8" ht="15">
      <c r="A40" s="88" t="s">
        <v>45</v>
      </c>
      <c r="H40" s="47"/>
    </row>
    <row r="41" spans="1:8" ht="15">
      <c r="A41" s="87"/>
      <c r="H41" s="47"/>
    </row>
    <row r="42" spans="1:8" ht="15">
      <c r="A42" s="87"/>
      <c r="B42" s="2" t="s">
        <v>124</v>
      </c>
      <c r="H42" s="47"/>
    </row>
    <row r="43" spans="1:8" ht="15">
      <c r="A43" s="87"/>
      <c r="H43" s="47"/>
    </row>
    <row r="44" spans="1:8" s="20" customFormat="1" ht="15">
      <c r="A44" s="2" t="s">
        <v>109</v>
      </c>
      <c r="B44" s="2" t="s">
        <v>110</v>
      </c>
      <c r="C44" s="6" t="s">
        <v>111</v>
      </c>
      <c r="D44" s="8" t="s">
        <v>106</v>
      </c>
      <c r="E44" s="8" t="s">
        <v>112</v>
      </c>
      <c r="F44" s="8" t="s">
        <v>107</v>
      </c>
      <c r="G44" s="8" t="s">
        <v>108</v>
      </c>
      <c r="H44" s="47"/>
    </row>
    <row r="45" spans="1:8" ht="15">
      <c r="A45" s="87"/>
      <c r="H45" s="47"/>
    </row>
    <row r="46" spans="1:8" ht="15">
      <c r="A46" s="51" t="s">
        <v>113</v>
      </c>
      <c r="G46" s="75"/>
      <c r="H46" s="47"/>
    </row>
    <row r="47" spans="1:8" ht="15">
      <c r="A47" s="77" t="s">
        <v>116</v>
      </c>
      <c r="B47" s="62">
        <v>1253</v>
      </c>
      <c r="C47" s="78">
        <v>104818</v>
      </c>
      <c r="D47" s="79">
        <v>83653.6312849162</v>
      </c>
      <c r="E47" s="65">
        <v>269627.5</v>
      </c>
      <c r="F47" s="66">
        <v>2.5723396744833904</v>
      </c>
      <c r="G47" s="79">
        <v>107000</v>
      </c>
      <c r="H47" s="54"/>
    </row>
    <row r="48" spans="1:8" ht="15">
      <c r="A48" s="77" t="s">
        <v>117</v>
      </c>
      <c r="B48" s="62">
        <v>1253</v>
      </c>
      <c r="C48" s="78">
        <v>15380</v>
      </c>
      <c r="D48" s="79">
        <v>12274.541101356745</v>
      </c>
      <c r="E48" s="65">
        <v>34404</v>
      </c>
      <c r="F48" s="66">
        <v>2.236931079323797</v>
      </c>
      <c r="G48" s="79">
        <v>15700</v>
      </c>
      <c r="H48" s="54"/>
    </row>
    <row r="49" spans="1:8" ht="15">
      <c r="A49" s="77" t="s">
        <v>118</v>
      </c>
      <c r="B49" s="62">
        <v>1253</v>
      </c>
      <c r="C49" s="78">
        <v>92867</v>
      </c>
      <c r="D49" s="79">
        <v>74115.72226656026</v>
      </c>
      <c r="E49" s="65">
        <v>223032.75</v>
      </c>
      <c r="F49" s="66">
        <v>2.401636210925302</v>
      </c>
      <c r="G49" s="79">
        <v>94800</v>
      </c>
      <c r="H49" s="54"/>
    </row>
    <row r="50" spans="1:8" ht="15">
      <c r="A50" s="77" t="s">
        <v>119</v>
      </c>
      <c r="B50" s="62">
        <v>1253</v>
      </c>
      <c r="C50" s="78">
        <v>253717</v>
      </c>
      <c r="D50" s="79">
        <v>202487.629688747</v>
      </c>
      <c r="E50" s="65">
        <v>635302.5</v>
      </c>
      <c r="F50" s="66">
        <v>2.5039808132683263</v>
      </c>
      <c r="G50" s="79">
        <v>259000</v>
      </c>
      <c r="H50" s="54"/>
    </row>
    <row r="51" spans="1:8" ht="15">
      <c r="A51" s="77" t="s">
        <v>120</v>
      </c>
      <c r="B51" s="62">
        <v>1253</v>
      </c>
      <c r="C51" s="78">
        <v>96981</v>
      </c>
      <c r="D51" s="79">
        <v>77399.04229848363</v>
      </c>
      <c r="E51" s="65">
        <v>225932.5</v>
      </c>
      <c r="F51" s="66">
        <v>2.329657355564492</v>
      </c>
      <c r="G51" s="79">
        <v>99000</v>
      </c>
      <c r="H51" s="54"/>
    </row>
    <row r="52" spans="1:8" ht="15">
      <c r="A52" s="77" t="s">
        <v>121</v>
      </c>
      <c r="B52" s="62">
        <v>1253</v>
      </c>
      <c r="C52" s="78">
        <v>0</v>
      </c>
      <c r="D52" s="79">
        <v>0</v>
      </c>
      <c r="E52" s="65">
        <v>615.96</v>
      </c>
      <c r="F52" s="66">
        <v>0</v>
      </c>
      <c r="G52" s="79">
        <v>0</v>
      </c>
      <c r="H52" s="54"/>
    </row>
    <row r="53" spans="1:8" ht="15">
      <c r="A53" s="80" t="s">
        <v>122</v>
      </c>
      <c r="B53" s="68">
        <v>1253</v>
      </c>
      <c r="C53" s="81">
        <v>0</v>
      </c>
      <c r="D53" s="82">
        <v>0</v>
      </c>
      <c r="E53" s="69">
        <v>432000</v>
      </c>
      <c r="F53" s="70">
        <v>0</v>
      </c>
      <c r="G53" s="82">
        <v>0</v>
      </c>
      <c r="H53" s="54"/>
    </row>
    <row r="54" spans="1:8" ht="15">
      <c r="A54" s="87"/>
      <c r="E54" s="75"/>
      <c r="F54" s="75"/>
      <c r="G54" s="72"/>
      <c r="H54" s="47"/>
    </row>
    <row r="55" spans="1:8" s="1" customFormat="1" ht="15">
      <c r="A55" s="92" t="s">
        <v>137</v>
      </c>
      <c r="B55" s="20"/>
      <c r="C55" s="10">
        <f>SUM(C47:C53)</f>
        <v>563763</v>
      </c>
      <c r="D55" s="10">
        <f>SUM(D47:D53)</f>
        <v>449930.5666400639</v>
      </c>
      <c r="E55" s="47">
        <f>SUM(E47:E53)</f>
        <v>1820915.21</v>
      </c>
      <c r="F55" s="47">
        <f>(E55/C55)*100</f>
        <v>322.99303253317436</v>
      </c>
      <c r="G55" s="10">
        <f>SUM(G47:G53)</f>
        <v>575500</v>
      </c>
      <c r="H55" s="47"/>
    </row>
    <row r="56" spans="1:8" ht="15">
      <c r="A56" s="87"/>
      <c r="H56" s="47"/>
    </row>
    <row r="57" spans="1:8" ht="15">
      <c r="A57" s="87"/>
      <c r="B57" s="54"/>
      <c r="H57" s="47"/>
    </row>
    <row r="58" spans="1:8" ht="15">
      <c r="A58" s="88" t="s">
        <v>46</v>
      </c>
      <c r="H58" s="47"/>
    </row>
    <row r="59" spans="1:8" ht="15">
      <c r="A59" s="87"/>
      <c r="H59" s="47"/>
    </row>
    <row r="60" spans="1:8" ht="15">
      <c r="A60" s="87"/>
      <c r="B60" s="2" t="s">
        <v>124</v>
      </c>
      <c r="H60" s="47"/>
    </row>
    <row r="61" spans="1:8" ht="15">
      <c r="A61" s="87"/>
      <c r="H61" s="47"/>
    </row>
    <row r="62" spans="1:8" s="20" customFormat="1" ht="15">
      <c r="A62" s="2" t="s">
        <v>109</v>
      </c>
      <c r="B62" s="2" t="s">
        <v>110</v>
      </c>
      <c r="C62" s="6" t="s">
        <v>123</v>
      </c>
      <c r="D62" s="8" t="s">
        <v>106</v>
      </c>
      <c r="E62" s="8" t="s">
        <v>112</v>
      </c>
      <c r="F62" s="8" t="s">
        <v>107</v>
      </c>
      <c r="G62" s="8" t="s">
        <v>108</v>
      </c>
      <c r="H62" s="47"/>
    </row>
    <row r="63" spans="1:8" ht="15">
      <c r="A63" s="87"/>
      <c r="H63" s="47"/>
    </row>
    <row r="64" spans="1:8" ht="15">
      <c r="A64" s="9" t="s">
        <v>113</v>
      </c>
      <c r="G64" s="75"/>
      <c r="H64" s="47"/>
    </row>
    <row r="65" spans="1:8" ht="15">
      <c r="A65" s="84" t="s">
        <v>114</v>
      </c>
      <c r="B65" s="83">
        <v>1230</v>
      </c>
      <c r="C65" s="78">
        <v>17339</v>
      </c>
      <c r="D65" s="79">
        <v>14096.747967479676</v>
      </c>
      <c r="E65" s="65">
        <v>48362</v>
      </c>
      <c r="F65" s="66">
        <v>278.9203529615318</v>
      </c>
      <c r="G65" s="79">
        <v>17700</v>
      </c>
      <c r="H65" s="47"/>
    </row>
    <row r="66" spans="1:8" ht="15">
      <c r="A66" s="84" t="s">
        <v>115</v>
      </c>
      <c r="B66" s="83">
        <v>1230</v>
      </c>
      <c r="C66" s="78">
        <v>14694</v>
      </c>
      <c r="D66" s="79">
        <v>11946.341463414636</v>
      </c>
      <c r="E66" s="65">
        <v>40850</v>
      </c>
      <c r="F66" s="66">
        <v>278.0046277392133</v>
      </c>
      <c r="G66" s="79">
        <v>15000</v>
      </c>
      <c r="H66" s="47"/>
    </row>
    <row r="67" spans="1:8" ht="15">
      <c r="A67" s="84" t="s">
        <v>116</v>
      </c>
      <c r="B67" s="83">
        <v>1230</v>
      </c>
      <c r="C67" s="78">
        <v>9796</v>
      </c>
      <c r="D67" s="79">
        <v>7964.227642276423</v>
      </c>
      <c r="E67" s="65">
        <v>27800</v>
      </c>
      <c r="F67" s="66">
        <v>283.7893017558187</v>
      </c>
      <c r="G67" s="79">
        <v>10000</v>
      </c>
      <c r="H67" s="47"/>
    </row>
    <row r="68" spans="1:8" ht="15">
      <c r="A68" s="84" t="s">
        <v>117</v>
      </c>
      <c r="B68" s="83">
        <v>1230</v>
      </c>
      <c r="C68" s="78">
        <v>16458</v>
      </c>
      <c r="D68" s="79">
        <v>13380.487804878048</v>
      </c>
      <c r="E68" s="65">
        <v>46126.5</v>
      </c>
      <c r="F68" s="66">
        <v>280.26795479402114</v>
      </c>
      <c r="G68" s="79">
        <v>16800</v>
      </c>
      <c r="H68" s="47"/>
    </row>
    <row r="69" spans="1:8" ht="15">
      <c r="A69" s="84" t="s">
        <v>118</v>
      </c>
      <c r="B69" s="83">
        <v>1230</v>
      </c>
      <c r="C69" s="78">
        <v>150861</v>
      </c>
      <c r="D69" s="79">
        <v>122651.21951219512</v>
      </c>
      <c r="E69" s="65">
        <v>416545</v>
      </c>
      <c r="F69" s="66">
        <v>276.11178502064814</v>
      </c>
      <c r="G69" s="79">
        <v>154000</v>
      </c>
      <c r="H69" s="47"/>
    </row>
    <row r="70" spans="1:8" ht="15">
      <c r="A70" s="84" t="s">
        <v>119</v>
      </c>
      <c r="B70" s="83">
        <v>1230</v>
      </c>
      <c r="C70" s="78">
        <v>304176</v>
      </c>
      <c r="D70" s="79">
        <v>247297.56097560978</v>
      </c>
      <c r="E70" s="65">
        <v>847086.83</v>
      </c>
      <c r="F70" s="66">
        <v>278.48575495765607</v>
      </c>
      <c r="G70" s="79">
        <v>310505</v>
      </c>
      <c r="H70" s="47"/>
    </row>
    <row r="71" spans="1:8" ht="15">
      <c r="A71" s="84" t="s">
        <v>120</v>
      </c>
      <c r="B71" s="83">
        <v>1230</v>
      </c>
      <c r="C71" s="78">
        <v>477073</v>
      </c>
      <c r="D71" s="79">
        <v>387864.22764227644</v>
      </c>
      <c r="E71" s="65">
        <v>1319215</v>
      </c>
      <c r="F71" s="66">
        <v>276.5226705346981</v>
      </c>
      <c r="G71" s="79">
        <v>487000</v>
      </c>
      <c r="H71" s="47"/>
    </row>
    <row r="72" spans="1:8" ht="15">
      <c r="A72" s="77" t="s">
        <v>121</v>
      </c>
      <c r="B72" s="62">
        <v>1230</v>
      </c>
      <c r="C72" s="78">
        <v>0</v>
      </c>
      <c r="D72" s="79">
        <v>0</v>
      </c>
      <c r="E72" s="65">
        <v>1262.86</v>
      </c>
      <c r="F72" s="66">
        <v>0</v>
      </c>
      <c r="G72" s="79">
        <v>0</v>
      </c>
      <c r="H72" s="54"/>
    </row>
    <row r="73" spans="1:8" ht="15">
      <c r="A73" s="80" t="s">
        <v>122</v>
      </c>
      <c r="B73" s="68">
        <v>1230</v>
      </c>
      <c r="C73" s="81">
        <v>0</v>
      </c>
      <c r="D73" s="82">
        <v>0</v>
      </c>
      <c r="E73" s="69">
        <v>446400</v>
      </c>
      <c r="F73" s="70">
        <v>0</v>
      </c>
      <c r="G73" s="82">
        <v>0</v>
      </c>
      <c r="H73" s="54"/>
    </row>
    <row r="74" spans="1:8" ht="15">
      <c r="A74" s="87"/>
      <c r="D74" s="72"/>
      <c r="E74" s="75"/>
      <c r="F74" s="75"/>
      <c r="G74" s="72"/>
      <c r="H74" s="47"/>
    </row>
    <row r="75" spans="1:8" s="1" customFormat="1" ht="15">
      <c r="A75" s="92" t="s">
        <v>137</v>
      </c>
      <c r="B75" s="20"/>
      <c r="C75" s="10">
        <f>SUM(C65:C73)</f>
        <v>990397</v>
      </c>
      <c r="D75" s="10">
        <f>SUM(D65:D73)</f>
        <v>805200.8130081302</v>
      </c>
      <c r="E75" s="47">
        <f>SUM(E65:E73)</f>
        <v>3193648.19</v>
      </c>
      <c r="F75" s="47">
        <f>(E75/C75)*100</f>
        <v>322.4614159776332</v>
      </c>
      <c r="G75" s="10">
        <f>SUM(G65:G73)</f>
        <v>1011005</v>
      </c>
      <c r="H75" s="47"/>
    </row>
    <row r="76" spans="1:8" ht="15">
      <c r="A76" s="87"/>
      <c r="H76" s="47"/>
    </row>
    <row r="77" spans="1:8" ht="15">
      <c r="A77" s="87"/>
      <c r="B77" s="54"/>
      <c r="H77" s="47"/>
    </row>
    <row r="78" spans="1:8" ht="15">
      <c r="A78" s="88" t="s">
        <v>47</v>
      </c>
      <c r="H78" s="47"/>
    </row>
    <row r="79" spans="1:8" ht="15">
      <c r="A79" s="87"/>
      <c r="H79" s="47"/>
    </row>
    <row r="80" spans="1:8" ht="15">
      <c r="A80" s="87"/>
      <c r="B80" s="2" t="s">
        <v>124</v>
      </c>
      <c r="H80" s="47"/>
    </row>
    <row r="81" spans="1:8" ht="15">
      <c r="A81" s="87"/>
      <c r="H81" s="47"/>
    </row>
    <row r="82" spans="1:8" s="20" customFormat="1" ht="15">
      <c r="A82" s="2" t="s">
        <v>109</v>
      </c>
      <c r="B82" s="2" t="s">
        <v>110</v>
      </c>
      <c r="C82" s="6" t="s">
        <v>123</v>
      </c>
      <c r="D82" s="8" t="s">
        <v>106</v>
      </c>
      <c r="E82" s="8" t="s">
        <v>112</v>
      </c>
      <c r="F82" s="8" t="s">
        <v>107</v>
      </c>
      <c r="G82" s="8" t="s">
        <v>108</v>
      </c>
      <c r="H82" s="47"/>
    </row>
    <row r="83" spans="1:8" ht="15">
      <c r="A83" s="87"/>
      <c r="H83" s="47"/>
    </row>
    <row r="84" spans="1:8" ht="15">
      <c r="A84" s="9" t="s">
        <v>113</v>
      </c>
      <c r="G84" s="75"/>
      <c r="H84" s="47"/>
    </row>
    <row r="85" spans="1:8" ht="15">
      <c r="A85" s="89" t="s">
        <v>114</v>
      </c>
      <c r="B85" s="62">
        <v>1235</v>
      </c>
      <c r="C85" s="78">
        <v>5875</v>
      </c>
      <c r="D85" s="79">
        <v>4757.085020242915</v>
      </c>
      <c r="E85" s="65">
        <v>16345</v>
      </c>
      <c r="F85" s="66">
        <v>278.2127659574468</v>
      </c>
      <c r="G85" s="79">
        <v>6000</v>
      </c>
      <c r="H85" s="54"/>
    </row>
    <row r="86" spans="1:8" ht="15">
      <c r="A86" s="89" t="s">
        <v>115</v>
      </c>
      <c r="B86" s="62">
        <v>1235</v>
      </c>
      <c r="C86" s="78">
        <v>14687</v>
      </c>
      <c r="D86" s="79">
        <v>11892.307692307693</v>
      </c>
      <c r="E86" s="65">
        <v>40650</v>
      </c>
      <c r="F86" s="66">
        <v>276.7753795873902</v>
      </c>
      <c r="G86" s="79">
        <v>15000</v>
      </c>
      <c r="H86" s="54"/>
    </row>
    <row r="87" spans="1:8" ht="15">
      <c r="A87" s="89" t="s">
        <v>126</v>
      </c>
      <c r="B87" s="62">
        <v>1235</v>
      </c>
      <c r="C87" s="78">
        <v>398121</v>
      </c>
      <c r="D87" s="79">
        <v>322365.1821862348</v>
      </c>
      <c r="E87" s="65">
        <v>871163.5</v>
      </c>
      <c r="F87" s="66">
        <v>218.81877620120517</v>
      </c>
      <c r="G87" s="79">
        <v>406600</v>
      </c>
      <c r="H87" s="54"/>
    </row>
    <row r="88" spans="1:8" ht="15">
      <c r="A88" s="89" t="s">
        <v>127</v>
      </c>
      <c r="B88" s="62">
        <v>1235</v>
      </c>
      <c r="C88" s="78">
        <v>53853</v>
      </c>
      <c r="D88" s="79">
        <v>43605.66801619433</v>
      </c>
      <c r="E88" s="65">
        <v>149737.5</v>
      </c>
      <c r="F88" s="66">
        <v>278.04857668096486</v>
      </c>
      <c r="G88" s="79">
        <v>55000</v>
      </c>
      <c r="H88" s="54"/>
    </row>
    <row r="89" spans="1:8" ht="15">
      <c r="A89" s="89" t="s">
        <v>116</v>
      </c>
      <c r="B89" s="62">
        <v>1235</v>
      </c>
      <c r="C89" s="78">
        <v>291296</v>
      </c>
      <c r="D89" s="79">
        <v>235867.2064777328</v>
      </c>
      <c r="E89" s="65">
        <v>793185</v>
      </c>
      <c r="F89" s="66">
        <v>272.29519114577613</v>
      </c>
      <c r="G89" s="79">
        <v>297500</v>
      </c>
      <c r="H89" s="54"/>
    </row>
    <row r="90" spans="1:8" ht="15">
      <c r="A90" s="89" t="s">
        <v>128</v>
      </c>
      <c r="B90" s="62">
        <v>1235</v>
      </c>
      <c r="C90" s="78">
        <v>12533</v>
      </c>
      <c r="D90" s="79">
        <v>10148.178137651823</v>
      </c>
      <c r="E90" s="65">
        <v>34928</v>
      </c>
      <c r="F90" s="66">
        <v>278.6882629857177</v>
      </c>
      <c r="G90" s="79">
        <v>12800</v>
      </c>
      <c r="H90" s="54"/>
    </row>
    <row r="91" spans="1:8" ht="15">
      <c r="A91" s="89" t="s">
        <v>118</v>
      </c>
      <c r="B91" s="62">
        <v>1235</v>
      </c>
      <c r="C91" s="78">
        <v>68051</v>
      </c>
      <c r="D91" s="79">
        <v>55102.024291497975</v>
      </c>
      <c r="E91" s="65">
        <v>187967.5</v>
      </c>
      <c r="F91" s="66">
        <v>276.21563239335205</v>
      </c>
      <c r="G91" s="79">
        <v>69500</v>
      </c>
      <c r="H91" s="54"/>
    </row>
    <row r="92" spans="1:8" ht="15">
      <c r="A92" s="89" t="s">
        <v>119</v>
      </c>
      <c r="B92" s="62">
        <v>1235</v>
      </c>
      <c r="C92" s="78">
        <v>30266</v>
      </c>
      <c r="D92" s="79">
        <v>24506.882591093115</v>
      </c>
      <c r="E92" s="65">
        <v>81295.93</v>
      </c>
      <c r="F92" s="66">
        <v>268.60480407057423</v>
      </c>
      <c r="G92" s="79">
        <v>30911</v>
      </c>
      <c r="H92" s="54"/>
    </row>
    <row r="93" spans="1:8" ht="15">
      <c r="A93" s="89" t="s">
        <v>120</v>
      </c>
      <c r="B93" s="62">
        <v>1235</v>
      </c>
      <c r="C93" s="78">
        <v>463137</v>
      </c>
      <c r="D93" s="79">
        <v>375009.71659919026</v>
      </c>
      <c r="E93" s="65">
        <v>1256339.75</v>
      </c>
      <c r="F93" s="66">
        <v>271.2674111547987</v>
      </c>
      <c r="G93" s="79">
        <v>473000</v>
      </c>
      <c r="H93" s="54"/>
    </row>
    <row r="94" spans="1:8" ht="15">
      <c r="A94" s="77" t="s">
        <v>121</v>
      </c>
      <c r="B94" s="62">
        <v>1235</v>
      </c>
      <c r="C94" s="78">
        <v>0</v>
      </c>
      <c r="D94" s="79">
        <v>0</v>
      </c>
      <c r="E94" s="65">
        <v>1707.14</v>
      </c>
      <c r="F94" s="66">
        <v>0</v>
      </c>
      <c r="G94" s="79">
        <v>0</v>
      </c>
      <c r="H94" s="54"/>
    </row>
    <row r="95" spans="1:8" ht="15">
      <c r="A95" s="80" t="s">
        <v>122</v>
      </c>
      <c r="B95" s="68">
        <v>1235</v>
      </c>
      <c r="C95" s="81">
        <v>0</v>
      </c>
      <c r="D95" s="82">
        <v>0</v>
      </c>
      <c r="E95" s="69">
        <v>446400</v>
      </c>
      <c r="F95" s="70">
        <v>0</v>
      </c>
      <c r="G95" s="82">
        <v>0</v>
      </c>
      <c r="H95" s="54"/>
    </row>
    <row r="96" spans="1:8" ht="15">
      <c r="A96" s="87"/>
      <c r="D96" s="72"/>
      <c r="E96" s="75"/>
      <c r="F96" s="75"/>
      <c r="G96" s="72"/>
      <c r="H96" s="47"/>
    </row>
    <row r="97" spans="1:8" s="1" customFormat="1" ht="15">
      <c r="A97" s="92" t="s">
        <v>137</v>
      </c>
      <c r="B97" s="20"/>
      <c r="C97" s="10">
        <f>SUM(C85:C95)</f>
        <v>1337819</v>
      </c>
      <c r="D97" s="10">
        <f>SUM(D85:D95)</f>
        <v>1083254.2510121455</v>
      </c>
      <c r="E97" s="47">
        <f>SUM(E85:E95)</f>
        <v>3879719.3200000003</v>
      </c>
      <c r="F97" s="47">
        <f>(E97/C97)*100</f>
        <v>290.00330537987577</v>
      </c>
      <c r="G97" s="10">
        <f>SUM(G85:G95)</f>
        <v>1366311</v>
      </c>
      <c r="H97" s="47"/>
    </row>
    <row r="98" spans="1:8" ht="15">
      <c r="A98" s="87"/>
      <c r="H98" s="47"/>
    </row>
    <row r="99" spans="1:8" ht="15">
      <c r="A99" s="87"/>
      <c r="B99" s="54"/>
      <c r="H99" s="47"/>
    </row>
    <row r="100" spans="1:8" ht="15">
      <c r="A100" s="88" t="s">
        <v>48</v>
      </c>
      <c r="H100" s="47"/>
    </row>
    <row r="101" spans="1:8" ht="15">
      <c r="A101" s="87"/>
      <c r="H101" s="47"/>
    </row>
    <row r="102" spans="1:8" ht="15">
      <c r="A102" s="87"/>
      <c r="B102" s="2" t="s">
        <v>124</v>
      </c>
      <c r="H102" s="47"/>
    </row>
    <row r="103" spans="1:8" ht="15">
      <c r="A103" s="87"/>
      <c r="H103" s="47"/>
    </row>
    <row r="104" spans="1:8" s="20" customFormat="1" ht="15">
      <c r="A104" s="2" t="s">
        <v>109</v>
      </c>
      <c r="B104" s="2" t="s">
        <v>110</v>
      </c>
      <c r="C104" s="6" t="s">
        <v>123</v>
      </c>
      <c r="D104" s="8" t="s">
        <v>106</v>
      </c>
      <c r="E104" s="8" t="s">
        <v>112</v>
      </c>
      <c r="F104" s="8" t="s">
        <v>107</v>
      </c>
      <c r="G104" s="8" t="s">
        <v>108</v>
      </c>
      <c r="H104" s="47"/>
    </row>
    <row r="105" spans="1:8" ht="15">
      <c r="A105" s="87"/>
      <c r="H105" s="47"/>
    </row>
    <row r="106" spans="1:8" ht="15">
      <c r="A106" s="9" t="s">
        <v>113</v>
      </c>
      <c r="G106" s="75"/>
      <c r="H106" s="47"/>
    </row>
    <row r="107" spans="1:8" ht="15">
      <c r="A107" s="85" t="s">
        <v>114</v>
      </c>
      <c r="B107" s="62">
        <v>1235</v>
      </c>
      <c r="C107" s="78">
        <v>31472</v>
      </c>
      <c r="D107" s="79">
        <v>25483.4008097166</v>
      </c>
      <c r="E107" s="65">
        <v>94296</v>
      </c>
      <c r="F107" s="66">
        <v>299.61870869344176</v>
      </c>
      <c r="G107" s="79">
        <v>32100</v>
      </c>
      <c r="H107" s="54"/>
    </row>
    <row r="108" spans="1:8" ht="15">
      <c r="A108" s="85" t="s">
        <v>115</v>
      </c>
      <c r="B108" s="62">
        <v>1235</v>
      </c>
      <c r="C108" s="78">
        <v>14706</v>
      </c>
      <c r="D108" s="79">
        <v>11907.692307692309</v>
      </c>
      <c r="E108" s="65">
        <v>45000</v>
      </c>
      <c r="F108" s="66">
        <v>305.99755201958385</v>
      </c>
      <c r="G108" s="79">
        <v>15000</v>
      </c>
      <c r="H108" s="54"/>
    </row>
    <row r="109" spans="1:8" ht="15">
      <c r="A109" s="85" t="s">
        <v>126</v>
      </c>
      <c r="B109" s="62">
        <v>1235</v>
      </c>
      <c r="C109" s="78">
        <v>76474</v>
      </c>
      <c r="D109" s="79">
        <v>61922.267206477736</v>
      </c>
      <c r="E109" s="65">
        <v>225479.25</v>
      </c>
      <c r="F109" s="66">
        <v>294.8443261762168</v>
      </c>
      <c r="G109" s="79">
        <v>78000</v>
      </c>
      <c r="H109" s="54"/>
    </row>
    <row r="110" spans="1:8" ht="15">
      <c r="A110" s="85" t="s">
        <v>127</v>
      </c>
      <c r="B110" s="62">
        <v>1235</v>
      </c>
      <c r="C110" s="78">
        <v>14706</v>
      </c>
      <c r="D110" s="79">
        <v>11907.692307692309</v>
      </c>
      <c r="E110" s="65">
        <v>42712.5</v>
      </c>
      <c r="F110" s="66">
        <v>290.4426764585883</v>
      </c>
      <c r="G110" s="79">
        <v>15000</v>
      </c>
      <c r="H110" s="54"/>
    </row>
    <row r="111" spans="1:8" ht="15">
      <c r="A111" s="85" t="s">
        <v>116</v>
      </c>
      <c r="B111" s="62">
        <v>1235</v>
      </c>
      <c r="C111" s="78">
        <v>185990</v>
      </c>
      <c r="D111" s="79">
        <v>150599.19028340082</v>
      </c>
      <c r="E111" s="65">
        <v>546758</v>
      </c>
      <c r="F111" s="66">
        <v>293.9717189096188</v>
      </c>
      <c r="G111" s="79">
        <v>189700</v>
      </c>
      <c r="H111" s="54"/>
    </row>
    <row r="112" spans="1:8" ht="15">
      <c r="A112" s="85" t="s">
        <v>128</v>
      </c>
      <c r="B112" s="62">
        <v>1235</v>
      </c>
      <c r="C112" s="78">
        <v>2892</v>
      </c>
      <c r="D112" s="79">
        <v>2341.7004048583</v>
      </c>
      <c r="E112" s="65">
        <v>8899</v>
      </c>
      <c r="F112" s="66">
        <v>307.7109266943292</v>
      </c>
      <c r="G112" s="79">
        <v>2950</v>
      </c>
      <c r="H112" s="54"/>
    </row>
    <row r="113" spans="1:8" ht="15">
      <c r="A113" s="85" t="s">
        <v>117</v>
      </c>
      <c r="B113" s="62">
        <v>1235</v>
      </c>
      <c r="C113" s="78">
        <v>37452</v>
      </c>
      <c r="D113" s="79">
        <v>30325.506072874494</v>
      </c>
      <c r="E113" s="65">
        <v>110436.75</v>
      </c>
      <c r="F113" s="66">
        <v>294.8754405639218</v>
      </c>
      <c r="G113" s="79">
        <v>38200</v>
      </c>
      <c r="H113" s="54"/>
    </row>
    <row r="114" spans="1:8" ht="15">
      <c r="A114" s="85" t="s">
        <v>118</v>
      </c>
      <c r="B114" s="62">
        <v>1235</v>
      </c>
      <c r="C114" s="78">
        <v>27550</v>
      </c>
      <c r="D114" s="79">
        <v>22307.692307692305</v>
      </c>
      <c r="E114" s="65">
        <v>83195</v>
      </c>
      <c r="F114" s="66">
        <v>301.97822141560795</v>
      </c>
      <c r="G114" s="79">
        <v>28100</v>
      </c>
      <c r="H114" s="54"/>
    </row>
    <row r="115" spans="1:8" ht="15">
      <c r="A115" s="85" t="s">
        <v>119</v>
      </c>
      <c r="B115" s="62">
        <v>1235</v>
      </c>
      <c r="C115" s="78">
        <v>30393</v>
      </c>
      <c r="D115" s="79">
        <v>24609.71659919028</v>
      </c>
      <c r="E115" s="65">
        <v>91140</v>
      </c>
      <c r="F115" s="66">
        <v>299.8716809791728</v>
      </c>
      <c r="G115" s="79">
        <v>31000</v>
      </c>
      <c r="H115" s="54"/>
    </row>
    <row r="116" spans="1:8" ht="15">
      <c r="A116" s="77" t="s">
        <v>120</v>
      </c>
      <c r="B116" s="62">
        <v>1235</v>
      </c>
      <c r="C116" s="78">
        <v>164418</v>
      </c>
      <c r="D116" s="79">
        <v>133131.98380566802</v>
      </c>
      <c r="E116" s="65">
        <v>484690.25</v>
      </c>
      <c r="F116" s="66">
        <v>294.7914766023185</v>
      </c>
      <c r="G116" s="79">
        <v>167700</v>
      </c>
      <c r="H116" s="54"/>
    </row>
    <row r="117" spans="1:8" ht="15">
      <c r="A117" s="77" t="s">
        <v>121</v>
      </c>
      <c r="B117" s="62">
        <v>1235</v>
      </c>
      <c r="C117" s="78">
        <v>0</v>
      </c>
      <c r="D117" s="79">
        <v>0</v>
      </c>
      <c r="E117" s="65">
        <v>640.33</v>
      </c>
      <c r="F117" s="66">
        <v>0</v>
      </c>
      <c r="G117" s="79">
        <v>0</v>
      </c>
      <c r="H117" s="54"/>
    </row>
    <row r="118" spans="1:8" ht="15">
      <c r="A118" s="80" t="s">
        <v>122</v>
      </c>
      <c r="B118" s="68">
        <v>1235</v>
      </c>
      <c r="C118" s="81">
        <v>0</v>
      </c>
      <c r="D118" s="82">
        <v>0</v>
      </c>
      <c r="E118" s="69">
        <v>529200</v>
      </c>
      <c r="F118" s="70">
        <v>0</v>
      </c>
      <c r="G118" s="82">
        <v>0</v>
      </c>
      <c r="H118" s="54"/>
    </row>
    <row r="119" spans="1:8" ht="15">
      <c r="A119" s="87"/>
      <c r="D119" s="72"/>
      <c r="E119" s="75"/>
      <c r="F119" s="75"/>
      <c r="G119" s="72"/>
      <c r="H119" s="47"/>
    </row>
    <row r="120" spans="1:8" s="1" customFormat="1" ht="15">
      <c r="A120" s="92" t="s">
        <v>137</v>
      </c>
      <c r="B120" s="20"/>
      <c r="C120" s="10">
        <f>SUM(C107:C118)</f>
        <v>586053</v>
      </c>
      <c r="D120" s="10">
        <f>SUM(D107:D118)</f>
        <v>474536.84210526315</v>
      </c>
      <c r="E120" s="47">
        <f>SUM(E107:E118)</f>
        <v>2262447.08</v>
      </c>
      <c r="F120" s="47">
        <f>(E120/C120)*100</f>
        <v>386.0482038313941</v>
      </c>
      <c r="G120" s="10">
        <f>SUM(G107:G118)</f>
        <v>597750</v>
      </c>
      <c r="H120" s="47"/>
    </row>
    <row r="121" spans="1:8" ht="15">
      <c r="A121" s="87"/>
      <c r="H121" s="47"/>
    </row>
    <row r="122" spans="1:8" ht="15">
      <c r="A122" s="87"/>
      <c r="B122" s="54"/>
      <c r="H122" s="47"/>
    </row>
    <row r="123" spans="1:8" ht="15">
      <c r="A123" s="88" t="s">
        <v>49</v>
      </c>
      <c r="H123" s="47"/>
    </row>
    <row r="124" spans="1:8" ht="15">
      <c r="A124" s="87"/>
      <c r="H124" s="47"/>
    </row>
    <row r="125" spans="1:8" ht="15">
      <c r="A125" s="87"/>
      <c r="B125" s="2" t="s">
        <v>124</v>
      </c>
      <c r="H125" s="47"/>
    </row>
    <row r="126" spans="1:8" ht="15">
      <c r="A126" s="87"/>
      <c r="H126" s="47"/>
    </row>
    <row r="127" spans="1:8" s="20" customFormat="1" ht="15">
      <c r="A127" s="2" t="s">
        <v>109</v>
      </c>
      <c r="B127" s="2" t="s">
        <v>110</v>
      </c>
      <c r="C127" s="6" t="s">
        <v>123</v>
      </c>
      <c r="D127" s="8" t="s">
        <v>106</v>
      </c>
      <c r="E127" s="8" t="s">
        <v>112</v>
      </c>
      <c r="F127" s="8" t="s">
        <v>107</v>
      </c>
      <c r="G127" s="8" t="s">
        <v>108</v>
      </c>
      <c r="H127" s="47"/>
    </row>
    <row r="128" spans="1:8" ht="15">
      <c r="A128" s="87"/>
      <c r="H128" s="47"/>
    </row>
    <row r="129" spans="1:8" ht="15">
      <c r="A129" s="9" t="s">
        <v>113</v>
      </c>
      <c r="G129" s="75"/>
      <c r="H129" s="47"/>
    </row>
    <row r="130" spans="1:8" ht="15">
      <c r="A130" s="85" t="s">
        <v>114</v>
      </c>
      <c r="B130" s="62">
        <v>1238</v>
      </c>
      <c r="C130" s="78">
        <v>11271</v>
      </c>
      <c r="D130" s="79">
        <v>9104.200323101777</v>
      </c>
      <c r="E130" s="65">
        <v>30182.5</v>
      </c>
      <c r="F130" s="66">
        <v>267.78901605891224</v>
      </c>
      <c r="G130" s="79">
        <v>11500</v>
      </c>
      <c r="H130" s="54"/>
    </row>
    <row r="131" spans="1:8" ht="15">
      <c r="A131" s="85" t="s">
        <v>115</v>
      </c>
      <c r="B131" s="62">
        <v>1238</v>
      </c>
      <c r="C131" s="78">
        <v>9801</v>
      </c>
      <c r="D131" s="79">
        <v>7916.801292407108</v>
      </c>
      <c r="E131" s="65">
        <v>25100</v>
      </c>
      <c r="F131" s="66">
        <v>256.0963167023773</v>
      </c>
      <c r="G131" s="79">
        <v>10000</v>
      </c>
      <c r="H131" s="54"/>
    </row>
    <row r="132" spans="1:8" ht="15">
      <c r="A132" s="85" t="s">
        <v>126</v>
      </c>
      <c r="B132" s="62">
        <v>1238</v>
      </c>
      <c r="C132" s="78">
        <v>50965</v>
      </c>
      <c r="D132" s="79">
        <v>41167.20516962843</v>
      </c>
      <c r="E132" s="65">
        <v>137640</v>
      </c>
      <c r="F132" s="66">
        <v>270.06769351515743</v>
      </c>
      <c r="G132" s="79">
        <v>52000</v>
      </c>
      <c r="H132" s="54"/>
    </row>
    <row r="133" spans="1:8" ht="15">
      <c r="A133" s="85" t="s">
        <v>127</v>
      </c>
      <c r="B133" s="62">
        <v>1238</v>
      </c>
      <c r="C133" s="78">
        <v>9801</v>
      </c>
      <c r="D133" s="79">
        <v>7916.801292407108</v>
      </c>
      <c r="E133" s="65">
        <v>25200</v>
      </c>
      <c r="F133" s="66">
        <v>257.1166207529844</v>
      </c>
      <c r="G133" s="79">
        <v>10000</v>
      </c>
      <c r="H133" s="54"/>
    </row>
    <row r="134" spans="1:8" ht="15">
      <c r="A134" s="85" t="s">
        <v>132</v>
      </c>
      <c r="B134" s="62">
        <v>1238</v>
      </c>
      <c r="C134" s="78">
        <v>882</v>
      </c>
      <c r="D134" s="79">
        <v>712.4394184168012</v>
      </c>
      <c r="E134" s="65">
        <v>2372.5</v>
      </c>
      <c r="F134" s="66">
        <v>268.9909297052154</v>
      </c>
      <c r="G134" s="79">
        <v>900</v>
      </c>
      <c r="H134" s="54"/>
    </row>
    <row r="135" spans="1:8" ht="15">
      <c r="A135" s="85" t="s">
        <v>116</v>
      </c>
      <c r="B135" s="62">
        <v>1238</v>
      </c>
      <c r="C135" s="78">
        <v>34793</v>
      </c>
      <c r="D135" s="79">
        <v>28104.200323101777</v>
      </c>
      <c r="E135" s="65">
        <v>93817.5</v>
      </c>
      <c r="F135" s="66">
        <v>269.64475612910644</v>
      </c>
      <c r="G135" s="79">
        <v>35500</v>
      </c>
      <c r="H135" s="54"/>
    </row>
    <row r="136" spans="1:8" ht="15">
      <c r="A136" s="85" t="s">
        <v>128</v>
      </c>
      <c r="B136" s="62">
        <v>1238</v>
      </c>
      <c r="C136" s="78">
        <v>2014</v>
      </c>
      <c r="D136" s="79">
        <v>1626.8174474959612</v>
      </c>
      <c r="E136" s="65">
        <v>5165.83</v>
      </c>
      <c r="F136" s="66">
        <v>256.4960278053625</v>
      </c>
      <c r="G136" s="79">
        <v>2055</v>
      </c>
      <c r="H136" s="54"/>
    </row>
    <row r="137" spans="1:8" ht="15">
      <c r="A137" s="85" t="s">
        <v>117</v>
      </c>
      <c r="B137" s="62">
        <v>1238</v>
      </c>
      <c r="C137" s="78">
        <v>29893</v>
      </c>
      <c r="D137" s="79">
        <v>24146.203554119547</v>
      </c>
      <c r="E137" s="65">
        <v>88740</v>
      </c>
      <c r="F137" s="66">
        <v>296.85879637373296</v>
      </c>
      <c r="G137" s="79">
        <v>30500</v>
      </c>
      <c r="H137" s="54"/>
    </row>
    <row r="138" spans="1:8" ht="15">
      <c r="A138" s="85" t="s">
        <v>118</v>
      </c>
      <c r="B138" s="62">
        <v>1238</v>
      </c>
      <c r="C138" s="78">
        <v>34107</v>
      </c>
      <c r="D138" s="79">
        <v>27550.080775444265</v>
      </c>
      <c r="E138" s="65">
        <v>92385</v>
      </c>
      <c r="F138" s="66">
        <v>270.86815023309</v>
      </c>
      <c r="G138" s="79">
        <v>34800</v>
      </c>
      <c r="H138" s="54"/>
    </row>
    <row r="139" spans="1:8" ht="15">
      <c r="A139" s="77" t="s">
        <v>119</v>
      </c>
      <c r="B139" s="62">
        <v>1238</v>
      </c>
      <c r="C139" s="78">
        <v>9801</v>
      </c>
      <c r="D139" s="79">
        <v>7916.801292407108</v>
      </c>
      <c r="E139" s="65">
        <v>27000</v>
      </c>
      <c r="F139" s="66">
        <v>275.4820936639118</v>
      </c>
      <c r="G139" s="79">
        <v>10000</v>
      </c>
      <c r="H139" s="54"/>
    </row>
    <row r="140" spans="1:8" ht="15">
      <c r="A140" s="77" t="s">
        <v>120</v>
      </c>
      <c r="B140" s="62">
        <v>1238</v>
      </c>
      <c r="C140" s="78">
        <v>155149</v>
      </c>
      <c r="D140" s="79">
        <v>125322.29402261713</v>
      </c>
      <c r="E140" s="65">
        <v>417822</v>
      </c>
      <c r="F140" s="66">
        <v>269.3037016029752</v>
      </c>
      <c r="G140" s="79">
        <v>158300</v>
      </c>
      <c r="H140" s="54"/>
    </row>
    <row r="141" spans="1:8" ht="15">
      <c r="A141" s="77" t="s">
        <v>121</v>
      </c>
      <c r="B141" s="62">
        <v>1238</v>
      </c>
      <c r="C141" s="78">
        <v>0</v>
      </c>
      <c r="D141" s="79">
        <v>0</v>
      </c>
      <c r="E141" s="65">
        <v>345.34</v>
      </c>
      <c r="F141" s="66">
        <v>0</v>
      </c>
      <c r="G141" s="79">
        <v>0</v>
      </c>
      <c r="H141" s="54"/>
    </row>
    <row r="142" spans="1:8" ht="15">
      <c r="A142" s="80" t="s">
        <v>122</v>
      </c>
      <c r="B142" s="68">
        <v>1238</v>
      </c>
      <c r="C142" s="81">
        <v>0</v>
      </c>
      <c r="D142" s="82">
        <v>0</v>
      </c>
      <c r="E142" s="69">
        <v>546840</v>
      </c>
      <c r="F142" s="70">
        <v>0</v>
      </c>
      <c r="G142" s="82">
        <v>0</v>
      </c>
      <c r="H142" s="54"/>
    </row>
    <row r="143" spans="1:8" ht="15">
      <c r="A143" s="87"/>
      <c r="D143" s="72"/>
      <c r="E143" s="75"/>
      <c r="F143" s="75"/>
      <c r="G143" s="72"/>
      <c r="H143" s="47"/>
    </row>
    <row r="144" spans="1:8" s="1" customFormat="1" ht="15">
      <c r="A144" s="92" t="s">
        <v>137</v>
      </c>
      <c r="B144" s="20"/>
      <c r="C144" s="10">
        <f>SUM(C130:C142)</f>
        <v>348477</v>
      </c>
      <c r="D144" s="10">
        <f>SUM(D130:D142)</f>
        <v>281483.844911147</v>
      </c>
      <c r="E144" s="47">
        <f>SUM(E130:E142)</f>
        <v>1492610.67</v>
      </c>
      <c r="F144" s="47">
        <f>(E144/C144)*100</f>
        <v>428.32401277559205</v>
      </c>
      <c r="G144" s="10">
        <f>SUM(G130:G142)</f>
        <v>355555</v>
      </c>
      <c r="H144" s="47"/>
    </row>
    <row r="145" spans="1:8" ht="15">
      <c r="A145" s="87"/>
      <c r="H145" s="47"/>
    </row>
    <row r="146" spans="1:8" ht="15">
      <c r="A146" s="87"/>
      <c r="B146" s="54"/>
      <c r="H146" s="47"/>
    </row>
    <row r="147" spans="1:8" ht="15">
      <c r="A147" s="88" t="s">
        <v>50</v>
      </c>
      <c r="H147" s="47"/>
    </row>
    <row r="148" spans="1:8" ht="15">
      <c r="A148" s="87"/>
      <c r="H148" s="47"/>
    </row>
    <row r="149" spans="1:8" ht="15">
      <c r="A149" s="87"/>
      <c r="B149" s="2" t="s">
        <v>124</v>
      </c>
      <c r="H149" s="47"/>
    </row>
    <row r="150" spans="1:8" ht="15">
      <c r="A150" s="87"/>
      <c r="H150" s="47"/>
    </row>
    <row r="151" spans="1:8" s="20" customFormat="1" ht="15">
      <c r="A151" s="2" t="s">
        <v>109</v>
      </c>
      <c r="B151" s="2" t="s">
        <v>110</v>
      </c>
      <c r="C151" s="6" t="s">
        <v>123</v>
      </c>
      <c r="D151" s="8" t="s">
        <v>106</v>
      </c>
      <c r="E151" s="8" t="s">
        <v>112</v>
      </c>
      <c r="F151" s="8" t="s">
        <v>107</v>
      </c>
      <c r="G151" s="8" t="s">
        <v>108</v>
      </c>
      <c r="H151" s="47"/>
    </row>
    <row r="152" spans="1:8" ht="15">
      <c r="A152" s="87"/>
      <c r="H152" s="47"/>
    </row>
    <row r="153" spans="1:8" ht="15">
      <c r="A153" s="9" t="s">
        <v>113</v>
      </c>
      <c r="G153" s="75"/>
      <c r="H153" s="47"/>
    </row>
    <row r="154" spans="1:8" ht="15">
      <c r="A154" s="90" t="s">
        <v>114</v>
      </c>
      <c r="B154" s="56">
        <v>1233</v>
      </c>
      <c r="C154" s="57">
        <v>2431</v>
      </c>
      <c r="D154" s="58">
        <v>1971.6139497161396</v>
      </c>
      <c r="E154" s="52">
        <v>5181.25</v>
      </c>
      <c r="F154" s="53">
        <v>213.132455779515</v>
      </c>
      <c r="G154" s="58">
        <v>2500</v>
      </c>
      <c r="H154" s="54"/>
    </row>
    <row r="155" spans="1:8" ht="15">
      <c r="A155" s="90" t="s">
        <v>115</v>
      </c>
      <c r="B155" s="56">
        <v>1233</v>
      </c>
      <c r="C155" s="57">
        <v>100340</v>
      </c>
      <c r="D155" s="58">
        <v>81378.7510137875</v>
      </c>
      <c r="E155" s="52">
        <v>221277.25</v>
      </c>
      <c r="F155" s="53">
        <v>220.52745664739882</v>
      </c>
      <c r="G155" s="58">
        <v>103200</v>
      </c>
      <c r="H155" s="54"/>
    </row>
    <row r="156" spans="1:8" ht="15">
      <c r="A156" s="90" t="s">
        <v>133</v>
      </c>
      <c r="B156" s="56">
        <v>1233</v>
      </c>
      <c r="C156" s="57">
        <v>503451</v>
      </c>
      <c r="D156" s="58">
        <v>408313.86861313874</v>
      </c>
      <c r="E156" s="52">
        <v>1106312</v>
      </c>
      <c r="F156" s="53">
        <v>219.74571507455542</v>
      </c>
      <c r="G156" s="58">
        <v>517800</v>
      </c>
      <c r="H156" s="54"/>
    </row>
    <row r="157" spans="1:8" ht="15">
      <c r="A157" s="90" t="s">
        <v>126</v>
      </c>
      <c r="B157" s="56">
        <v>1233</v>
      </c>
      <c r="C157" s="57">
        <v>124651</v>
      </c>
      <c r="D157" s="58">
        <v>101095.70154095702</v>
      </c>
      <c r="E157" s="52">
        <v>282632.75</v>
      </c>
      <c r="F157" s="53">
        <v>226.73925600275973</v>
      </c>
      <c r="G157" s="58">
        <v>128204</v>
      </c>
      <c r="H157" s="54"/>
    </row>
    <row r="158" spans="1:8" ht="15">
      <c r="A158" s="90" t="s">
        <v>127</v>
      </c>
      <c r="B158" s="56">
        <v>1233</v>
      </c>
      <c r="C158" s="57">
        <v>74575</v>
      </c>
      <c r="D158" s="58">
        <v>60482.56285482563</v>
      </c>
      <c r="E158" s="52">
        <v>158102</v>
      </c>
      <c r="F158" s="53">
        <v>212.00402279584313</v>
      </c>
      <c r="G158" s="58">
        <v>76700</v>
      </c>
      <c r="H158" s="54"/>
    </row>
    <row r="159" spans="1:8" ht="15">
      <c r="A159" s="90" t="s">
        <v>132</v>
      </c>
      <c r="B159" s="56">
        <v>1233</v>
      </c>
      <c r="C159" s="57">
        <v>194</v>
      </c>
      <c r="D159" s="58">
        <v>157.3398215733982</v>
      </c>
      <c r="E159" s="52">
        <v>413</v>
      </c>
      <c r="F159" s="53">
        <v>212.88659793814432</v>
      </c>
      <c r="G159" s="58">
        <v>200</v>
      </c>
      <c r="H159" s="54"/>
    </row>
    <row r="160" spans="1:8" ht="15">
      <c r="A160" s="90" t="s">
        <v>116</v>
      </c>
      <c r="B160" s="56">
        <v>1233</v>
      </c>
      <c r="C160" s="57">
        <v>112591</v>
      </c>
      <c r="D160" s="58">
        <v>91314.67964314681</v>
      </c>
      <c r="E160" s="52">
        <v>249880.5</v>
      </c>
      <c r="F160" s="53">
        <v>221.93647804886717</v>
      </c>
      <c r="G160" s="58">
        <v>115800</v>
      </c>
      <c r="H160" s="54"/>
    </row>
    <row r="161" spans="1:8" ht="15">
      <c r="A161" s="90" t="s">
        <v>118</v>
      </c>
      <c r="B161" s="56">
        <v>1233</v>
      </c>
      <c r="C161" s="57">
        <v>109091</v>
      </c>
      <c r="D161" s="58">
        <v>88476.07461476074</v>
      </c>
      <c r="E161" s="52">
        <v>234530.5</v>
      </c>
      <c r="F161" s="53">
        <v>214.98611251157288</v>
      </c>
      <c r="G161" s="58">
        <v>112200</v>
      </c>
      <c r="H161" s="54"/>
    </row>
    <row r="162" spans="1:8" ht="15">
      <c r="A162" s="90" t="s">
        <v>119</v>
      </c>
      <c r="B162" s="56">
        <v>1233</v>
      </c>
      <c r="C162" s="57">
        <v>58823</v>
      </c>
      <c r="D162" s="58">
        <v>47707.218167072184</v>
      </c>
      <c r="E162" s="52">
        <v>136227.75</v>
      </c>
      <c r="F162" s="53">
        <v>231.58925930333373</v>
      </c>
      <c r="G162" s="58">
        <v>60500</v>
      </c>
      <c r="H162" s="54"/>
    </row>
    <row r="163" spans="1:8" ht="15">
      <c r="A163" s="86" t="s">
        <v>120</v>
      </c>
      <c r="B163" s="56">
        <v>1233</v>
      </c>
      <c r="C163" s="57">
        <v>142343</v>
      </c>
      <c r="D163" s="58">
        <v>115444.44444444444</v>
      </c>
      <c r="E163" s="52">
        <v>325705.5</v>
      </c>
      <c r="F163" s="53">
        <v>228.81736369192726</v>
      </c>
      <c r="G163" s="58">
        <v>146400</v>
      </c>
      <c r="H163" s="54"/>
    </row>
    <row r="164" spans="1:8" ht="15">
      <c r="A164" s="86" t="s">
        <v>121</v>
      </c>
      <c r="B164" s="56">
        <v>1233</v>
      </c>
      <c r="C164" s="57">
        <v>0</v>
      </c>
      <c r="D164" s="58">
        <v>0</v>
      </c>
      <c r="E164" s="52">
        <v>1437.91</v>
      </c>
      <c r="F164" s="53">
        <v>0</v>
      </c>
      <c r="G164" s="58">
        <v>0</v>
      </c>
      <c r="H164" s="54"/>
    </row>
    <row r="165" spans="1:8" ht="15">
      <c r="A165" s="61" t="s">
        <v>122</v>
      </c>
      <c r="B165" s="55">
        <v>1233</v>
      </c>
      <c r="C165" s="59">
        <v>0</v>
      </c>
      <c r="D165" s="60">
        <v>0</v>
      </c>
      <c r="E165" s="49">
        <v>529200</v>
      </c>
      <c r="F165" s="50">
        <v>0</v>
      </c>
      <c r="G165" s="60">
        <v>0</v>
      </c>
      <c r="H165" s="54"/>
    </row>
    <row r="166" spans="1:8" ht="15">
      <c r="A166" s="87"/>
      <c r="D166" s="72"/>
      <c r="E166" s="75"/>
      <c r="F166" s="75"/>
      <c r="G166" s="72"/>
      <c r="H166" s="47"/>
    </row>
    <row r="167" spans="1:8" s="1" customFormat="1" ht="15">
      <c r="A167" s="92" t="s">
        <v>137</v>
      </c>
      <c r="B167" s="20"/>
      <c r="C167" s="10">
        <f>SUM(C154:C165)</f>
        <v>1228490</v>
      </c>
      <c r="D167" s="10">
        <f>SUM(D154:D165)</f>
        <v>996342.2546634225</v>
      </c>
      <c r="E167" s="47">
        <f>SUM(E154:E165)</f>
        <v>3250900.41</v>
      </c>
      <c r="F167" s="47">
        <f>(E167/C167)*100</f>
        <v>264.62571205300816</v>
      </c>
      <c r="G167" s="10">
        <f>SUM(G154:G165)</f>
        <v>1263504</v>
      </c>
      <c r="H167" s="47"/>
    </row>
    <row r="168" spans="1:8" ht="15">
      <c r="A168" s="87"/>
      <c r="H168" s="47"/>
    </row>
    <row r="169" spans="1:8" ht="15">
      <c r="A169" s="87"/>
      <c r="B169" s="54"/>
      <c r="H169" s="47"/>
    </row>
    <row r="170" spans="1:8" ht="15">
      <c r="A170" s="88" t="s">
        <v>51</v>
      </c>
      <c r="H170" s="47"/>
    </row>
    <row r="171" spans="1:8" ht="15">
      <c r="A171" s="87"/>
      <c r="H171" s="47"/>
    </row>
    <row r="172" spans="1:8" ht="15">
      <c r="A172" s="87"/>
      <c r="B172" s="2" t="s">
        <v>124</v>
      </c>
      <c r="H172" s="47"/>
    </row>
    <row r="173" spans="1:8" ht="15">
      <c r="A173" s="87"/>
      <c r="H173" s="47"/>
    </row>
    <row r="174" spans="1:8" s="20" customFormat="1" ht="15">
      <c r="A174" s="2" t="s">
        <v>109</v>
      </c>
      <c r="B174" s="2" t="s">
        <v>110</v>
      </c>
      <c r="C174" s="6" t="s">
        <v>123</v>
      </c>
      <c r="D174" s="8" t="s">
        <v>106</v>
      </c>
      <c r="E174" s="8" t="s">
        <v>112</v>
      </c>
      <c r="F174" s="8" t="s">
        <v>107</v>
      </c>
      <c r="G174" s="8" t="s">
        <v>108</v>
      </c>
      <c r="H174" s="47"/>
    </row>
    <row r="175" spans="1:8" ht="15">
      <c r="A175" s="87"/>
      <c r="H175" s="47"/>
    </row>
    <row r="176" spans="1:8" ht="15">
      <c r="A176" s="9" t="s">
        <v>113</v>
      </c>
      <c r="G176" s="75"/>
      <c r="H176" s="47"/>
    </row>
    <row r="177" spans="1:8" ht="15">
      <c r="A177" s="90" t="s">
        <v>133</v>
      </c>
      <c r="B177" s="56">
        <v>1235</v>
      </c>
      <c r="C177" s="57">
        <v>14716</v>
      </c>
      <c r="D177" s="58">
        <v>11915.78947368421</v>
      </c>
      <c r="E177" s="52">
        <v>50887.5</v>
      </c>
      <c r="F177" s="53">
        <v>345.79709160097855</v>
      </c>
      <c r="G177" s="58">
        <v>15000</v>
      </c>
      <c r="H177" s="54"/>
    </row>
    <row r="178" spans="1:8" ht="15">
      <c r="A178" s="90" t="s">
        <v>134</v>
      </c>
      <c r="B178" s="56">
        <v>1235</v>
      </c>
      <c r="C178" s="57">
        <v>46110</v>
      </c>
      <c r="D178" s="58">
        <v>37336.03238866397</v>
      </c>
      <c r="E178" s="52">
        <v>159885</v>
      </c>
      <c r="F178" s="53">
        <v>346.74690956408585</v>
      </c>
      <c r="G178" s="58">
        <v>47000</v>
      </c>
      <c r="H178" s="54"/>
    </row>
    <row r="179" spans="1:8" ht="15">
      <c r="A179" s="90" t="s">
        <v>116</v>
      </c>
      <c r="B179" s="56">
        <v>1235</v>
      </c>
      <c r="C179" s="57">
        <v>20406</v>
      </c>
      <c r="D179" s="58">
        <v>16523.076923076926</v>
      </c>
      <c r="E179" s="52">
        <v>70298</v>
      </c>
      <c r="F179" s="53">
        <v>344.49671665196513</v>
      </c>
      <c r="G179" s="58">
        <v>20800</v>
      </c>
      <c r="H179" s="54"/>
    </row>
    <row r="180" spans="1:8" ht="15">
      <c r="A180" s="90" t="s">
        <v>118</v>
      </c>
      <c r="B180" s="56">
        <v>1235</v>
      </c>
      <c r="C180" s="57">
        <v>208477</v>
      </c>
      <c r="D180" s="58">
        <v>168807.2874493927</v>
      </c>
      <c r="E180" s="52">
        <v>718136.25</v>
      </c>
      <c r="F180" s="53">
        <v>344.46785496721463</v>
      </c>
      <c r="G180" s="58">
        <v>212500</v>
      </c>
      <c r="H180" s="54"/>
    </row>
    <row r="181" spans="1:8" ht="15">
      <c r="A181" s="90" t="s">
        <v>119</v>
      </c>
      <c r="B181" s="56">
        <v>1235</v>
      </c>
      <c r="C181" s="57">
        <v>29432</v>
      </c>
      <c r="D181" s="58">
        <v>23831.57894736842</v>
      </c>
      <c r="E181" s="52">
        <v>108000</v>
      </c>
      <c r="F181" s="53">
        <v>366.94754009241643</v>
      </c>
      <c r="G181" s="58">
        <v>30000</v>
      </c>
      <c r="H181" s="54"/>
    </row>
    <row r="182" spans="1:8" ht="15">
      <c r="A182" s="90" t="s">
        <v>120</v>
      </c>
      <c r="B182" s="56">
        <v>1235</v>
      </c>
      <c r="C182" s="57">
        <v>59845</v>
      </c>
      <c r="D182" s="58">
        <v>48457.48987854251</v>
      </c>
      <c r="E182" s="52">
        <v>206532.5</v>
      </c>
      <c r="F182" s="53">
        <v>345.11237363188235</v>
      </c>
      <c r="G182" s="58">
        <v>61000</v>
      </c>
      <c r="H182" s="54"/>
    </row>
    <row r="183" spans="1:8" ht="15">
      <c r="A183" s="86" t="s">
        <v>121</v>
      </c>
      <c r="B183" s="56">
        <v>1235</v>
      </c>
      <c r="C183" s="57">
        <v>0</v>
      </c>
      <c r="D183" s="58">
        <v>0</v>
      </c>
      <c r="E183" s="52">
        <v>393.73</v>
      </c>
      <c r="F183" s="53">
        <v>0</v>
      </c>
      <c r="G183" s="58">
        <v>0</v>
      </c>
      <c r="H183" s="54"/>
    </row>
    <row r="184" spans="1:8" ht="15">
      <c r="A184" s="61" t="s">
        <v>122</v>
      </c>
      <c r="B184" s="55">
        <v>1235</v>
      </c>
      <c r="C184" s="59">
        <v>0</v>
      </c>
      <c r="D184" s="60">
        <v>0</v>
      </c>
      <c r="E184" s="49">
        <v>546840</v>
      </c>
      <c r="F184" s="50">
        <v>0</v>
      </c>
      <c r="G184" s="60">
        <v>0</v>
      </c>
      <c r="H184" s="54"/>
    </row>
    <row r="185" spans="1:8" ht="15">
      <c r="A185" s="87"/>
      <c r="D185" s="72"/>
      <c r="E185" s="75"/>
      <c r="F185" s="75"/>
      <c r="G185" s="72"/>
      <c r="H185" s="47"/>
    </row>
    <row r="186" spans="1:8" s="1" customFormat="1" ht="15">
      <c r="A186" s="92" t="s">
        <v>137</v>
      </c>
      <c r="B186" s="20"/>
      <c r="C186" s="10">
        <f>SUM(C177:C184)</f>
        <v>378986</v>
      </c>
      <c r="D186" s="10">
        <f>SUM(D177:D184)</f>
        <v>306871.2550607287</v>
      </c>
      <c r="E186" s="47">
        <f>SUM(E177:E184)</f>
        <v>1860972.98</v>
      </c>
      <c r="F186" s="47">
        <f>(E186/C186)*100</f>
        <v>491.0400331410659</v>
      </c>
      <c r="G186" s="10">
        <f>SUM(G177:G184)</f>
        <v>386300</v>
      </c>
      <c r="H186" s="47"/>
    </row>
    <row r="187" spans="1:8" ht="15">
      <c r="A187" s="87"/>
      <c r="H187" s="47"/>
    </row>
    <row r="188" spans="1:8" ht="15">
      <c r="A188" s="87"/>
      <c r="B188" s="54"/>
      <c r="H188" s="47"/>
    </row>
    <row r="189" spans="1:8" ht="15">
      <c r="A189" s="88" t="s">
        <v>52</v>
      </c>
      <c r="H189" s="47"/>
    </row>
    <row r="190" spans="1:8" ht="15">
      <c r="A190" s="87"/>
      <c r="H190" s="47"/>
    </row>
    <row r="191" spans="1:8" ht="15">
      <c r="A191" s="87"/>
      <c r="B191" s="2" t="s">
        <v>124</v>
      </c>
      <c r="H191" s="47"/>
    </row>
    <row r="192" spans="1:8" ht="15">
      <c r="A192" s="87"/>
      <c r="H192" s="47"/>
    </row>
    <row r="193" spans="1:8" s="20" customFormat="1" ht="15">
      <c r="A193" s="2" t="s">
        <v>109</v>
      </c>
      <c r="B193" s="2" t="s">
        <v>110</v>
      </c>
      <c r="C193" s="6" t="s">
        <v>123</v>
      </c>
      <c r="D193" s="8" t="s">
        <v>106</v>
      </c>
      <c r="E193" s="8" t="s">
        <v>112</v>
      </c>
      <c r="F193" s="8" t="s">
        <v>107</v>
      </c>
      <c r="G193" s="8" t="s">
        <v>108</v>
      </c>
      <c r="H193" s="47"/>
    </row>
    <row r="194" spans="1:8" ht="15">
      <c r="A194" s="87"/>
      <c r="H194" s="47"/>
    </row>
    <row r="195" spans="1:8" ht="15">
      <c r="A195" s="9" t="s">
        <v>113</v>
      </c>
      <c r="G195" s="75"/>
      <c r="H195" s="47"/>
    </row>
    <row r="196" spans="1:8" ht="15">
      <c r="A196" s="90" t="s">
        <v>133</v>
      </c>
      <c r="B196" s="56">
        <v>1231</v>
      </c>
      <c r="C196" s="57">
        <v>16187</v>
      </c>
      <c r="D196" s="58">
        <v>13149.471974004873</v>
      </c>
      <c r="E196" s="52">
        <v>50771.25</v>
      </c>
      <c r="F196" s="53">
        <v>313.65447581392476</v>
      </c>
      <c r="G196" s="58">
        <v>16500</v>
      </c>
      <c r="H196" s="54"/>
    </row>
    <row r="197" spans="1:8" ht="15">
      <c r="A197" s="90" t="s">
        <v>126</v>
      </c>
      <c r="B197" s="56">
        <v>1231</v>
      </c>
      <c r="C197" s="57">
        <v>37280</v>
      </c>
      <c r="D197" s="58">
        <v>30284.321689683187</v>
      </c>
      <c r="E197" s="52">
        <v>116845</v>
      </c>
      <c r="F197" s="53">
        <v>313.42542918454933</v>
      </c>
      <c r="G197" s="58">
        <v>38000</v>
      </c>
      <c r="H197" s="54"/>
    </row>
    <row r="198" spans="1:8" ht="15">
      <c r="A198" s="90" t="s">
        <v>134</v>
      </c>
      <c r="B198" s="56">
        <v>1231</v>
      </c>
      <c r="C198" s="57">
        <v>9810</v>
      </c>
      <c r="D198" s="58">
        <v>7969.130787977254</v>
      </c>
      <c r="E198" s="52">
        <v>31300</v>
      </c>
      <c r="F198" s="53">
        <v>319.06218144750255</v>
      </c>
      <c r="G198" s="58">
        <v>10000</v>
      </c>
      <c r="H198" s="54"/>
    </row>
    <row r="199" spans="1:8" ht="15">
      <c r="A199" s="90" t="s">
        <v>116</v>
      </c>
      <c r="B199" s="56">
        <v>1231</v>
      </c>
      <c r="C199" s="57">
        <v>34729</v>
      </c>
      <c r="D199" s="58">
        <v>28212.022745735176</v>
      </c>
      <c r="E199" s="52">
        <v>111391.5</v>
      </c>
      <c r="F199" s="53">
        <v>320.7449105934522</v>
      </c>
      <c r="G199" s="58">
        <v>35400</v>
      </c>
      <c r="H199" s="54"/>
    </row>
    <row r="200" spans="1:8" ht="15">
      <c r="A200" s="90" t="s">
        <v>117</v>
      </c>
      <c r="B200" s="56">
        <v>1231</v>
      </c>
      <c r="C200" s="57">
        <v>294</v>
      </c>
      <c r="D200" s="58">
        <v>238.8302193338749</v>
      </c>
      <c r="E200" s="52">
        <v>942</v>
      </c>
      <c r="F200" s="53">
        <v>320.4081632653061</v>
      </c>
      <c r="G200" s="58">
        <v>300</v>
      </c>
      <c r="H200" s="54"/>
    </row>
    <row r="201" spans="1:8" ht="15">
      <c r="A201" s="90" t="s">
        <v>118</v>
      </c>
      <c r="B201" s="56">
        <v>1231</v>
      </c>
      <c r="C201" s="57">
        <v>48758</v>
      </c>
      <c r="D201" s="58">
        <v>39608.448415922016</v>
      </c>
      <c r="E201" s="52">
        <v>157033</v>
      </c>
      <c r="F201" s="53">
        <v>322.0661224824644</v>
      </c>
      <c r="G201" s="58">
        <v>49700</v>
      </c>
      <c r="H201" s="54"/>
    </row>
    <row r="202" spans="1:8" ht="15">
      <c r="A202" s="90" t="s">
        <v>120</v>
      </c>
      <c r="B202" s="56">
        <v>1231</v>
      </c>
      <c r="C202" s="57">
        <v>83389</v>
      </c>
      <c r="D202" s="58">
        <v>67740.8610885459</v>
      </c>
      <c r="E202" s="52">
        <v>268275</v>
      </c>
      <c r="F202" s="53">
        <v>321.7150943169962</v>
      </c>
      <c r="G202" s="58">
        <v>85000</v>
      </c>
      <c r="H202" s="54"/>
    </row>
    <row r="203" spans="1:8" ht="15">
      <c r="A203" s="86" t="s">
        <v>121</v>
      </c>
      <c r="B203" s="56">
        <v>1231</v>
      </c>
      <c r="C203" s="57">
        <v>0</v>
      </c>
      <c r="D203" s="58">
        <v>0</v>
      </c>
      <c r="E203" s="52">
        <v>267.44</v>
      </c>
      <c r="F203" s="53">
        <v>0</v>
      </c>
      <c r="G203" s="58">
        <v>0</v>
      </c>
      <c r="H203" s="54"/>
    </row>
    <row r="204" spans="1:8" ht="15">
      <c r="A204" s="61" t="s">
        <v>122</v>
      </c>
      <c r="B204" s="55">
        <v>1231</v>
      </c>
      <c r="C204" s="59">
        <v>0</v>
      </c>
      <c r="D204" s="60">
        <v>0</v>
      </c>
      <c r="E204" s="49">
        <v>546840</v>
      </c>
      <c r="F204" s="50">
        <v>0</v>
      </c>
      <c r="G204" s="60">
        <v>0</v>
      </c>
      <c r="H204" s="54"/>
    </row>
    <row r="205" spans="1:8" ht="15">
      <c r="A205" s="87"/>
      <c r="D205" s="72"/>
      <c r="E205" s="75"/>
      <c r="F205" s="75"/>
      <c r="G205" s="72"/>
      <c r="H205" s="47"/>
    </row>
    <row r="206" spans="1:8" s="1" customFormat="1" ht="15">
      <c r="A206" s="92" t="s">
        <v>137</v>
      </c>
      <c r="B206" s="20"/>
      <c r="C206" s="10">
        <f>SUM(C196:C204)</f>
        <v>230447</v>
      </c>
      <c r="D206" s="10">
        <f>SUM(D196:D204)</f>
        <v>187203.08692120228</v>
      </c>
      <c r="E206" s="47">
        <f>SUM(E196:E204)</f>
        <v>1283665.19</v>
      </c>
      <c r="F206" s="47">
        <f>(E206/C206)*100</f>
        <v>557.0327190199915</v>
      </c>
      <c r="G206" s="10">
        <f>SUM(G196:G204)</f>
        <v>234900</v>
      </c>
      <c r="H206" s="47"/>
    </row>
    <row r="207" spans="1:8" ht="15">
      <c r="A207" s="87"/>
      <c r="H207" s="47"/>
    </row>
    <row r="208" spans="1:8" ht="15">
      <c r="A208" s="87"/>
      <c r="B208" s="54"/>
      <c r="H208" s="47"/>
    </row>
    <row r="209" spans="1:8" ht="15">
      <c r="A209" s="88" t="s">
        <v>53</v>
      </c>
      <c r="H209" s="47"/>
    </row>
    <row r="210" spans="1:8" ht="15">
      <c r="A210" s="87"/>
      <c r="H210" s="47"/>
    </row>
    <row r="211" spans="1:8" ht="15">
      <c r="A211" s="87"/>
      <c r="B211" s="2" t="s">
        <v>124</v>
      </c>
      <c r="H211" s="47"/>
    </row>
    <row r="212" spans="1:8" ht="15">
      <c r="A212" s="87"/>
      <c r="H212" s="47"/>
    </row>
    <row r="213" spans="1:8" s="20" customFormat="1" ht="15">
      <c r="A213" s="2" t="s">
        <v>109</v>
      </c>
      <c r="B213" s="2" t="s">
        <v>110</v>
      </c>
      <c r="C213" s="6" t="s">
        <v>123</v>
      </c>
      <c r="D213" s="8" t="s">
        <v>106</v>
      </c>
      <c r="E213" s="8" t="s">
        <v>112</v>
      </c>
      <c r="F213" s="8" t="s">
        <v>107</v>
      </c>
      <c r="G213" s="8" t="s">
        <v>108</v>
      </c>
      <c r="H213" s="47"/>
    </row>
    <row r="214" spans="1:8" ht="15">
      <c r="A214" s="87"/>
      <c r="H214" s="47"/>
    </row>
    <row r="215" spans="1:8" ht="15">
      <c r="A215" s="9" t="s">
        <v>113</v>
      </c>
      <c r="G215" s="75"/>
      <c r="H215" s="47"/>
    </row>
    <row r="216" spans="1:8" ht="15">
      <c r="A216" s="91" t="s">
        <v>115</v>
      </c>
      <c r="B216" s="56">
        <v>1230</v>
      </c>
      <c r="C216" s="57">
        <v>4905</v>
      </c>
      <c r="D216" s="58">
        <v>3987.8048780487807</v>
      </c>
      <c r="E216" s="52">
        <v>13800</v>
      </c>
      <c r="F216" s="53">
        <v>281.34556574923545</v>
      </c>
      <c r="G216" s="58">
        <v>5000</v>
      </c>
      <c r="H216" s="54"/>
    </row>
    <row r="217" spans="1:8" ht="15">
      <c r="A217" s="91" t="s">
        <v>126</v>
      </c>
      <c r="B217" s="56">
        <v>1230</v>
      </c>
      <c r="C217" s="57">
        <v>4905</v>
      </c>
      <c r="D217" s="58">
        <v>3987.8048780487807</v>
      </c>
      <c r="E217" s="52">
        <v>13295</v>
      </c>
      <c r="F217" s="53">
        <v>271.0499490316004</v>
      </c>
      <c r="G217" s="58">
        <v>5000</v>
      </c>
      <c r="H217" s="54"/>
    </row>
    <row r="218" spans="1:8" ht="15">
      <c r="A218" s="91" t="s">
        <v>134</v>
      </c>
      <c r="B218" s="56">
        <v>1230</v>
      </c>
      <c r="C218" s="57">
        <v>981</v>
      </c>
      <c r="D218" s="58">
        <v>797.5609756097562</v>
      </c>
      <c r="E218" s="52">
        <v>2867.5</v>
      </c>
      <c r="F218" s="53">
        <v>292.30377166156984</v>
      </c>
      <c r="G218" s="58">
        <v>1000</v>
      </c>
      <c r="H218" s="54"/>
    </row>
    <row r="219" spans="1:8" ht="15">
      <c r="A219" s="91" t="s">
        <v>135</v>
      </c>
      <c r="B219" s="56">
        <v>1230</v>
      </c>
      <c r="C219" s="57">
        <v>5886</v>
      </c>
      <c r="D219" s="58">
        <v>4785.365853658536</v>
      </c>
      <c r="E219" s="52">
        <v>16432.5</v>
      </c>
      <c r="F219" s="53">
        <v>279.17940876656473</v>
      </c>
      <c r="G219" s="58">
        <v>6000</v>
      </c>
      <c r="H219" s="54"/>
    </row>
    <row r="220" spans="1:8" ht="15">
      <c r="A220" s="91" t="s">
        <v>116</v>
      </c>
      <c r="B220" s="56">
        <v>1230</v>
      </c>
      <c r="C220" s="57">
        <v>46012</v>
      </c>
      <c r="D220" s="58">
        <v>37408.13008130081</v>
      </c>
      <c r="E220" s="52">
        <v>128286.5</v>
      </c>
      <c r="F220" s="53">
        <v>278.81096235764585</v>
      </c>
      <c r="G220" s="58">
        <v>46900</v>
      </c>
      <c r="H220" s="54"/>
    </row>
    <row r="221" spans="1:8" ht="15">
      <c r="A221" s="91" t="s">
        <v>128</v>
      </c>
      <c r="B221" s="56">
        <v>1230</v>
      </c>
      <c r="C221" s="57">
        <v>589</v>
      </c>
      <c r="D221" s="58">
        <v>478.8617886178862</v>
      </c>
      <c r="E221" s="52">
        <v>1363.5</v>
      </c>
      <c r="F221" s="53">
        <v>231.49405772495757</v>
      </c>
      <c r="G221" s="58">
        <v>600</v>
      </c>
      <c r="H221" s="54"/>
    </row>
    <row r="222" spans="1:8" ht="15">
      <c r="A222" s="91" t="s">
        <v>118</v>
      </c>
      <c r="B222" s="56">
        <v>1230</v>
      </c>
      <c r="C222" s="57">
        <v>70834</v>
      </c>
      <c r="D222" s="58">
        <v>57588.61788617886</v>
      </c>
      <c r="E222" s="52">
        <v>199475.5</v>
      </c>
      <c r="F222" s="53">
        <v>281.60982014286924</v>
      </c>
      <c r="G222" s="58">
        <v>72200</v>
      </c>
      <c r="H222" s="54"/>
    </row>
    <row r="223" spans="1:8" ht="15">
      <c r="A223" s="91" t="s">
        <v>120</v>
      </c>
      <c r="B223" s="56">
        <v>1230</v>
      </c>
      <c r="C223" s="57">
        <v>39930</v>
      </c>
      <c r="D223" s="58">
        <v>32463.41463414634</v>
      </c>
      <c r="E223" s="52">
        <v>104794.75</v>
      </c>
      <c r="F223" s="53">
        <v>262.4461557726021</v>
      </c>
      <c r="G223" s="58">
        <v>40700</v>
      </c>
      <c r="H223" s="54"/>
    </row>
    <row r="224" spans="1:8" ht="15">
      <c r="A224" s="86" t="s">
        <v>121</v>
      </c>
      <c r="B224" s="56">
        <v>1230</v>
      </c>
      <c r="C224" s="57">
        <v>0</v>
      </c>
      <c r="D224" s="58">
        <v>0</v>
      </c>
      <c r="E224" s="52">
        <v>195.34</v>
      </c>
      <c r="F224" s="53">
        <v>0</v>
      </c>
      <c r="G224" s="58">
        <v>0</v>
      </c>
      <c r="H224" s="54"/>
    </row>
    <row r="225" spans="1:8" ht="15">
      <c r="A225" s="61" t="s">
        <v>122</v>
      </c>
      <c r="B225" s="55">
        <v>1230</v>
      </c>
      <c r="C225" s="59">
        <v>0</v>
      </c>
      <c r="D225" s="60">
        <v>0</v>
      </c>
      <c r="E225" s="49">
        <v>493920</v>
      </c>
      <c r="F225" s="50">
        <v>0</v>
      </c>
      <c r="G225" s="60">
        <v>0</v>
      </c>
      <c r="H225" s="54"/>
    </row>
    <row r="226" spans="1:8" ht="15">
      <c r="A226" s="87"/>
      <c r="D226" s="72"/>
      <c r="E226" s="75"/>
      <c r="F226" s="75"/>
      <c r="G226" s="72"/>
      <c r="H226" s="47"/>
    </row>
    <row r="227" spans="1:8" s="1" customFormat="1" ht="15">
      <c r="A227" s="92" t="s">
        <v>137</v>
      </c>
      <c r="B227" s="20"/>
      <c r="C227" s="10">
        <f>SUM(C216:C225)</f>
        <v>174042</v>
      </c>
      <c r="D227" s="10">
        <f>SUM(D216:D225)</f>
        <v>141497.56097560975</v>
      </c>
      <c r="E227" s="47">
        <f>SUM(E216:E225)</f>
        <v>974430.5900000001</v>
      </c>
      <c r="F227" s="47">
        <f>(E227/C227)*100</f>
        <v>559.882436423392</v>
      </c>
      <c r="G227" s="10">
        <f>SUM(G216:G225)</f>
        <v>177400</v>
      </c>
      <c r="H227" s="47"/>
    </row>
  </sheetData>
  <sheetProtection/>
  <printOptions horizontalCentered="1"/>
  <pageMargins left="0.7" right="0.7" top="1.5" bottom="0.75" header="0.3" footer="0.3"/>
  <pageSetup fitToHeight="12" horizontalDpi="600" verticalDpi="600" orientation="portrait" scale="85" r:id="rId1"/>
  <headerFooter>
    <oddHeader>&amp;C&amp;"-,Bold"
KENTUCKY POWER COMPANY&amp;RKPSC Case No. 2017-00179
Commission Staff's First Set of Data Requests
Dated May 22, 2017
Item 1-9a
Attachment 2
Page &amp;P of &amp;N</oddHeader>
  </headerFooter>
  <rowBreaks count="11" manualBreakCount="11">
    <brk id="11" max="6" man="1"/>
    <brk id="22" max="6" man="1"/>
    <brk id="37" max="6" man="1"/>
    <brk id="55" max="6" man="1"/>
    <brk id="75" max="6" man="1"/>
    <brk id="97" max="6" man="1"/>
    <brk id="120" max="6" man="1"/>
    <brk id="144" max="6" man="1"/>
    <brk id="167" max="6" man="1"/>
    <brk id="186" max="6" man="1"/>
    <brk id="2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3.8515625" style="0" customWidth="1"/>
    <col min="2" max="2" width="16.57421875" style="15" customWidth="1"/>
    <col min="3" max="3" width="18.421875" style="0" bestFit="1" customWidth="1"/>
    <col min="4" max="4" width="15.140625" style="0" customWidth="1"/>
    <col min="5" max="5" width="14.28125" style="0" bestFit="1" customWidth="1"/>
    <col min="6" max="6" width="14.7109375" style="0" bestFit="1" customWidth="1"/>
    <col min="7" max="8" width="18.00390625" style="0" bestFit="1" customWidth="1"/>
    <col min="9" max="10" width="15.28125" style="0" customWidth="1"/>
    <col min="11" max="12" width="15.28125" style="0" bestFit="1" customWidth="1"/>
    <col min="13" max="13" width="14.00390625" style="0" bestFit="1" customWidth="1"/>
  </cols>
  <sheetData>
    <row r="3" spans="1:10" ht="15">
      <c r="A3" s="93" t="s">
        <v>8</v>
      </c>
      <c r="B3" s="93"/>
      <c r="C3" s="93"/>
      <c r="D3" s="93"/>
      <c r="E3" s="93"/>
      <c r="F3" s="93"/>
      <c r="G3" s="93"/>
      <c r="H3" s="93"/>
      <c r="I3" s="20"/>
      <c r="J3" s="20"/>
    </row>
    <row r="4" spans="1:10" ht="15">
      <c r="A4" s="93" t="s">
        <v>9</v>
      </c>
      <c r="B4" s="93"/>
      <c r="C4" s="93"/>
      <c r="D4" s="93"/>
      <c r="E4" s="93"/>
      <c r="F4" s="93"/>
      <c r="G4" s="93"/>
      <c r="H4" s="93"/>
      <c r="I4" s="20"/>
      <c r="J4" s="20"/>
    </row>
    <row r="5" spans="1:10" ht="15">
      <c r="A5" s="93" t="s">
        <v>130</v>
      </c>
      <c r="B5" s="93"/>
      <c r="C5" s="93"/>
      <c r="D5" s="93"/>
      <c r="E5" s="93"/>
      <c r="F5" s="93"/>
      <c r="G5" s="93"/>
      <c r="H5" s="93"/>
      <c r="I5" s="20"/>
      <c r="J5" s="20"/>
    </row>
    <row r="6" spans="1:10" ht="15">
      <c r="A6" s="93" t="s">
        <v>131</v>
      </c>
      <c r="B6" s="93"/>
      <c r="C6" s="93"/>
      <c r="D6" s="93"/>
      <c r="E6" s="93"/>
      <c r="F6" s="93"/>
      <c r="G6" s="93"/>
      <c r="H6" s="93"/>
      <c r="I6" s="20"/>
      <c r="J6" s="20"/>
    </row>
    <row r="7" spans="1:10" ht="15">
      <c r="A7" s="93" t="s">
        <v>43</v>
      </c>
      <c r="B7" s="93"/>
      <c r="C7" s="93"/>
      <c r="D7" s="93"/>
      <c r="E7" s="93"/>
      <c r="F7" s="93"/>
      <c r="G7" s="93"/>
      <c r="H7" s="93"/>
      <c r="I7" s="20"/>
      <c r="J7" s="20"/>
    </row>
    <row r="9" spans="1:10" s="12" customFormat="1" ht="54" customHeight="1">
      <c r="A9" s="13" t="s">
        <v>1</v>
      </c>
      <c r="B9" s="14" t="s">
        <v>129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29"/>
      <c r="J9" s="29"/>
    </row>
    <row r="11" spans="1:10" ht="15">
      <c r="A11" s="1" t="s">
        <v>102</v>
      </c>
      <c r="B11" s="46">
        <f>B30</f>
        <v>4662036</v>
      </c>
      <c r="C11" s="16">
        <f>+E39</f>
        <v>20392011.26</v>
      </c>
      <c r="D11" s="15">
        <f>D30</f>
        <v>1235.9999999999998</v>
      </c>
      <c r="E11" s="15">
        <f>C30</f>
        <v>5758319</v>
      </c>
      <c r="F11" s="15">
        <f>E11/$E$12*$F$12</f>
        <v>576602</v>
      </c>
      <c r="G11" s="18">
        <f>ROUND($C11/E11*100,4)</f>
        <v>354.1313</v>
      </c>
      <c r="H11" s="18">
        <f>ROUND($C11*10/F11/100,4)</f>
        <v>3.5366</v>
      </c>
      <c r="I11" s="18"/>
      <c r="J11" s="18"/>
    </row>
    <row r="12" spans="3:10" ht="15">
      <c r="C12" s="16">
        <f>SUM(C11:C11)</f>
        <v>20392011.26</v>
      </c>
      <c r="D12" s="15"/>
      <c r="E12" s="15">
        <f>SUM(E11:E11)</f>
        <v>5758319</v>
      </c>
      <c r="F12" s="45">
        <f>17824+28445+31950+122598+33849+58442+129891+100387+49742+3474</f>
        <v>576602</v>
      </c>
      <c r="G12" s="18">
        <f>ROUND($C12/E12*100,4)</f>
        <v>354.1313</v>
      </c>
      <c r="H12" s="18">
        <f>ROUND($C12*10/F12/100,4)</f>
        <v>3.5366</v>
      </c>
      <c r="I12" s="18"/>
      <c r="J12" s="18"/>
    </row>
    <row r="14" ht="15">
      <c r="F14" s="7"/>
    </row>
    <row r="16" spans="1:4" ht="15" customHeight="1">
      <c r="A16" s="1" t="s">
        <v>13</v>
      </c>
      <c r="B16" s="22"/>
      <c r="C16" s="1"/>
      <c r="D16" s="94" t="s">
        <v>44</v>
      </c>
    </row>
    <row r="17" spans="1:4" ht="15">
      <c r="A17" s="17"/>
      <c r="B17" s="38" t="s">
        <v>103</v>
      </c>
      <c r="C17" s="39" t="s">
        <v>105</v>
      </c>
      <c r="D17" s="95"/>
    </row>
    <row r="18" spans="1:4" ht="15">
      <c r="A18" s="37">
        <v>42430</v>
      </c>
      <c r="B18" s="35">
        <v>0</v>
      </c>
      <c r="C18" s="35">
        <v>0</v>
      </c>
      <c r="D18" s="34">
        <v>0</v>
      </c>
    </row>
    <row r="19" spans="1:4" ht="15">
      <c r="A19" s="37">
        <v>42461</v>
      </c>
      <c r="B19" s="35">
        <v>0</v>
      </c>
      <c r="C19" s="35">
        <v>0</v>
      </c>
      <c r="D19" s="34">
        <v>0</v>
      </c>
    </row>
    <row r="20" spans="1:4" ht="15">
      <c r="A20" s="37">
        <v>42491</v>
      </c>
      <c r="B20" s="35">
        <v>0</v>
      </c>
      <c r="C20" s="35">
        <v>0</v>
      </c>
      <c r="D20" s="34">
        <v>0</v>
      </c>
    </row>
    <row r="21" spans="1:4" ht="15">
      <c r="A21" s="37">
        <v>42522</v>
      </c>
      <c r="B21" s="35">
        <v>420372</v>
      </c>
      <c r="C21" s="35">
        <v>526726</v>
      </c>
      <c r="D21" s="34">
        <v>1236</v>
      </c>
    </row>
    <row r="22" spans="1:4" ht="15">
      <c r="A22" s="37">
        <v>42552</v>
      </c>
      <c r="B22" s="35">
        <v>819001</v>
      </c>
      <c r="C22" s="35">
        <v>1007371</v>
      </c>
      <c r="D22" s="34">
        <v>1236</v>
      </c>
    </row>
    <row r="23" spans="1:4" ht="15">
      <c r="A23" s="37">
        <v>42583</v>
      </c>
      <c r="B23" s="44">
        <v>1058144</v>
      </c>
      <c r="C23" s="44">
        <v>1306808</v>
      </c>
      <c r="D23" s="45">
        <v>1236</v>
      </c>
    </row>
    <row r="24" spans="1:4" ht="15">
      <c r="A24" s="37">
        <v>42614</v>
      </c>
      <c r="B24" s="44">
        <v>490565</v>
      </c>
      <c r="C24" s="44">
        <v>605848</v>
      </c>
      <c r="D24" s="45">
        <v>1236</v>
      </c>
    </row>
    <row r="25" spans="1:4" ht="15">
      <c r="A25" s="37">
        <v>42644</v>
      </c>
      <c r="B25" s="44">
        <v>278325</v>
      </c>
      <c r="C25" s="44">
        <v>344566</v>
      </c>
      <c r="D25" s="45">
        <v>1236</v>
      </c>
    </row>
    <row r="26" spans="1:4" ht="15">
      <c r="A26" s="37">
        <v>42675</v>
      </c>
      <c r="B26" s="44">
        <v>946792</v>
      </c>
      <c r="C26" s="44">
        <v>1167395</v>
      </c>
      <c r="D26" s="45">
        <v>1236</v>
      </c>
    </row>
    <row r="27" spans="1:4" ht="15">
      <c r="A27" s="37">
        <v>42705</v>
      </c>
      <c r="B27" s="44">
        <v>260678</v>
      </c>
      <c r="C27" s="44">
        <v>321937</v>
      </c>
      <c r="D27" s="45">
        <v>1236</v>
      </c>
    </row>
    <row r="28" spans="1:4" ht="15">
      <c r="A28" s="37">
        <v>42736</v>
      </c>
      <c r="B28" s="44">
        <v>233093</v>
      </c>
      <c r="C28" s="44">
        <v>286938</v>
      </c>
      <c r="D28" s="45">
        <v>1236</v>
      </c>
    </row>
    <row r="29" spans="1:4" ht="15">
      <c r="A29" s="37">
        <v>42767</v>
      </c>
      <c r="B29" s="35">
        <v>155066</v>
      </c>
      <c r="C29" s="35">
        <v>190730</v>
      </c>
      <c r="D29" s="34">
        <v>1236</v>
      </c>
    </row>
    <row r="30" spans="1:4" s="1" customFormat="1" ht="15">
      <c r="A30" s="20" t="s">
        <v>10</v>
      </c>
      <c r="B30" s="30">
        <f>SUM(B18:B29)</f>
        <v>4662036</v>
      </c>
      <c r="C30" s="36">
        <f>SUM(C18:C29)</f>
        <v>5758319</v>
      </c>
      <c r="D30" s="23">
        <f>SUMPRODUCT((B18:B29)*(D18:D29)/SUM(B18:B29))</f>
        <v>1235.9999999999998</v>
      </c>
    </row>
    <row r="33" spans="1:4" ht="15">
      <c r="A33" s="1" t="s">
        <v>18</v>
      </c>
      <c r="D33" s="1" t="s">
        <v>18</v>
      </c>
    </row>
    <row r="34" spans="1:11" ht="15">
      <c r="A34" s="1" t="s">
        <v>39</v>
      </c>
      <c r="C34" s="21"/>
      <c r="D34" s="1" t="s">
        <v>11</v>
      </c>
      <c r="E34" s="15"/>
      <c r="H34" s="20"/>
      <c r="I34" s="20"/>
      <c r="J34" s="20"/>
      <c r="K34" s="20"/>
    </row>
    <row r="35" spans="1:11" ht="15">
      <c r="A35" s="1"/>
      <c r="C35" s="21"/>
      <c r="E35" s="30" t="s">
        <v>0</v>
      </c>
      <c r="F35" s="20" t="s">
        <v>104</v>
      </c>
      <c r="G35" s="20" t="s">
        <v>125</v>
      </c>
      <c r="H35" s="20"/>
      <c r="I35" s="20"/>
      <c r="J35" s="20"/>
      <c r="K35" s="20"/>
    </row>
    <row r="36" spans="1:12" ht="15">
      <c r="A36" s="19">
        <v>42705</v>
      </c>
      <c r="B36" s="15">
        <f>+'[1]TOTAL CO'!$F$50</f>
        <v>4273876.732793522</v>
      </c>
      <c r="C36" t="s">
        <v>14</v>
      </c>
      <c r="D36" s="19">
        <v>42705</v>
      </c>
      <c r="E36" s="5">
        <f>SUM('[1]TOTAL CO'!$G$50,'[1]TOTAL CO'!$G$55)</f>
        <v>17889543.35</v>
      </c>
      <c r="F36" s="5">
        <f>SUM('[1]TOTAL CO'!$G$50)</f>
        <v>14094495.350000001</v>
      </c>
      <c r="G36" s="5">
        <f>SUM('[1]TOTAL CO'!$G$55)</f>
        <v>3795048</v>
      </c>
      <c r="H36" t="s">
        <v>14</v>
      </c>
      <c r="L36" s="26"/>
    </row>
    <row r="37" spans="1:12" ht="15">
      <c r="A37" s="19">
        <v>42401</v>
      </c>
      <c r="B37" s="15">
        <f>+'[2]TOTAL CO'!$F$50</f>
        <v>0</v>
      </c>
      <c r="C37" t="s">
        <v>15</v>
      </c>
      <c r="D37" s="19">
        <v>42401</v>
      </c>
      <c r="E37" s="5">
        <f>SUM('[2]TOTAL CO'!$G$50,'[2]TOTAL CO'!$G$55)</f>
        <v>0</v>
      </c>
      <c r="F37" s="5">
        <f>SUM('[2]TOTAL CO'!$G$50)</f>
        <v>0</v>
      </c>
      <c r="G37" s="5">
        <f>SUM('[2]TOTAL CO'!$G$55)</f>
        <v>0</v>
      </c>
      <c r="H37" t="s">
        <v>15</v>
      </c>
      <c r="L37" s="26"/>
    </row>
    <row r="38" spans="1:12" ht="17.25">
      <c r="A38" s="19">
        <v>42767</v>
      </c>
      <c r="B38" s="25">
        <f>+'[3]TOTAL CO'!$F$50</f>
        <v>388159.2736422897</v>
      </c>
      <c r="C38" t="s">
        <v>16</v>
      </c>
      <c r="D38" s="19">
        <v>42767</v>
      </c>
      <c r="E38" s="24">
        <f>SUM('[3]TOTAL CO'!$G$50,'[3]TOTAL CO'!$G$55)</f>
        <v>2502467.91</v>
      </c>
      <c r="F38" s="24">
        <f>SUM('[3]TOTAL CO'!$G$50)</f>
        <v>1466027.9100000001</v>
      </c>
      <c r="G38" s="24">
        <f>SUM('[3]TOTAL CO'!$G$55)</f>
        <v>1036440</v>
      </c>
      <c r="H38" t="s">
        <v>16</v>
      </c>
      <c r="L38" s="26"/>
    </row>
    <row r="39" spans="1:12" ht="15">
      <c r="A39" t="s">
        <v>12</v>
      </c>
      <c r="B39" s="10">
        <f>+B36-B37+B38</f>
        <v>4662036.0064358115</v>
      </c>
      <c r="C39" t="s">
        <v>17</v>
      </c>
      <c r="D39" s="31" t="s">
        <v>40</v>
      </c>
      <c r="E39" s="10">
        <f>+E36-E37+E38</f>
        <v>20392011.26</v>
      </c>
      <c r="F39" s="10">
        <f>+F36-F37+F38</f>
        <v>15560523.260000002</v>
      </c>
      <c r="G39" s="10">
        <f>+G36-G37+G38</f>
        <v>4831488</v>
      </c>
      <c r="H39" s="1" t="s">
        <v>17</v>
      </c>
      <c r="L39" s="5"/>
    </row>
    <row r="40" spans="4:11" ht="15">
      <c r="D40" s="33" t="s">
        <v>54</v>
      </c>
      <c r="E40" s="32">
        <f>F40+G40</f>
        <v>20392011.259999998</v>
      </c>
      <c r="F40" s="32">
        <f>SUMIF('5010020 &amp; 5010034 Query'!E2:E40,"5010020",'5010020 &amp; 5010034 Query'!I2:I36)</f>
        <v>15560523.259999998</v>
      </c>
      <c r="G40" s="32">
        <f>SUMIF('5010020 &amp; 5010034 Query'!E2:E40,"5010034",'5010020 &amp; 5010034 Query'!I2:I36)</f>
        <v>4831488</v>
      </c>
      <c r="H40" s="5"/>
      <c r="I40" s="5"/>
      <c r="J40" s="5"/>
      <c r="K40" s="5"/>
    </row>
    <row r="41" spans="2:11" ht="15">
      <c r="B41" s="15">
        <f>B30-B39</f>
        <v>-0.006435811519622803</v>
      </c>
      <c r="E41" s="28">
        <f>+E39-E40</f>
        <v>0</v>
      </c>
      <c r="F41" s="28">
        <f>+F39-F40</f>
        <v>0</v>
      </c>
      <c r="G41" s="28">
        <f>+G39-G40</f>
        <v>0</v>
      </c>
      <c r="H41" s="5"/>
      <c r="I41" s="5"/>
      <c r="J41" s="5"/>
      <c r="K41" s="5"/>
    </row>
    <row r="42" spans="8:11" ht="15">
      <c r="H42" s="5"/>
      <c r="I42" s="5"/>
      <c r="J42" s="5"/>
      <c r="K42" s="5"/>
    </row>
    <row r="43" spans="8:13" ht="15">
      <c r="H43" s="5"/>
      <c r="I43" s="5"/>
      <c r="J43" s="5"/>
      <c r="K43" s="5"/>
      <c r="L43" s="5"/>
      <c r="M43" s="26"/>
    </row>
    <row r="44" spans="8:13" ht="15">
      <c r="H44" s="26"/>
      <c r="I44" s="26"/>
      <c r="J44" s="26"/>
      <c r="M44" s="26"/>
    </row>
    <row r="45" spans="8:13" ht="15">
      <c r="H45" s="26"/>
      <c r="I45" s="26"/>
      <c r="J45" s="26"/>
      <c r="M45" s="26"/>
    </row>
    <row r="46" ht="15">
      <c r="C46" s="27"/>
    </row>
  </sheetData>
  <sheetProtection/>
  <mergeCells count="6">
    <mergeCell ref="A7:H7"/>
    <mergeCell ref="A6:H6"/>
    <mergeCell ref="A5:H5"/>
    <mergeCell ref="A4:H4"/>
    <mergeCell ref="A3:H3"/>
    <mergeCell ref="D16:D17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1">
      <selection activeCell="D46" sqref="D46"/>
    </sheetView>
  </sheetViews>
  <sheetFormatPr defaultColWidth="9.140625" defaultRowHeight="15"/>
  <cols>
    <col min="1" max="1" width="9.7109375" style="3" bestFit="1" customWidth="1"/>
    <col min="2" max="2" width="15.8515625" style="3" bestFit="1" customWidth="1"/>
    <col min="3" max="3" width="10.57421875" style="3" bestFit="1" customWidth="1"/>
    <col min="4" max="4" width="12.00390625" style="3" bestFit="1" customWidth="1"/>
    <col min="5" max="5" width="13.7109375" style="3" bestFit="1" customWidth="1"/>
    <col min="6" max="6" width="10.57421875" style="3" bestFit="1" customWidth="1"/>
    <col min="7" max="7" width="12.8515625" style="3" bestFit="1" customWidth="1"/>
    <col min="8" max="8" width="14.57421875" style="3" bestFit="1" customWidth="1"/>
    <col min="9" max="9" width="13.140625" style="3" bestFit="1" customWidth="1"/>
    <col min="10" max="10" width="32.421875" style="3" bestFit="1" customWidth="1"/>
    <col min="11" max="11" width="13.00390625" style="3" bestFit="1" customWidth="1"/>
    <col min="12" max="12" width="10.140625" style="3" bestFit="1" customWidth="1"/>
    <col min="13" max="13" width="14.140625" style="3" bestFit="1" customWidth="1"/>
    <col min="14" max="14" width="11.57421875" style="3" bestFit="1" customWidth="1"/>
    <col min="15" max="15" width="14.140625" style="3" bestFit="1" customWidth="1"/>
    <col min="16" max="16" width="10.57421875" style="3" bestFit="1" customWidth="1"/>
    <col min="17" max="17" width="9.8515625" style="3" bestFit="1" customWidth="1"/>
    <col min="18" max="18" width="10.57421875" style="3" bestFit="1" customWidth="1"/>
    <col min="19" max="19" width="12.421875" style="3" bestFit="1" customWidth="1"/>
    <col min="20" max="20" width="17.00390625" style="3" bestFit="1" customWidth="1"/>
    <col min="21" max="21" width="14.8515625" style="3" bestFit="1" customWidth="1"/>
    <col min="22" max="22" width="11.28125" style="3" bestFit="1" customWidth="1"/>
    <col min="23" max="23" width="8.28125" style="3" bestFit="1" customWidth="1"/>
    <col min="24" max="24" width="8.140625" style="3" bestFit="1" customWidth="1"/>
    <col min="25" max="25" width="30.28125" style="3" bestFit="1" customWidth="1"/>
    <col min="26" max="16384" width="9.140625" style="3" customWidth="1"/>
  </cols>
  <sheetData>
    <row r="1" spans="1:25" ht="27" thickBot="1">
      <c r="A1" s="48" t="s">
        <v>20</v>
      </c>
      <c r="B1" s="48" t="s">
        <v>23</v>
      </c>
      <c r="C1" s="48" t="s">
        <v>19</v>
      </c>
      <c r="D1" s="48" t="s">
        <v>55</v>
      </c>
      <c r="E1" s="48" t="s">
        <v>22</v>
      </c>
      <c r="F1" s="48" t="s">
        <v>24</v>
      </c>
      <c r="G1" s="48" t="s">
        <v>25</v>
      </c>
      <c r="H1" s="48" t="s">
        <v>56</v>
      </c>
      <c r="I1" s="48" t="s">
        <v>57</v>
      </c>
      <c r="J1" s="48" t="s">
        <v>31</v>
      </c>
      <c r="K1" s="48" t="s">
        <v>32</v>
      </c>
      <c r="L1" s="48" t="s">
        <v>26</v>
      </c>
      <c r="M1" s="48" t="s">
        <v>58</v>
      </c>
      <c r="N1" s="48" t="s">
        <v>28</v>
      </c>
      <c r="O1" s="48" t="s">
        <v>27</v>
      </c>
      <c r="P1" s="48" t="s">
        <v>59</v>
      </c>
      <c r="Q1" s="48" t="s">
        <v>33</v>
      </c>
      <c r="R1" s="48" t="s">
        <v>29</v>
      </c>
      <c r="S1" s="48" t="s">
        <v>30</v>
      </c>
      <c r="T1" s="48" t="s">
        <v>60</v>
      </c>
      <c r="U1" s="48" t="s">
        <v>61</v>
      </c>
      <c r="V1" s="48" t="s">
        <v>62</v>
      </c>
      <c r="W1" s="48" t="s">
        <v>63</v>
      </c>
      <c r="X1" s="48" t="s">
        <v>64</v>
      </c>
      <c r="Y1" s="48" t="s">
        <v>21</v>
      </c>
    </row>
    <row r="2" spans="1:25" ht="15">
      <c r="A2" s="40" t="s">
        <v>34</v>
      </c>
      <c r="B2" s="40" t="s">
        <v>84</v>
      </c>
      <c r="C2" s="41" t="s">
        <v>74</v>
      </c>
      <c r="D2" s="40" t="s">
        <v>65</v>
      </c>
      <c r="E2" s="40" t="s">
        <v>85</v>
      </c>
      <c r="F2" s="40" t="s">
        <v>35</v>
      </c>
      <c r="G2" s="40" t="s">
        <v>36</v>
      </c>
      <c r="H2" s="40" t="s">
        <v>66</v>
      </c>
      <c r="I2" s="42">
        <v>1313424.77</v>
      </c>
      <c r="J2" s="40" t="s">
        <v>86</v>
      </c>
      <c r="K2" s="40" t="s">
        <v>38</v>
      </c>
      <c r="L2" s="40" t="s">
        <v>87</v>
      </c>
      <c r="M2" s="40" t="s">
        <v>67</v>
      </c>
      <c r="N2" s="40" t="s">
        <v>88</v>
      </c>
      <c r="O2" s="40" t="s">
        <v>37</v>
      </c>
      <c r="P2" s="40" t="s">
        <v>73</v>
      </c>
      <c r="Q2" s="43">
        <v>0</v>
      </c>
      <c r="R2" s="43">
        <v>2016</v>
      </c>
      <c r="S2" s="43">
        <v>6</v>
      </c>
      <c r="T2" s="40" t="s">
        <v>69</v>
      </c>
      <c r="U2" s="40" t="s">
        <v>70</v>
      </c>
      <c r="V2" s="42">
        <v>6432671.52</v>
      </c>
      <c r="W2" s="40" t="s">
        <v>71</v>
      </c>
      <c r="X2" s="40" t="s">
        <v>72</v>
      </c>
      <c r="Y2" s="40" t="s">
        <v>89</v>
      </c>
    </row>
    <row r="3" spans="1:25" ht="15">
      <c r="A3" s="40" t="s">
        <v>34</v>
      </c>
      <c r="B3" s="40" t="s">
        <v>84</v>
      </c>
      <c r="C3" s="41" t="s">
        <v>74</v>
      </c>
      <c r="D3" s="40" t="s">
        <v>65</v>
      </c>
      <c r="E3" s="40" t="s">
        <v>97</v>
      </c>
      <c r="F3" s="40" t="s">
        <v>35</v>
      </c>
      <c r="G3" s="40" t="s">
        <v>36</v>
      </c>
      <c r="H3" s="40" t="s">
        <v>66</v>
      </c>
      <c r="I3" s="42">
        <v>432000</v>
      </c>
      <c r="J3" s="40" t="s">
        <v>98</v>
      </c>
      <c r="K3" s="40" t="s">
        <v>38</v>
      </c>
      <c r="L3" s="40" t="s">
        <v>87</v>
      </c>
      <c r="M3" s="40" t="s">
        <v>67</v>
      </c>
      <c r="N3" s="40" t="s">
        <v>88</v>
      </c>
      <c r="O3" s="40" t="s">
        <v>37</v>
      </c>
      <c r="P3" s="40" t="s">
        <v>73</v>
      </c>
      <c r="Q3" s="43">
        <v>0</v>
      </c>
      <c r="R3" s="43">
        <v>2016</v>
      </c>
      <c r="S3" s="43">
        <v>6</v>
      </c>
      <c r="T3" s="40" t="s">
        <v>69</v>
      </c>
      <c r="U3" s="40" t="s">
        <v>70</v>
      </c>
      <c r="V3" s="42">
        <v>7747047.03</v>
      </c>
      <c r="W3" s="40" t="s">
        <v>71</v>
      </c>
      <c r="X3" s="40" t="s">
        <v>72</v>
      </c>
      <c r="Y3" s="40" t="s">
        <v>89</v>
      </c>
    </row>
    <row r="4" spans="1:25" ht="15">
      <c r="A4" s="40" t="s">
        <v>34</v>
      </c>
      <c r="B4" s="40" t="s">
        <v>84</v>
      </c>
      <c r="C4" s="41" t="s">
        <v>78</v>
      </c>
      <c r="D4" s="40" t="s">
        <v>65</v>
      </c>
      <c r="E4" s="40" t="s">
        <v>85</v>
      </c>
      <c r="F4" s="40" t="s">
        <v>35</v>
      </c>
      <c r="G4" s="40" t="s">
        <v>36</v>
      </c>
      <c r="H4" s="40" t="s">
        <v>66</v>
      </c>
      <c r="I4" s="42">
        <v>2792623.33</v>
      </c>
      <c r="J4" s="40" t="s">
        <v>86</v>
      </c>
      <c r="K4" s="40" t="s">
        <v>38</v>
      </c>
      <c r="L4" s="40" t="s">
        <v>87</v>
      </c>
      <c r="M4" s="40" t="s">
        <v>67</v>
      </c>
      <c r="N4" s="40" t="s">
        <v>88</v>
      </c>
      <c r="O4" s="40" t="s">
        <v>37</v>
      </c>
      <c r="P4" s="40" t="s">
        <v>73</v>
      </c>
      <c r="Q4" s="43">
        <v>0</v>
      </c>
      <c r="R4" s="43">
        <v>2016</v>
      </c>
      <c r="S4" s="43">
        <v>7</v>
      </c>
      <c r="T4" s="40" t="s">
        <v>69</v>
      </c>
      <c r="U4" s="40" t="s">
        <v>70</v>
      </c>
      <c r="V4" s="42">
        <v>6435780.02</v>
      </c>
      <c r="W4" s="40" t="s">
        <v>71</v>
      </c>
      <c r="X4" s="40" t="s">
        <v>72</v>
      </c>
      <c r="Y4" s="40" t="s">
        <v>91</v>
      </c>
    </row>
    <row r="5" spans="1:25" ht="15">
      <c r="A5" s="40" t="s">
        <v>34</v>
      </c>
      <c r="B5" s="40" t="s">
        <v>92</v>
      </c>
      <c r="C5" s="41" t="s">
        <v>78</v>
      </c>
      <c r="D5" s="40" t="s">
        <v>65</v>
      </c>
      <c r="E5" s="40" t="s">
        <v>85</v>
      </c>
      <c r="F5" s="40" t="s">
        <v>35</v>
      </c>
      <c r="G5" s="40" t="s">
        <v>36</v>
      </c>
      <c r="H5" s="40" t="s">
        <v>66</v>
      </c>
      <c r="I5" s="42">
        <v>8724.81</v>
      </c>
      <c r="J5" s="40" t="s">
        <v>96</v>
      </c>
      <c r="K5" s="40" t="s">
        <v>38</v>
      </c>
      <c r="L5" s="40" t="s">
        <v>87</v>
      </c>
      <c r="M5" s="40" t="s">
        <v>67</v>
      </c>
      <c r="N5" s="40" t="s">
        <v>88</v>
      </c>
      <c r="O5" s="40" t="s">
        <v>37</v>
      </c>
      <c r="P5" s="40" t="s">
        <v>73</v>
      </c>
      <c r="Q5" s="43">
        <v>0</v>
      </c>
      <c r="R5" s="43">
        <v>2016</v>
      </c>
      <c r="S5" s="43">
        <v>7</v>
      </c>
      <c r="T5" s="40" t="s">
        <v>69</v>
      </c>
      <c r="U5" s="40" t="s">
        <v>70</v>
      </c>
      <c r="V5" s="42">
        <v>44646.14</v>
      </c>
      <c r="W5" s="40" t="s">
        <v>71</v>
      </c>
      <c r="X5" s="40" t="s">
        <v>72</v>
      </c>
      <c r="Y5" s="40" t="s">
        <v>89</v>
      </c>
    </row>
    <row r="6" spans="1:25" ht="15">
      <c r="A6" s="40" t="s">
        <v>34</v>
      </c>
      <c r="B6" s="40" t="s">
        <v>84</v>
      </c>
      <c r="C6" s="41" t="s">
        <v>78</v>
      </c>
      <c r="D6" s="40" t="s">
        <v>65</v>
      </c>
      <c r="E6" s="40" t="s">
        <v>97</v>
      </c>
      <c r="F6" s="40" t="s">
        <v>35</v>
      </c>
      <c r="G6" s="40" t="s">
        <v>36</v>
      </c>
      <c r="H6" s="40" t="s">
        <v>66</v>
      </c>
      <c r="I6" s="42">
        <v>446400</v>
      </c>
      <c r="J6" s="40" t="s">
        <v>98</v>
      </c>
      <c r="K6" s="40" t="s">
        <v>38</v>
      </c>
      <c r="L6" s="40" t="s">
        <v>87</v>
      </c>
      <c r="M6" s="40" t="s">
        <v>67</v>
      </c>
      <c r="N6" s="40" t="s">
        <v>88</v>
      </c>
      <c r="O6" s="40" t="s">
        <v>37</v>
      </c>
      <c r="P6" s="40" t="s">
        <v>73</v>
      </c>
      <c r="Q6" s="43">
        <v>0</v>
      </c>
      <c r="R6" s="43">
        <v>2016</v>
      </c>
      <c r="S6" s="43">
        <v>7</v>
      </c>
      <c r="T6" s="40" t="s">
        <v>69</v>
      </c>
      <c r="U6" s="40" t="s">
        <v>70</v>
      </c>
      <c r="V6" s="42">
        <v>30244.01</v>
      </c>
      <c r="W6" s="40" t="s">
        <v>71</v>
      </c>
      <c r="X6" s="40" t="s">
        <v>72</v>
      </c>
      <c r="Y6" s="40" t="s">
        <v>89</v>
      </c>
    </row>
    <row r="7" spans="1:25" ht="15">
      <c r="A7" s="40" t="s">
        <v>34</v>
      </c>
      <c r="B7" s="40" t="s">
        <v>92</v>
      </c>
      <c r="C7" s="41" t="s">
        <v>78</v>
      </c>
      <c r="D7" s="40" t="s">
        <v>65</v>
      </c>
      <c r="E7" s="40" t="s">
        <v>97</v>
      </c>
      <c r="F7" s="40" t="s">
        <v>35</v>
      </c>
      <c r="G7" s="40" t="s">
        <v>36</v>
      </c>
      <c r="H7" s="40" t="s">
        <v>66</v>
      </c>
      <c r="I7" s="42">
        <v>102168</v>
      </c>
      <c r="J7" s="40" t="s">
        <v>101</v>
      </c>
      <c r="K7" s="40" t="s">
        <v>38</v>
      </c>
      <c r="L7" s="40" t="s">
        <v>87</v>
      </c>
      <c r="M7" s="40" t="s">
        <v>67</v>
      </c>
      <c r="N7" s="40" t="s">
        <v>88</v>
      </c>
      <c r="O7" s="40" t="s">
        <v>37</v>
      </c>
      <c r="P7" s="40" t="s">
        <v>73</v>
      </c>
      <c r="Q7" s="43">
        <v>0</v>
      </c>
      <c r="R7" s="43">
        <v>2016</v>
      </c>
      <c r="S7" s="43">
        <v>7</v>
      </c>
      <c r="T7" s="40" t="s">
        <v>69</v>
      </c>
      <c r="U7" s="40" t="s">
        <v>70</v>
      </c>
      <c r="V7" s="42">
        <v>2965960.7</v>
      </c>
      <c r="W7" s="40" t="s">
        <v>71</v>
      </c>
      <c r="X7" s="40" t="s">
        <v>72</v>
      </c>
      <c r="Y7" s="40" t="s">
        <v>89</v>
      </c>
    </row>
    <row r="8" spans="1:25" ht="15">
      <c r="A8" s="40" t="s">
        <v>34</v>
      </c>
      <c r="B8" s="40" t="s">
        <v>84</v>
      </c>
      <c r="C8" s="41" t="s">
        <v>76</v>
      </c>
      <c r="D8" s="40" t="s">
        <v>65</v>
      </c>
      <c r="E8" s="40" t="s">
        <v>85</v>
      </c>
      <c r="F8" s="40" t="s">
        <v>35</v>
      </c>
      <c r="G8" s="40" t="s">
        <v>36</v>
      </c>
      <c r="H8" s="40" t="s">
        <v>66</v>
      </c>
      <c r="I8" s="42">
        <v>3357213.71</v>
      </c>
      <c r="J8" s="40" t="s">
        <v>86</v>
      </c>
      <c r="K8" s="40" t="s">
        <v>38</v>
      </c>
      <c r="L8" s="40" t="s">
        <v>87</v>
      </c>
      <c r="M8" s="40" t="s">
        <v>67</v>
      </c>
      <c r="N8" s="40" t="s">
        <v>88</v>
      </c>
      <c r="O8" s="40" t="s">
        <v>37</v>
      </c>
      <c r="P8" s="40" t="s">
        <v>73</v>
      </c>
      <c r="Q8" s="43">
        <v>0</v>
      </c>
      <c r="R8" s="43">
        <v>2016</v>
      </c>
      <c r="S8" s="43">
        <v>8</v>
      </c>
      <c r="T8" s="40" t="s">
        <v>69</v>
      </c>
      <c r="U8" s="40" t="s">
        <v>70</v>
      </c>
      <c r="V8" s="42">
        <v>3566339.98</v>
      </c>
      <c r="W8" s="40" t="s">
        <v>71</v>
      </c>
      <c r="X8" s="40" t="s">
        <v>72</v>
      </c>
      <c r="Y8" s="40" t="s">
        <v>89</v>
      </c>
    </row>
    <row r="9" spans="1:25" ht="15">
      <c r="A9" s="40" t="s">
        <v>34</v>
      </c>
      <c r="B9" s="40" t="s">
        <v>92</v>
      </c>
      <c r="C9" s="41" t="s">
        <v>76</v>
      </c>
      <c r="D9" s="40" t="s">
        <v>65</v>
      </c>
      <c r="E9" s="40" t="s">
        <v>85</v>
      </c>
      <c r="F9" s="40" t="s">
        <v>35</v>
      </c>
      <c r="G9" s="40" t="s">
        <v>36</v>
      </c>
      <c r="H9" s="40" t="s">
        <v>66</v>
      </c>
      <c r="I9" s="42">
        <v>8307.18</v>
      </c>
      <c r="J9" s="40" t="s">
        <v>96</v>
      </c>
      <c r="K9" s="40" t="s">
        <v>38</v>
      </c>
      <c r="L9" s="40" t="s">
        <v>87</v>
      </c>
      <c r="M9" s="40" t="s">
        <v>67</v>
      </c>
      <c r="N9" s="40" t="s">
        <v>88</v>
      </c>
      <c r="O9" s="40" t="s">
        <v>37</v>
      </c>
      <c r="P9" s="40" t="s">
        <v>73</v>
      </c>
      <c r="Q9" s="43">
        <v>0</v>
      </c>
      <c r="R9" s="43">
        <v>2016</v>
      </c>
      <c r="S9" s="43">
        <v>8</v>
      </c>
      <c r="T9" s="40" t="s">
        <v>69</v>
      </c>
      <c r="U9" s="40" t="s">
        <v>70</v>
      </c>
      <c r="V9" s="42">
        <v>584617.81</v>
      </c>
      <c r="W9" s="40" t="s">
        <v>71</v>
      </c>
      <c r="X9" s="40" t="s">
        <v>72</v>
      </c>
      <c r="Y9" s="40" t="s">
        <v>89</v>
      </c>
    </row>
    <row r="10" spans="1:25" ht="15">
      <c r="A10" s="40" t="s">
        <v>34</v>
      </c>
      <c r="B10" s="40" t="s">
        <v>84</v>
      </c>
      <c r="C10" s="41" t="s">
        <v>76</v>
      </c>
      <c r="D10" s="40" t="s">
        <v>65</v>
      </c>
      <c r="E10" s="40" t="s">
        <v>97</v>
      </c>
      <c r="F10" s="40" t="s">
        <v>35</v>
      </c>
      <c r="G10" s="40" t="s">
        <v>36</v>
      </c>
      <c r="H10" s="40" t="s">
        <v>66</v>
      </c>
      <c r="I10" s="42">
        <v>446400</v>
      </c>
      <c r="J10" s="40" t="s">
        <v>98</v>
      </c>
      <c r="K10" s="40" t="s">
        <v>38</v>
      </c>
      <c r="L10" s="40" t="s">
        <v>87</v>
      </c>
      <c r="M10" s="40" t="s">
        <v>67</v>
      </c>
      <c r="N10" s="40" t="s">
        <v>88</v>
      </c>
      <c r="O10" s="40" t="s">
        <v>37</v>
      </c>
      <c r="P10" s="40" t="s">
        <v>73</v>
      </c>
      <c r="Q10" s="43">
        <v>0</v>
      </c>
      <c r="R10" s="43">
        <v>2016</v>
      </c>
      <c r="S10" s="43">
        <v>8</v>
      </c>
      <c r="T10" s="40" t="s">
        <v>69</v>
      </c>
      <c r="U10" s="40" t="s">
        <v>70</v>
      </c>
      <c r="V10" s="42">
        <v>29114.56</v>
      </c>
      <c r="W10" s="40" t="s">
        <v>71</v>
      </c>
      <c r="X10" s="40" t="s">
        <v>72</v>
      </c>
      <c r="Y10" s="40" t="s">
        <v>95</v>
      </c>
    </row>
    <row r="11" spans="1:25" ht="15">
      <c r="A11" s="40" t="s">
        <v>34</v>
      </c>
      <c r="B11" s="40" t="s">
        <v>92</v>
      </c>
      <c r="C11" s="41" t="s">
        <v>76</v>
      </c>
      <c r="D11" s="40" t="s">
        <v>65</v>
      </c>
      <c r="E11" s="40" t="s">
        <v>97</v>
      </c>
      <c r="F11" s="40" t="s">
        <v>35</v>
      </c>
      <c r="G11" s="40" t="s">
        <v>36</v>
      </c>
      <c r="H11" s="40" t="s">
        <v>66</v>
      </c>
      <c r="I11" s="42">
        <v>102168</v>
      </c>
      <c r="J11" s="40" t="s">
        <v>101</v>
      </c>
      <c r="K11" s="40" t="s">
        <v>38</v>
      </c>
      <c r="L11" s="40" t="s">
        <v>87</v>
      </c>
      <c r="M11" s="40" t="s">
        <v>67</v>
      </c>
      <c r="N11" s="40" t="s">
        <v>88</v>
      </c>
      <c r="O11" s="40" t="s">
        <v>37</v>
      </c>
      <c r="P11" s="40" t="s">
        <v>73</v>
      </c>
      <c r="Q11" s="43">
        <v>0</v>
      </c>
      <c r="R11" s="43">
        <v>2016</v>
      </c>
      <c r="S11" s="43">
        <v>8</v>
      </c>
      <c r="T11" s="40" t="s">
        <v>69</v>
      </c>
      <c r="U11" s="40" t="s">
        <v>70</v>
      </c>
      <c r="V11" s="42">
        <v>3518836.25</v>
      </c>
      <c r="W11" s="40" t="s">
        <v>71</v>
      </c>
      <c r="X11" s="40" t="s">
        <v>72</v>
      </c>
      <c r="Y11" s="40" t="s">
        <v>91</v>
      </c>
    </row>
    <row r="12" spans="1:25" ht="15">
      <c r="A12" s="40" t="s">
        <v>34</v>
      </c>
      <c r="B12" s="40" t="s">
        <v>92</v>
      </c>
      <c r="C12" s="41" t="s">
        <v>79</v>
      </c>
      <c r="D12" s="40" t="s">
        <v>65</v>
      </c>
      <c r="E12" s="40" t="s">
        <v>85</v>
      </c>
      <c r="F12" s="40" t="s">
        <v>35</v>
      </c>
      <c r="G12" s="40" t="s">
        <v>36</v>
      </c>
      <c r="H12" s="40" t="s">
        <v>66</v>
      </c>
      <c r="I12" s="42">
        <v>181263.85</v>
      </c>
      <c r="J12" s="40" t="s">
        <v>94</v>
      </c>
      <c r="K12" s="40" t="s">
        <v>38</v>
      </c>
      <c r="L12" s="40" t="s">
        <v>87</v>
      </c>
      <c r="M12" s="40" t="s">
        <v>67</v>
      </c>
      <c r="N12" s="40" t="s">
        <v>88</v>
      </c>
      <c r="O12" s="40" t="s">
        <v>37</v>
      </c>
      <c r="P12" s="40" t="s">
        <v>73</v>
      </c>
      <c r="Q12" s="43">
        <v>0</v>
      </c>
      <c r="R12" s="43">
        <v>2016</v>
      </c>
      <c r="S12" s="43">
        <v>9</v>
      </c>
      <c r="T12" s="40" t="s">
        <v>69</v>
      </c>
      <c r="U12" s="40" t="s">
        <v>70</v>
      </c>
      <c r="V12" s="42">
        <v>2.11</v>
      </c>
      <c r="W12" s="40" t="s">
        <v>71</v>
      </c>
      <c r="X12" s="40" t="s">
        <v>72</v>
      </c>
      <c r="Y12" s="40" t="s">
        <v>91</v>
      </c>
    </row>
    <row r="13" spans="1:25" ht="15">
      <c r="A13" s="40" t="s">
        <v>34</v>
      </c>
      <c r="B13" s="40" t="s">
        <v>84</v>
      </c>
      <c r="C13" s="41" t="s">
        <v>79</v>
      </c>
      <c r="D13" s="40" t="s">
        <v>65</v>
      </c>
      <c r="E13" s="40" t="s">
        <v>85</v>
      </c>
      <c r="F13" s="40" t="s">
        <v>35</v>
      </c>
      <c r="G13" s="40" t="s">
        <v>36</v>
      </c>
      <c r="H13" s="40" t="s">
        <v>66</v>
      </c>
      <c r="I13" s="42">
        <v>1789750.83</v>
      </c>
      <c r="J13" s="40" t="s">
        <v>86</v>
      </c>
      <c r="K13" s="40" t="s">
        <v>38</v>
      </c>
      <c r="L13" s="40" t="s">
        <v>87</v>
      </c>
      <c r="M13" s="40" t="s">
        <v>67</v>
      </c>
      <c r="N13" s="40" t="s">
        <v>88</v>
      </c>
      <c r="O13" s="40" t="s">
        <v>37</v>
      </c>
      <c r="P13" s="40" t="s">
        <v>73</v>
      </c>
      <c r="Q13" s="43">
        <v>0</v>
      </c>
      <c r="R13" s="43">
        <v>2016</v>
      </c>
      <c r="S13" s="43">
        <v>9</v>
      </c>
      <c r="T13" s="40" t="s">
        <v>69</v>
      </c>
      <c r="U13" s="40" t="s">
        <v>70</v>
      </c>
      <c r="V13" s="42">
        <v>4972086.72</v>
      </c>
      <c r="W13" s="40" t="s">
        <v>71</v>
      </c>
      <c r="X13" s="40" t="s">
        <v>72</v>
      </c>
      <c r="Y13" s="40" t="s">
        <v>91</v>
      </c>
    </row>
    <row r="14" spans="1:25" ht="15">
      <c r="A14" s="40" t="s">
        <v>34</v>
      </c>
      <c r="B14" s="40" t="s">
        <v>92</v>
      </c>
      <c r="C14" s="41" t="s">
        <v>79</v>
      </c>
      <c r="D14" s="40" t="s">
        <v>65</v>
      </c>
      <c r="E14" s="40" t="s">
        <v>97</v>
      </c>
      <c r="F14" s="40" t="s">
        <v>35</v>
      </c>
      <c r="G14" s="40" t="s">
        <v>36</v>
      </c>
      <c r="H14" s="40" t="s">
        <v>66</v>
      </c>
      <c r="I14" s="42">
        <v>102168</v>
      </c>
      <c r="J14" s="40" t="s">
        <v>101</v>
      </c>
      <c r="K14" s="40" t="s">
        <v>38</v>
      </c>
      <c r="L14" s="40" t="s">
        <v>87</v>
      </c>
      <c r="M14" s="40" t="s">
        <v>67</v>
      </c>
      <c r="N14" s="40" t="s">
        <v>88</v>
      </c>
      <c r="O14" s="40" t="s">
        <v>37</v>
      </c>
      <c r="P14" s="40" t="s">
        <v>73</v>
      </c>
      <c r="Q14" s="43">
        <v>0</v>
      </c>
      <c r="R14" s="43">
        <v>2016</v>
      </c>
      <c r="S14" s="43">
        <v>9</v>
      </c>
      <c r="T14" s="40" t="s">
        <v>69</v>
      </c>
      <c r="U14" s="40" t="s">
        <v>70</v>
      </c>
      <c r="V14" s="42">
        <v>68637.55</v>
      </c>
      <c r="W14" s="40" t="s">
        <v>71</v>
      </c>
      <c r="X14" s="40" t="s">
        <v>72</v>
      </c>
      <c r="Y14" s="40" t="s">
        <v>95</v>
      </c>
    </row>
    <row r="15" spans="1:25" ht="15">
      <c r="A15" s="40" t="s">
        <v>34</v>
      </c>
      <c r="B15" s="40" t="s">
        <v>84</v>
      </c>
      <c r="C15" s="41" t="s">
        <v>79</v>
      </c>
      <c r="D15" s="40" t="s">
        <v>65</v>
      </c>
      <c r="E15" s="40" t="s">
        <v>97</v>
      </c>
      <c r="F15" s="40" t="s">
        <v>35</v>
      </c>
      <c r="G15" s="40" t="s">
        <v>36</v>
      </c>
      <c r="H15" s="40" t="s">
        <v>66</v>
      </c>
      <c r="I15" s="42">
        <v>529200</v>
      </c>
      <c r="J15" s="40" t="s">
        <v>98</v>
      </c>
      <c r="K15" s="40" t="s">
        <v>38</v>
      </c>
      <c r="L15" s="40" t="s">
        <v>87</v>
      </c>
      <c r="M15" s="40" t="s">
        <v>67</v>
      </c>
      <c r="N15" s="40" t="s">
        <v>88</v>
      </c>
      <c r="O15" s="40" t="s">
        <v>37</v>
      </c>
      <c r="P15" s="40" t="s">
        <v>73</v>
      </c>
      <c r="Q15" s="43">
        <v>0</v>
      </c>
      <c r="R15" s="43">
        <v>2016</v>
      </c>
      <c r="S15" s="43">
        <v>9</v>
      </c>
      <c r="T15" s="40" t="s">
        <v>69</v>
      </c>
      <c r="U15" s="40" t="s">
        <v>70</v>
      </c>
      <c r="V15" s="42">
        <v>221833.33</v>
      </c>
      <c r="W15" s="40" t="s">
        <v>71</v>
      </c>
      <c r="X15" s="40" t="s">
        <v>72</v>
      </c>
      <c r="Y15" s="40" t="s">
        <v>89</v>
      </c>
    </row>
    <row r="16" spans="1:25" ht="15">
      <c r="A16" s="40" t="s">
        <v>34</v>
      </c>
      <c r="B16" s="40" t="s">
        <v>92</v>
      </c>
      <c r="C16" s="41" t="s">
        <v>75</v>
      </c>
      <c r="D16" s="40" t="s">
        <v>65</v>
      </c>
      <c r="E16" s="40" t="s">
        <v>85</v>
      </c>
      <c r="F16" s="40" t="s">
        <v>35</v>
      </c>
      <c r="G16" s="40" t="s">
        <v>36</v>
      </c>
      <c r="H16" s="40" t="s">
        <v>66</v>
      </c>
      <c r="I16" s="42">
        <v>9934.99</v>
      </c>
      <c r="J16" s="40" t="s">
        <v>94</v>
      </c>
      <c r="K16" s="40" t="s">
        <v>38</v>
      </c>
      <c r="L16" s="40" t="s">
        <v>87</v>
      </c>
      <c r="M16" s="40" t="s">
        <v>67</v>
      </c>
      <c r="N16" s="40" t="s">
        <v>88</v>
      </c>
      <c r="O16" s="40" t="s">
        <v>37</v>
      </c>
      <c r="P16" s="40" t="s">
        <v>73</v>
      </c>
      <c r="Q16" s="43">
        <v>0</v>
      </c>
      <c r="R16" s="43">
        <v>2016</v>
      </c>
      <c r="S16" s="43">
        <v>10</v>
      </c>
      <c r="T16" s="40" t="s">
        <v>69</v>
      </c>
      <c r="U16" s="40" t="s">
        <v>70</v>
      </c>
      <c r="V16" s="42">
        <v>220928.88</v>
      </c>
      <c r="W16" s="40" t="s">
        <v>71</v>
      </c>
      <c r="X16" s="40" t="s">
        <v>72</v>
      </c>
      <c r="Y16" s="40" t="s">
        <v>89</v>
      </c>
    </row>
    <row r="17" spans="1:25" ht="15">
      <c r="A17" s="40" t="s">
        <v>34</v>
      </c>
      <c r="B17" s="40" t="s">
        <v>84</v>
      </c>
      <c r="C17" s="41" t="s">
        <v>75</v>
      </c>
      <c r="D17" s="40" t="s">
        <v>65</v>
      </c>
      <c r="E17" s="40" t="s">
        <v>85</v>
      </c>
      <c r="F17" s="40" t="s">
        <v>35</v>
      </c>
      <c r="G17" s="40" t="s">
        <v>36</v>
      </c>
      <c r="H17" s="40" t="s">
        <v>66</v>
      </c>
      <c r="I17" s="42">
        <v>926510.03</v>
      </c>
      <c r="J17" s="40" t="s">
        <v>86</v>
      </c>
      <c r="K17" s="40" t="s">
        <v>38</v>
      </c>
      <c r="L17" s="40" t="s">
        <v>87</v>
      </c>
      <c r="M17" s="40" t="s">
        <v>67</v>
      </c>
      <c r="N17" s="40" t="s">
        <v>88</v>
      </c>
      <c r="O17" s="40" t="s">
        <v>37</v>
      </c>
      <c r="P17" s="40" t="s">
        <v>73</v>
      </c>
      <c r="Q17" s="43">
        <v>0</v>
      </c>
      <c r="R17" s="43">
        <v>2016</v>
      </c>
      <c r="S17" s="43">
        <v>10</v>
      </c>
      <c r="T17" s="40" t="s">
        <v>69</v>
      </c>
      <c r="U17" s="40" t="s">
        <v>70</v>
      </c>
      <c r="V17" s="42">
        <v>4603717.91</v>
      </c>
      <c r="W17" s="40" t="s">
        <v>71</v>
      </c>
      <c r="X17" s="40" t="s">
        <v>72</v>
      </c>
      <c r="Y17" s="40" t="s">
        <v>89</v>
      </c>
    </row>
    <row r="18" spans="1:25" ht="15">
      <c r="A18" s="40" t="s">
        <v>34</v>
      </c>
      <c r="B18" s="40" t="s">
        <v>92</v>
      </c>
      <c r="C18" s="41" t="s">
        <v>75</v>
      </c>
      <c r="D18" s="40" t="s">
        <v>65</v>
      </c>
      <c r="E18" s="40" t="s">
        <v>97</v>
      </c>
      <c r="F18" s="40" t="s">
        <v>35</v>
      </c>
      <c r="G18" s="40" t="s">
        <v>36</v>
      </c>
      <c r="H18" s="40" t="s">
        <v>66</v>
      </c>
      <c r="I18" s="42">
        <v>4968</v>
      </c>
      <c r="J18" s="40" t="s">
        <v>101</v>
      </c>
      <c r="K18" s="40" t="s">
        <v>38</v>
      </c>
      <c r="L18" s="40" t="s">
        <v>87</v>
      </c>
      <c r="M18" s="40" t="s">
        <v>67</v>
      </c>
      <c r="N18" s="40" t="s">
        <v>88</v>
      </c>
      <c r="O18" s="40" t="s">
        <v>37</v>
      </c>
      <c r="P18" s="40" t="s">
        <v>73</v>
      </c>
      <c r="Q18" s="43">
        <v>0</v>
      </c>
      <c r="R18" s="43">
        <v>2016</v>
      </c>
      <c r="S18" s="43">
        <v>10</v>
      </c>
      <c r="T18" s="40" t="s">
        <v>69</v>
      </c>
      <c r="U18" s="40" t="s">
        <v>70</v>
      </c>
      <c r="V18" s="42">
        <v>2768682.03</v>
      </c>
      <c r="W18" s="40" t="s">
        <v>71</v>
      </c>
      <c r="X18" s="40" t="s">
        <v>72</v>
      </c>
      <c r="Y18" s="40" t="s">
        <v>91</v>
      </c>
    </row>
    <row r="19" spans="1:25" ht="15">
      <c r="A19" s="40" t="s">
        <v>34</v>
      </c>
      <c r="B19" s="40" t="s">
        <v>84</v>
      </c>
      <c r="C19" s="41" t="s">
        <v>75</v>
      </c>
      <c r="D19" s="40" t="s">
        <v>65</v>
      </c>
      <c r="E19" s="40" t="s">
        <v>97</v>
      </c>
      <c r="F19" s="40" t="s">
        <v>35</v>
      </c>
      <c r="G19" s="40" t="s">
        <v>36</v>
      </c>
      <c r="H19" s="40" t="s">
        <v>66</v>
      </c>
      <c r="I19" s="42">
        <v>546840</v>
      </c>
      <c r="J19" s="40" t="s">
        <v>98</v>
      </c>
      <c r="K19" s="40" t="s">
        <v>38</v>
      </c>
      <c r="L19" s="40" t="s">
        <v>87</v>
      </c>
      <c r="M19" s="40" t="s">
        <v>67</v>
      </c>
      <c r="N19" s="40" t="s">
        <v>88</v>
      </c>
      <c r="O19" s="40" t="s">
        <v>37</v>
      </c>
      <c r="P19" s="40" t="s">
        <v>73</v>
      </c>
      <c r="Q19" s="43">
        <v>0</v>
      </c>
      <c r="R19" s="43">
        <v>2016</v>
      </c>
      <c r="S19" s="43">
        <v>10</v>
      </c>
      <c r="T19" s="40" t="s">
        <v>69</v>
      </c>
      <c r="U19" s="40" t="s">
        <v>70</v>
      </c>
      <c r="V19" s="42">
        <v>5868.55</v>
      </c>
      <c r="W19" s="40" t="s">
        <v>71</v>
      </c>
      <c r="X19" s="40" t="s">
        <v>72</v>
      </c>
      <c r="Y19" s="40" t="s">
        <v>95</v>
      </c>
    </row>
    <row r="20" spans="1:25" ht="15">
      <c r="A20" s="40" t="s">
        <v>34</v>
      </c>
      <c r="B20" s="40" t="s">
        <v>84</v>
      </c>
      <c r="C20" s="41" t="s">
        <v>80</v>
      </c>
      <c r="D20" s="40" t="s">
        <v>65</v>
      </c>
      <c r="E20" s="40" t="s">
        <v>85</v>
      </c>
      <c r="F20" s="40" t="s">
        <v>35</v>
      </c>
      <c r="G20" s="40" t="s">
        <v>36</v>
      </c>
      <c r="H20" s="40" t="s">
        <v>66</v>
      </c>
      <c r="I20" s="42">
        <v>2552120.11</v>
      </c>
      <c r="J20" s="40" t="s">
        <v>90</v>
      </c>
      <c r="K20" s="40" t="s">
        <v>38</v>
      </c>
      <c r="L20" s="40" t="s">
        <v>87</v>
      </c>
      <c r="M20" s="40" t="s">
        <v>67</v>
      </c>
      <c r="N20" s="40" t="s">
        <v>88</v>
      </c>
      <c r="O20" s="40" t="s">
        <v>37</v>
      </c>
      <c r="P20" s="40" t="s">
        <v>68</v>
      </c>
      <c r="Q20" s="43">
        <v>0</v>
      </c>
      <c r="R20" s="43">
        <v>2016</v>
      </c>
      <c r="S20" s="43">
        <v>11</v>
      </c>
      <c r="T20" s="40" t="s">
        <v>69</v>
      </c>
      <c r="U20" s="40" t="s">
        <v>70</v>
      </c>
      <c r="V20" s="42">
        <v>6611.38</v>
      </c>
      <c r="W20" s="40" t="s">
        <v>71</v>
      </c>
      <c r="X20" s="40" t="s">
        <v>72</v>
      </c>
      <c r="Y20" s="40" t="s">
        <v>95</v>
      </c>
    </row>
    <row r="21" spans="1:25" ht="15">
      <c r="A21" s="40" t="s">
        <v>34</v>
      </c>
      <c r="B21" s="40" t="s">
        <v>92</v>
      </c>
      <c r="C21" s="41" t="s">
        <v>80</v>
      </c>
      <c r="D21" s="40" t="s">
        <v>65</v>
      </c>
      <c r="E21" s="40" t="s">
        <v>85</v>
      </c>
      <c r="F21" s="40" t="s">
        <v>35</v>
      </c>
      <c r="G21" s="40" t="s">
        <v>36</v>
      </c>
      <c r="H21" s="40" t="s">
        <v>66</v>
      </c>
      <c r="I21" s="42">
        <v>34009.19</v>
      </c>
      <c r="J21" s="40" t="s">
        <v>93</v>
      </c>
      <c r="K21" s="40" t="s">
        <v>38</v>
      </c>
      <c r="L21" s="40" t="s">
        <v>87</v>
      </c>
      <c r="M21" s="40" t="s">
        <v>67</v>
      </c>
      <c r="N21" s="40" t="s">
        <v>88</v>
      </c>
      <c r="O21" s="40" t="s">
        <v>37</v>
      </c>
      <c r="P21" s="40" t="s">
        <v>68</v>
      </c>
      <c r="Q21" s="43">
        <v>0</v>
      </c>
      <c r="R21" s="43">
        <v>2016</v>
      </c>
      <c r="S21" s="43">
        <v>11</v>
      </c>
      <c r="T21" s="40" t="s">
        <v>69</v>
      </c>
      <c r="U21" s="40" t="s">
        <v>70</v>
      </c>
      <c r="V21" s="42">
        <v>1987804.25</v>
      </c>
      <c r="W21" s="40" t="s">
        <v>71</v>
      </c>
      <c r="X21" s="40" t="s">
        <v>72</v>
      </c>
      <c r="Y21" s="40" t="s">
        <v>91</v>
      </c>
    </row>
    <row r="22" spans="1:25" ht="15">
      <c r="A22" s="40" t="s">
        <v>34</v>
      </c>
      <c r="B22" s="40" t="s">
        <v>84</v>
      </c>
      <c r="C22" s="41" t="s">
        <v>80</v>
      </c>
      <c r="D22" s="40" t="s">
        <v>65</v>
      </c>
      <c r="E22" s="40" t="s">
        <v>97</v>
      </c>
      <c r="F22" s="40" t="s">
        <v>35</v>
      </c>
      <c r="G22" s="40" t="s">
        <v>36</v>
      </c>
      <c r="H22" s="40" t="s">
        <v>66</v>
      </c>
      <c r="I22" s="42">
        <v>529200</v>
      </c>
      <c r="J22" s="40" t="s">
        <v>99</v>
      </c>
      <c r="K22" s="40" t="s">
        <v>38</v>
      </c>
      <c r="L22" s="40" t="s">
        <v>87</v>
      </c>
      <c r="M22" s="40" t="s">
        <v>67</v>
      </c>
      <c r="N22" s="40" t="s">
        <v>88</v>
      </c>
      <c r="O22" s="40" t="s">
        <v>37</v>
      </c>
      <c r="P22" s="40" t="s">
        <v>68</v>
      </c>
      <c r="Q22" s="43">
        <v>0</v>
      </c>
      <c r="R22" s="43">
        <v>2016</v>
      </c>
      <c r="S22" s="43">
        <v>11</v>
      </c>
      <c r="T22" s="40" t="s">
        <v>69</v>
      </c>
      <c r="U22" s="40" t="s">
        <v>70</v>
      </c>
      <c r="V22" s="42">
        <v>2395147.8</v>
      </c>
      <c r="W22" s="40" t="s">
        <v>71</v>
      </c>
      <c r="X22" s="40" t="s">
        <v>72</v>
      </c>
      <c r="Y22" s="40" t="s">
        <v>91</v>
      </c>
    </row>
    <row r="23" spans="1:25" ht="15">
      <c r="A23" s="40" t="s">
        <v>34</v>
      </c>
      <c r="B23" s="40" t="s">
        <v>92</v>
      </c>
      <c r="C23" s="41" t="s">
        <v>80</v>
      </c>
      <c r="D23" s="40" t="s">
        <v>65</v>
      </c>
      <c r="E23" s="40" t="s">
        <v>97</v>
      </c>
      <c r="F23" s="40" t="s">
        <v>35</v>
      </c>
      <c r="G23" s="40" t="s">
        <v>36</v>
      </c>
      <c r="H23" s="40" t="s">
        <v>66</v>
      </c>
      <c r="I23" s="42">
        <v>1728</v>
      </c>
      <c r="J23" s="40" t="s">
        <v>100</v>
      </c>
      <c r="K23" s="40" t="s">
        <v>38</v>
      </c>
      <c r="L23" s="40" t="s">
        <v>87</v>
      </c>
      <c r="M23" s="40" t="s">
        <v>67</v>
      </c>
      <c r="N23" s="40" t="s">
        <v>88</v>
      </c>
      <c r="O23" s="40" t="s">
        <v>37</v>
      </c>
      <c r="P23" s="40" t="s">
        <v>68</v>
      </c>
      <c r="Q23" s="43">
        <v>0</v>
      </c>
      <c r="R23" s="43">
        <v>2016</v>
      </c>
      <c r="S23" s="43">
        <v>11</v>
      </c>
      <c r="T23" s="40" t="s">
        <v>69</v>
      </c>
      <c r="U23" s="40" t="s">
        <v>70</v>
      </c>
      <c r="V23" s="42">
        <v>2395147.8</v>
      </c>
      <c r="W23" s="40" t="s">
        <v>71</v>
      </c>
      <c r="X23" s="40" t="s">
        <v>72</v>
      </c>
      <c r="Y23" s="40" t="s">
        <v>91</v>
      </c>
    </row>
    <row r="24" spans="1:25" ht="15">
      <c r="A24" s="40" t="s">
        <v>34</v>
      </c>
      <c r="B24" s="40" t="s">
        <v>92</v>
      </c>
      <c r="C24" s="41" t="s">
        <v>77</v>
      </c>
      <c r="D24" s="40" t="s">
        <v>65</v>
      </c>
      <c r="E24" s="40" t="s">
        <v>85</v>
      </c>
      <c r="F24" s="40" t="s">
        <v>35</v>
      </c>
      <c r="G24" s="40" t="s">
        <v>36</v>
      </c>
      <c r="H24" s="40" t="s">
        <v>66</v>
      </c>
      <c r="I24" s="42">
        <v>9589.28</v>
      </c>
      <c r="J24" s="40" t="s">
        <v>93</v>
      </c>
      <c r="K24" s="40" t="s">
        <v>38</v>
      </c>
      <c r="L24" s="40" t="s">
        <v>87</v>
      </c>
      <c r="M24" s="40" t="s">
        <v>67</v>
      </c>
      <c r="N24" s="40" t="s">
        <v>88</v>
      </c>
      <c r="O24" s="40" t="s">
        <v>37</v>
      </c>
      <c r="P24" s="40" t="s">
        <v>68</v>
      </c>
      <c r="Q24" s="43">
        <v>0</v>
      </c>
      <c r="R24" s="43">
        <v>2016</v>
      </c>
      <c r="S24" s="43">
        <v>12</v>
      </c>
      <c r="T24" s="40" t="s">
        <v>69</v>
      </c>
      <c r="U24" s="40" t="s">
        <v>70</v>
      </c>
      <c r="V24" s="42">
        <v>50089.64</v>
      </c>
      <c r="W24" s="40" t="s">
        <v>71</v>
      </c>
      <c r="X24" s="40" t="s">
        <v>72</v>
      </c>
      <c r="Y24" s="40" t="s">
        <v>95</v>
      </c>
    </row>
    <row r="25" spans="1:25" ht="15">
      <c r="A25" s="40" t="s">
        <v>34</v>
      </c>
      <c r="B25" s="40" t="s">
        <v>84</v>
      </c>
      <c r="C25" s="41" t="s">
        <v>77</v>
      </c>
      <c r="D25" s="40" t="s">
        <v>65</v>
      </c>
      <c r="E25" s="40" t="s">
        <v>85</v>
      </c>
      <c r="F25" s="40" t="s">
        <v>35</v>
      </c>
      <c r="G25" s="40" t="s">
        <v>36</v>
      </c>
      <c r="H25" s="40" t="s">
        <v>66</v>
      </c>
      <c r="I25" s="42">
        <v>1111023.27</v>
      </c>
      <c r="J25" s="40" t="s">
        <v>90</v>
      </c>
      <c r="K25" s="40" t="s">
        <v>38</v>
      </c>
      <c r="L25" s="40" t="s">
        <v>87</v>
      </c>
      <c r="M25" s="40" t="s">
        <v>67</v>
      </c>
      <c r="N25" s="40" t="s">
        <v>88</v>
      </c>
      <c r="O25" s="40" t="s">
        <v>37</v>
      </c>
      <c r="P25" s="40" t="s">
        <v>68</v>
      </c>
      <c r="Q25" s="43">
        <v>0</v>
      </c>
      <c r="R25" s="43">
        <v>2016</v>
      </c>
      <c r="S25" s="43">
        <v>12</v>
      </c>
      <c r="T25" s="40" t="s">
        <v>69</v>
      </c>
      <c r="U25" s="40" t="s">
        <v>70</v>
      </c>
      <c r="V25" s="42">
        <v>1426463.04</v>
      </c>
      <c r="W25" s="40" t="s">
        <v>71</v>
      </c>
      <c r="X25" s="40" t="s">
        <v>72</v>
      </c>
      <c r="Y25" s="40" t="s">
        <v>91</v>
      </c>
    </row>
    <row r="26" spans="1:25" ht="15">
      <c r="A26" s="40" t="s">
        <v>34</v>
      </c>
      <c r="B26" s="40" t="s">
        <v>92</v>
      </c>
      <c r="C26" s="41" t="s">
        <v>77</v>
      </c>
      <c r="D26" s="40" t="s">
        <v>65</v>
      </c>
      <c r="E26" s="40" t="s">
        <v>97</v>
      </c>
      <c r="F26" s="40" t="s">
        <v>35</v>
      </c>
      <c r="G26" s="40" t="s">
        <v>36</v>
      </c>
      <c r="H26" s="40" t="s">
        <v>66</v>
      </c>
      <c r="I26" s="42">
        <v>4968</v>
      </c>
      <c r="J26" s="40" t="s">
        <v>100</v>
      </c>
      <c r="K26" s="40" t="s">
        <v>38</v>
      </c>
      <c r="L26" s="40" t="s">
        <v>87</v>
      </c>
      <c r="M26" s="40" t="s">
        <v>67</v>
      </c>
      <c r="N26" s="40" t="s">
        <v>88</v>
      </c>
      <c r="O26" s="40" t="s">
        <v>37</v>
      </c>
      <c r="P26" s="40" t="s">
        <v>68</v>
      </c>
      <c r="Q26" s="43">
        <v>0</v>
      </c>
      <c r="R26" s="43">
        <v>2016</v>
      </c>
      <c r="S26" s="43">
        <v>12</v>
      </c>
      <c r="T26" s="40" t="s">
        <v>69</v>
      </c>
      <c r="U26" s="40" t="s">
        <v>70</v>
      </c>
      <c r="V26" s="42">
        <v>12717.09</v>
      </c>
      <c r="W26" s="40" t="s">
        <v>71</v>
      </c>
      <c r="X26" s="40" t="s">
        <v>72</v>
      </c>
      <c r="Y26" s="40" t="s">
        <v>95</v>
      </c>
    </row>
    <row r="27" spans="1:25" ht="15">
      <c r="A27" s="40" t="s">
        <v>34</v>
      </c>
      <c r="B27" s="40" t="s">
        <v>84</v>
      </c>
      <c r="C27" s="41" t="s">
        <v>77</v>
      </c>
      <c r="D27" s="40" t="s">
        <v>65</v>
      </c>
      <c r="E27" s="40" t="s">
        <v>97</v>
      </c>
      <c r="F27" s="40" t="s">
        <v>35</v>
      </c>
      <c r="G27" s="40" t="s">
        <v>36</v>
      </c>
      <c r="H27" s="40" t="s">
        <v>66</v>
      </c>
      <c r="I27" s="42">
        <v>546840</v>
      </c>
      <c r="J27" s="40" t="s">
        <v>99</v>
      </c>
      <c r="K27" s="40" t="s">
        <v>38</v>
      </c>
      <c r="L27" s="40" t="s">
        <v>87</v>
      </c>
      <c r="M27" s="40" t="s">
        <v>67</v>
      </c>
      <c r="N27" s="40" t="s">
        <v>88</v>
      </c>
      <c r="O27" s="40" t="s">
        <v>37</v>
      </c>
      <c r="P27" s="40" t="s">
        <v>68</v>
      </c>
      <c r="Q27" s="43">
        <v>0</v>
      </c>
      <c r="R27" s="43">
        <v>2016</v>
      </c>
      <c r="S27" s="43">
        <v>12</v>
      </c>
      <c r="T27" s="40" t="s">
        <v>69</v>
      </c>
      <c r="U27" s="40" t="s">
        <v>70</v>
      </c>
      <c r="V27" s="42">
        <v>6432671.52</v>
      </c>
      <c r="W27" s="40" t="s">
        <v>71</v>
      </c>
      <c r="X27" s="40" t="s">
        <v>72</v>
      </c>
      <c r="Y27" s="40" t="s">
        <v>89</v>
      </c>
    </row>
    <row r="28" spans="1:25" ht="15">
      <c r="A28" s="40" t="s">
        <v>34</v>
      </c>
      <c r="B28" s="40" t="s">
        <v>84</v>
      </c>
      <c r="C28" s="41" t="s">
        <v>81</v>
      </c>
      <c r="D28" s="40" t="s">
        <v>65</v>
      </c>
      <c r="E28" s="40" t="s">
        <v>85</v>
      </c>
      <c r="F28" s="40" t="s">
        <v>35</v>
      </c>
      <c r="G28" s="40" t="s">
        <v>36</v>
      </c>
      <c r="H28" s="40" t="s">
        <v>66</v>
      </c>
      <c r="I28" s="42">
        <v>938176.84</v>
      </c>
      <c r="J28" s="40" t="s">
        <v>90</v>
      </c>
      <c r="K28" s="40" t="s">
        <v>38</v>
      </c>
      <c r="L28" s="40" t="s">
        <v>87</v>
      </c>
      <c r="M28" s="40" t="s">
        <v>67</v>
      </c>
      <c r="N28" s="40" t="s">
        <v>88</v>
      </c>
      <c r="O28" s="40" t="s">
        <v>37</v>
      </c>
      <c r="P28" s="40" t="s">
        <v>68</v>
      </c>
      <c r="Q28" s="43">
        <v>0</v>
      </c>
      <c r="R28" s="43">
        <v>2017</v>
      </c>
      <c r="S28" s="43">
        <v>1</v>
      </c>
      <c r="T28" s="40" t="s">
        <v>69</v>
      </c>
      <c r="U28" s="40" t="s">
        <v>70</v>
      </c>
      <c r="V28" s="42">
        <v>7747047.03</v>
      </c>
      <c r="W28" s="40" t="s">
        <v>71</v>
      </c>
      <c r="X28" s="40" t="s">
        <v>72</v>
      </c>
      <c r="Y28" s="40" t="s">
        <v>89</v>
      </c>
    </row>
    <row r="29" spans="1:25" ht="15">
      <c r="A29" s="40" t="s">
        <v>34</v>
      </c>
      <c r="B29" s="40" t="s">
        <v>92</v>
      </c>
      <c r="C29" s="41" t="s">
        <v>81</v>
      </c>
      <c r="D29" s="40" t="s">
        <v>65</v>
      </c>
      <c r="E29" s="40" t="s">
        <v>85</v>
      </c>
      <c r="F29" s="40" t="s">
        <v>35</v>
      </c>
      <c r="G29" s="40" t="s">
        <v>36</v>
      </c>
      <c r="H29" s="40" t="s">
        <v>66</v>
      </c>
      <c r="I29" s="42">
        <v>4015.61</v>
      </c>
      <c r="J29" s="40" t="s">
        <v>93</v>
      </c>
      <c r="K29" s="40" t="s">
        <v>38</v>
      </c>
      <c r="L29" s="40" t="s">
        <v>87</v>
      </c>
      <c r="M29" s="40" t="s">
        <v>67</v>
      </c>
      <c r="N29" s="40" t="s">
        <v>88</v>
      </c>
      <c r="O29" s="40" t="s">
        <v>37</v>
      </c>
      <c r="P29" s="40" t="s">
        <v>68</v>
      </c>
      <c r="Q29" s="43">
        <v>0</v>
      </c>
      <c r="R29" s="43">
        <v>2017</v>
      </c>
      <c r="S29" s="43">
        <v>1</v>
      </c>
      <c r="T29" s="40" t="s">
        <v>69</v>
      </c>
      <c r="U29" s="40" t="s">
        <v>70</v>
      </c>
      <c r="V29" s="42">
        <v>6435780.02</v>
      </c>
      <c r="W29" s="40" t="s">
        <v>71</v>
      </c>
      <c r="X29" s="40" t="s">
        <v>72</v>
      </c>
      <c r="Y29" s="40" t="s">
        <v>91</v>
      </c>
    </row>
    <row r="30" spans="1:25" ht="15">
      <c r="A30" s="40" t="s">
        <v>34</v>
      </c>
      <c r="B30" s="40" t="s">
        <v>84</v>
      </c>
      <c r="C30" s="41" t="s">
        <v>81</v>
      </c>
      <c r="D30" s="40" t="s">
        <v>65</v>
      </c>
      <c r="E30" s="40" t="s">
        <v>97</v>
      </c>
      <c r="F30" s="40" t="s">
        <v>35</v>
      </c>
      <c r="G30" s="40" t="s">
        <v>36</v>
      </c>
      <c r="H30" s="40" t="s">
        <v>66</v>
      </c>
      <c r="I30" s="42">
        <v>546840</v>
      </c>
      <c r="J30" s="40" t="s">
        <v>99</v>
      </c>
      <c r="K30" s="40" t="s">
        <v>38</v>
      </c>
      <c r="L30" s="40" t="s">
        <v>87</v>
      </c>
      <c r="M30" s="40" t="s">
        <v>67</v>
      </c>
      <c r="N30" s="40" t="s">
        <v>88</v>
      </c>
      <c r="O30" s="40" t="s">
        <v>37</v>
      </c>
      <c r="P30" s="40" t="s">
        <v>68</v>
      </c>
      <c r="Q30" s="43">
        <v>0</v>
      </c>
      <c r="R30" s="43">
        <v>2017</v>
      </c>
      <c r="S30" s="43">
        <v>1</v>
      </c>
      <c r="T30" s="40" t="s">
        <v>69</v>
      </c>
      <c r="U30" s="40" t="s">
        <v>70</v>
      </c>
      <c r="V30" s="42">
        <v>44646.14</v>
      </c>
      <c r="W30" s="40" t="s">
        <v>71</v>
      </c>
      <c r="X30" s="40" t="s">
        <v>72</v>
      </c>
      <c r="Y30" s="40" t="s">
        <v>89</v>
      </c>
    </row>
    <row r="31" spans="1:25" ht="15">
      <c r="A31" s="40" t="s">
        <v>34</v>
      </c>
      <c r="B31" s="40" t="s">
        <v>92</v>
      </c>
      <c r="C31" s="41" t="s">
        <v>81</v>
      </c>
      <c r="D31" s="40" t="s">
        <v>65</v>
      </c>
      <c r="E31" s="40" t="s">
        <v>97</v>
      </c>
      <c r="F31" s="40" t="s">
        <v>35</v>
      </c>
      <c r="G31" s="40" t="s">
        <v>36</v>
      </c>
      <c r="H31" s="40" t="s">
        <v>66</v>
      </c>
      <c r="I31" s="42">
        <v>-2160</v>
      </c>
      <c r="J31" s="40" t="s">
        <v>100</v>
      </c>
      <c r="K31" s="40" t="s">
        <v>38</v>
      </c>
      <c r="L31" s="40" t="s">
        <v>87</v>
      </c>
      <c r="M31" s="40" t="s">
        <v>67</v>
      </c>
      <c r="N31" s="40" t="s">
        <v>88</v>
      </c>
      <c r="O31" s="40" t="s">
        <v>37</v>
      </c>
      <c r="P31" s="40" t="s">
        <v>68</v>
      </c>
      <c r="Q31" s="43">
        <v>0</v>
      </c>
      <c r="R31" s="43">
        <v>2017</v>
      </c>
      <c r="S31" s="43">
        <v>1</v>
      </c>
      <c r="T31" s="40" t="s">
        <v>69</v>
      </c>
      <c r="U31" s="40" t="s">
        <v>70</v>
      </c>
      <c r="V31" s="42">
        <v>30244.01</v>
      </c>
      <c r="W31" s="40" t="s">
        <v>71</v>
      </c>
      <c r="X31" s="40" t="s">
        <v>72</v>
      </c>
      <c r="Y31" s="40" t="s">
        <v>89</v>
      </c>
    </row>
    <row r="32" spans="1:25" ht="15">
      <c r="A32" s="40" t="s">
        <v>34</v>
      </c>
      <c r="B32" s="40" t="s">
        <v>84</v>
      </c>
      <c r="C32" s="41" t="s">
        <v>82</v>
      </c>
      <c r="D32" s="40" t="s">
        <v>65</v>
      </c>
      <c r="E32" s="40" t="s">
        <v>85</v>
      </c>
      <c r="F32" s="40" t="s">
        <v>35</v>
      </c>
      <c r="G32" s="40" t="s">
        <v>36</v>
      </c>
      <c r="H32" s="40" t="s">
        <v>66</v>
      </c>
      <c r="I32" s="42">
        <v>-2.11</v>
      </c>
      <c r="J32" s="40" t="s">
        <v>90</v>
      </c>
      <c r="K32" s="40" t="s">
        <v>38</v>
      </c>
      <c r="L32" s="40" t="s">
        <v>87</v>
      </c>
      <c r="M32" s="40" t="s">
        <v>67</v>
      </c>
      <c r="N32" s="40" t="s">
        <v>88</v>
      </c>
      <c r="O32" s="40" t="s">
        <v>37</v>
      </c>
      <c r="P32" s="40" t="s">
        <v>68</v>
      </c>
      <c r="Q32" s="43">
        <v>0</v>
      </c>
      <c r="R32" s="43">
        <v>2017</v>
      </c>
      <c r="S32" s="43">
        <v>2</v>
      </c>
      <c r="T32" s="40" t="s">
        <v>69</v>
      </c>
      <c r="U32" s="40" t="s">
        <v>70</v>
      </c>
      <c r="V32" s="42">
        <v>2965960.7</v>
      </c>
      <c r="W32" s="40" t="s">
        <v>71</v>
      </c>
      <c r="X32" s="40" t="s">
        <v>72</v>
      </c>
      <c r="Y32" s="40" t="s">
        <v>89</v>
      </c>
    </row>
    <row r="33" spans="1:25" ht="15">
      <c r="A33" s="40" t="s">
        <v>34</v>
      </c>
      <c r="B33" s="40" t="s">
        <v>92</v>
      </c>
      <c r="C33" s="41" t="s">
        <v>83</v>
      </c>
      <c r="D33" s="40" t="s">
        <v>65</v>
      </c>
      <c r="E33" s="40" t="s">
        <v>85</v>
      </c>
      <c r="F33" s="40" t="s">
        <v>35</v>
      </c>
      <c r="G33" s="40" t="s">
        <v>36</v>
      </c>
      <c r="H33" s="40" t="s">
        <v>66</v>
      </c>
      <c r="I33" s="42">
        <v>4383.91</v>
      </c>
      <c r="J33" s="40" t="s">
        <v>93</v>
      </c>
      <c r="K33" s="40" t="s">
        <v>38</v>
      </c>
      <c r="L33" s="40" t="s">
        <v>87</v>
      </c>
      <c r="M33" s="40" t="s">
        <v>67</v>
      </c>
      <c r="N33" s="40" t="s">
        <v>88</v>
      </c>
      <c r="O33" s="40" t="s">
        <v>37</v>
      </c>
      <c r="P33" s="40" t="s">
        <v>68</v>
      </c>
      <c r="Q33" s="43">
        <v>0</v>
      </c>
      <c r="R33" s="43">
        <v>2017</v>
      </c>
      <c r="S33" s="43">
        <v>2</v>
      </c>
      <c r="T33" s="40" t="s">
        <v>69</v>
      </c>
      <c r="U33" s="40" t="s">
        <v>70</v>
      </c>
      <c r="V33" s="42">
        <v>3566339.98</v>
      </c>
      <c r="W33" s="40" t="s">
        <v>71</v>
      </c>
      <c r="X33" s="40" t="s">
        <v>72</v>
      </c>
      <c r="Y33" s="40" t="s">
        <v>89</v>
      </c>
    </row>
    <row r="34" spans="1:25" ht="15">
      <c r="A34" s="40" t="s">
        <v>34</v>
      </c>
      <c r="B34" s="40" t="s">
        <v>84</v>
      </c>
      <c r="C34" s="41" t="s">
        <v>83</v>
      </c>
      <c r="D34" s="40" t="s">
        <v>65</v>
      </c>
      <c r="E34" s="40" t="s">
        <v>85</v>
      </c>
      <c r="F34" s="40" t="s">
        <v>35</v>
      </c>
      <c r="G34" s="40" t="s">
        <v>36</v>
      </c>
      <c r="H34" s="40" t="s">
        <v>66</v>
      </c>
      <c r="I34" s="42">
        <v>519453.66</v>
      </c>
      <c r="J34" s="40" t="s">
        <v>90</v>
      </c>
      <c r="K34" s="40" t="s">
        <v>38</v>
      </c>
      <c r="L34" s="40" t="s">
        <v>87</v>
      </c>
      <c r="M34" s="40" t="s">
        <v>67</v>
      </c>
      <c r="N34" s="40" t="s">
        <v>88</v>
      </c>
      <c r="O34" s="40" t="s">
        <v>37</v>
      </c>
      <c r="P34" s="40" t="s">
        <v>68</v>
      </c>
      <c r="Q34" s="43">
        <v>0</v>
      </c>
      <c r="R34" s="43">
        <v>2017</v>
      </c>
      <c r="S34" s="43">
        <v>2</v>
      </c>
      <c r="T34" s="40" t="s">
        <v>69</v>
      </c>
      <c r="U34" s="40" t="s">
        <v>70</v>
      </c>
      <c r="V34" s="42">
        <v>584617.81</v>
      </c>
      <c r="W34" s="40" t="s">
        <v>71</v>
      </c>
      <c r="X34" s="40" t="s">
        <v>72</v>
      </c>
      <c r="Y34" s="40" t="s">
        <v>89</v>
      </c>
    </row>
    <row r="35" spans="1:25" ht="15">
      <c r="A35" s="40" t="s">
        <v>34</v>
      </c>
      <c r="B35" s="40" t="s">
        <v>92</v>
      </c>
      <c r="C35" s="41" t="s">
        <v>83</v>
      </c>
      <c r="D35" s="40" t="s">
        <v>65</v>
      </c>
      <c r="E35" s="40" t="s">
        <v>97</v>
      </c>
      <c r="F35" s="40" t="s">
        <v>35</v>
      </c>
      <c r="G35" s="40" t="s">
        <v>36</v>
      </c>
      <c r="H35" s="40" t="s">
        <v>66</v>
      </c>
      <c r="I35" s="42">
        <v>-2160</v>
      </c>
      <c r="J35" s="40" t="s">
        <v>100</v>
      </c>
      <c r="K35" s="40" t="s">
        <v>38</v>
      </c>
      <c r="L35" s="40" t="s">
        <v>87</v>
      </c>
      <c r="M35" s="40" t="s">
        <v>67</v>
      </c>
      <c r="N35" s="40" t="s">
        <v>88</v>
      </c>
      <c r="O35" s="40" t="s">
        <v>37</v>
      </c>
      <c r="P35" s="40" t="s">
        <v>68</v>
      </c>
      <c r="Q35" s="43">
        <v>0</v>
      </c>
      <c r="R35" s="43">
        <v>2017</v>
      </c>
      <c r="S35" s="43">
        <v>2</v>
      </c>
      <c r="T35" s="40" t="s">
        <v>69</v>
      </c>
      <c r="U35" s="40" t="s">
        <v>70</v>
      </c>
      <c r="V35" s="42">
        <v>29114.56</v>
      </c>
      <c r="W35" s="40" t="s">
        <v>71</v>
      </c>
      <c r="X35" s="40" t="s">
        <v>72</v>
      </c>
      <c r="Y35" s="40" t="s">
        <v>95</v>
      </c>
    </row>
    <row r="36" spans="1:25" ht="15">
      <c r="A36" s="40" t="s">
        <v>34</v>
      </c>
      <c r="B36" s="40" t="s">
        <v>84</v>
      </c>
      <c r="C36" s="41" t="s">
        <v>83</v>
      </c>
      <c r="D36" s="40" t="s">
        <v>65</v>
      </c>
      <c r="E36" s="40" t="s">
        <v>97</v>
      </c>
      <c r="F36" s="40" t="s">
        <v>35</v>
      </c>
      <c r="G36" s="40" t="s">
        <v>36</v>
      </c>
      <c r="H36" s="40" t="s">
        <v>66</v>
      </c>
      <c r="I36" s="42">
        <v>493920</v>
      </c>
      <c r="J36" s="40" t="s">
        <v>99</v>
      </c>
      <c r="K36" s="40" t="s">
        <v>38</v>
      </c>
      <c r="L36" s="40" t="s">
        <v>87</v>
      </c>
      <c r="M36" s="40" t="s">
        <v>67</v>
      </c>
      <c r="N36" s="40" t="s">
        <v>88</v>
      </c>
      <c r="O36" s="40" t="s">
        <v>37</v>
      </c>
      <c r="P36" s="40" t="s">
        <v>68</v>
      </c>
      <c r="Q36" s="43">
        <v>0</v>
      </c>
      <c r="R36" s="43">
        <v>2017</v>
      </c>
      <c r="S36" s="43">
        <v>2</v>
      </c>
      <c r="T36" s="40" t="s">
        <v>69</v>
      </c>
      <c r="U36" s="40" t="s">
        <v>70</v>
      </c>
      <c r="V36" s="42">
        <v>3518836.25</v>
      </c>
      <c r="W36" s="40" t="s">
        <v>71</v>
      </c>
      <c r="X36" s="40" t="s">
        <v>72</v>
      </c>
      <c r="Y36" s="40" t="s">
        <v>91</v>
      </c>
    </row>
    <row r="37" spans="1:21" ht="15">
      <c r="A37" s="40"/>
      <c r="B37" s="40"/>
      <c r="C37" s="4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3"/>
      <c r="P37" s="43"/>
      <c r="Q37" s="40"/>
      <c r="R37" s="40"/>
      <c r="S37" s="42"/>
      <c r="T37" s="40"/>
      <c r="U37" s="40"/>
    </row>
    <row r="38" spans="1:21" ht="15">
      <c r="A38" s="40"/>
      <c r="B38" s="40"/>
      <c r="C38" s="4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3"/>
      <c r="P38" s="43"/>
      <c r="Q38" s="40"/>
      <c r="R38" s="40"/>
      <c r="S38" s="42"/>
      <c r="T38" s="40"/>
      <c r="U38" s="40"/>
    </row>
    <row r="39" spans="1:21" ht="15">
      <c r="A39" s="40"/>
      <c r="B39" s="40"/>
      <c r="C39" s="4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3"/>
      <c r="P39" s="43"/>
      <c r="Q39" s="40"/>
      <c r="R39" s="40"/>
      <c r="S39" s="42"/>
      <c r="T39" s="40"/>
      <c r="U39" s="40"/>
    </row>
    <row r="40" spans="1:21" ht="15">
      <c r="A40" s="40"/>
      <c r="B40" s="40"/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3"/>
      <c r="P40" s="43"/>
      <c r="Q40" s="40"/>
      <c r="R40" s="40"/>
      <c r="S40" s="42"/>
      <c r="T40" s="40"/>
      <c r="U40" s="40"/>
    </row>
  </sheetData>
  <sheetProtection/>
  <autoFilter ref="A1:U40">
    <sortState ref="A2:U40">
      <sortCondition sortBy="value" ref="C2:C40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 Elswick</dc:creator>
  <cp:keywords/>
  <dc:description/>
  <cp:lastModifiedBy>Betsy Sekula</cp:lastModifiedBy>
  <cp:lastPrinted>2017-07-10T12:13:23Z</cp:lastPrinted>
  <dcterms:created xsi:type="dcterms:W3CDTF">2013-06-25T19:44:09Z</dcterms:created>
  <dcterms:modified xsi:type="dcterms:W3CDTF">2017-07-10T13:05:27Z</dcterms:modified>
  <cp:category/>
  <cp:version/>
  <cp:contentType/>
  <cp:contentStatus/>
</cp:coreProperties>
</file>