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785" yWindow="30" windowWidth="25380" windowHeight="13800" tabRatio="931"/>
  </bookViews>
  <sheets>
    <sheet name="Fuel Over Under Workpaper 2017" sheetId="1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R44" i="17" l="1"/>
  <c r="AF47" i="17"/>
  <c r="N47" i="17"/>
  <c r="P47" i="17"/>
  <c r="R47" i="17"/>
  <c r="AH47" i="17"/>
  <c r="AD44" i="17" l="1"/>
  <c r="AD42" i="17"/>
  <c r="AD40" i="17"/>
  <c r="G47" i="17"/>
  <c r="I47" i="17"/>
  <c r="J47" i="17"/>
  <c r="L47" i="17"/>
  <c r="V47" i="17"/>
  <c r="AB47" i="17"/>
  <c r="AD47" i="17"/>
  <c r="I44" i="17"/>
  <c r="I42" i="17"/>
  <c r="AB44" i="17" l="1"/>
  <c r="AB42" i="17"/>
  <c r="Z42" i="17"/>
  <c r="T44" i="17"/>
  <c r="Z44" i="17" s="1"/>
  <c r="T42" i="17"/>
  <c r="R42" i="17"/>
  <c r="N44" i="17"/>
  <c r="N42" i="17"/>
  <c r="E13" i="17" l="1"/>
  <c r="AB40" i="17" l="1"/>
  <c r="AB38" i="17"/>
  <c r="AB36" i="17"/>
  <c r="AB34" i="17"/>
  <c r="AB32" i="17"/>
  <c r="AB30" i="17"/>
  <c r="T40" i="17"/>
  <c r="T38" i="17"/>
  <c r="T36" i="17"/>
  <c r="T34" i="17"/>
  <c r="T32" i="17"/>
  <c r="T30" i="17"/>
  <c r="T28" i="17"/>
  <c r="J40" i="17"/>
  <c r="N40" i="17" s="1"/>
  <c r="R40" i="17" s="1"/>
  <c r="J38" i="17"/>
  <c r="N38" i="17" s="1"/>
  <c r="R38" i="17" s="1"/>
  <c r="J36" i="17"/>
  <c r="N36" i="17" s="1"/>
  <c r="R36" i="17" s="1"/>
  <c r="J34" i="17"/>
  <c r="N34" i="17" s="1"/>
  <c r="R34" i="17" s="1"/>
  <c r="J32" i="17"/>
  <c r="N32" i="17" s="1"/>
  <c r="R32" i="17" s="1"/>
  <c r="J30" i="17"/>
  <c r="N30" i="17" s="1"/>
  <c r="R30" i="17" s="1"/>
  <c r="J26" i="17"/>
  <c r="J24" i="17"/>
  <c r="J18" i="17"/>
  <c r="Z34" i="17" l="1"/>
  <c r="AD38" i="17" s="1"/>
  <c r="AF38" i="17" s="1"/>
  <c r="AH38" i="17" s="1"/>
  <c r="Z28" i="17"/>
  <c r="AD32" i="17" s="1"/>
  <c r="AF32" i="17" s="1"/>
  <c r="AH32" i="17" s="1"/>
  <c r="Z36" i="17"/>
  <c r="AF40" i="17" s="1"/>
  <c r="AH40" i="17" s="1"/>
  <c r="Z30" i="17"/>
  <c r="AD34" i="17" s="1"/>
  <c r="AF34" i="17" s="1"/>
  <c r="AH34" i="17" s="1"/>
  <c r="Z38" i="17"/>
  <c r="AF42" i="17" s="1"/>
  <c r="AH42" i="17" s="1"/>
  <c r="Z32" i="17"/>
  <c r="AD36" i="17" s="1"/>
  <c r="AF36" i="17" s="1"/>
  <c r="AH36" i="17" s="1"/>
  <c r="Z40" i="17"/>
  <c r="AF44" i="17" s="1"/>
  <c r="AH44" i="17" s="1"/>
  <c r="AB20" i="17" l="1"/>
  <c r="AB22" i="17"/>
  <c r="AB24" i="17"/>
  <c r="AB26" i="17" l="1"/>
  <c r="N26" i="17"/>
  <c r="R26" i="17" s="1"/>
  <c r="T26" i="17"/>
  <c r="J28" i="17"/>
  <c r="N28" i="17" s="1"/>
  <c r="R28" i="17" s="1"/>
  <c r="AB28" i="17"/>
  <c r="Z26" i="17" l="1"/>
  <c r="AD30" i="17" s="1"/>
  <c r="AF30" i="17" s="1"/>
  <c r="AH30" i="17" s="1"/>
  <c r="A20" i="17" l="1"/>
  <c r="A22" i="17" s="1"/>
  <c r="A24" i="17" s="1"/>
  <c r="A26" i="17" s="1"/>
  <c r="A28" i="17" s="1"/>
  <c r="J22" i="17"/>
  <c r="J20" i="17"/>
  <c r="N18" i="17"/>
  <c r="J16" i="17"/>
  <c r="N16" i="17" s="1"/>
  <c r="R16" i="17" s="1"/>
  <c r="J14" i="17"/>
  <c r="N14" i="17" s="1"/>
  <c r="R14" i="17" s="1"/>
  <c r="D11" i="17"/>
  <c r="F11" i="17" s="1"/>
  <c r="H11" i="17" s="1"/>
  <c r="C11" i="17"/>
  <c r="E11" i="17" s="1"/>
  <c r="G11" i="17" s="1"/>
  <c r="I11" i="17" s="1"/>
  <c r="J11" i="17" s="1"/>
  <c r="L11" i="17" s="1"/>
  <c r="N11" i="17" s="1"/>
  <c r="P11" i="17" s="1"/>
  <c r="R11" i="17" s="1"/>
  <c r="T11" i="17" s="1"/>
  <c r="V11" i="17" s="1"/>
  <c r="X11" i="17" s="1"/>
  <c r="Z11" i="17" s="1"/>
  <c r="AB11" i="17" s="1"/>
  <c r="AD11" i="17" s="1"/>
  <c r="AF11" i="17" s="1"/>
  <c r="AH11" i="17" s="1"/>
  <c r="E15" i="17"/>
  <c r="E17" i="17"/>
  <c r="E19" i="17"/>
  <c r="E21" i="17"/>
  <c r="AB18" i="17"/>
  <c r="T14" i="17"/>
  <c r="T16" i="17"/>
  <c r="Z16" i="17" s="1"/>
  <c r="T18" i="17"/>
  <c r="T20" i="17"/>
  <c r="N24" i="17"/>
  <c r="R24" i="17" s="1"/>
  <c r="T22" i="17"/>
  <c r="T24" i="17"/>
  <c r="Z24" i="17" s="1"/>
  <c r="Z14" i="17" l="1"/>
  <c r="AD18" i="17" s="1"/>
  <c r="Z20" i="17"/>
  <c r="AD24" i="17" s="1"/>
  <c r="AF24" i="17" s="1"/>
  <c r="AH24" i="17" s="1"/>
  <c r="Z18" i="17"/>
  <c r="AD22" i="17" s="1"/>
  <c r="AF22" i="17" s="1"/>
  <c r="Z22" i="17"/>
  <c r="AD26" i="17" s="1"/>
  <c r="AF26" i="17" s="1"/>
  <c r="AH26" i="17" s="1"/>
  <c r="N20" i="17"/>
  <c r="R20" i="17" s="1"/>
  <c r="AD28" i="17"/>
  <c r="AF28" i="17" s="1"/>
  <c r="AH28" i="17" s="1"/>
  <c r="R18" i="17"/>
  <c r="AD20" i="17"/>
  <c r="AF20" i="17" s="1"/>
  <c r="K11" i="17"/>
  <c r="M11" i="17" s="1"/>
  <c r="O11" i="17" s="1"/>
  <c r="Q11" i="17" s="1"/>
  <c r="S11" i="17" s="1"/>
  <c r="U11" i="17" s="1"/>
  <c r="W11" i="17" s="1"/>
  <c r="Y11" i="17" s="1"/>
  <c r="AA11" i="17" s="1"/>
  <c r="AC11" i="17" s="1"/>
  <c r="AE11" i="17" s="1"/>
  <c r="AG11" i="17" s="1"/>
  <c r="N22" i="17"/>
  <c r="R22" i="17" s="1"/>
  <c r="A30" i="17"/>
  <c r="A32" i="17" s="1"/>
  <c r="A34" i="17" s="1"/>
  <c r="A36" i="17" s="1"/>
  <c r="A38" i="17" s="1"/>
  <c r="A40" i="17" s="1"/>
  <c r="A42" i="17" s="1"/>
  <c r="A44" i="17" s="1"/>
  <c r="AF18" i="17"/>
  <c r="AH18" i="17" l="1"/>
  <c r="AH20" i="17"/>
  <c r="AH22" i="17"/>
</calcChain>
</file>

<file path=xl/sharedStrings.xml><?xml version="1.0" encoding="utf-8"?>
<sst xmlns="http://schemas.openxmlformats.org/spreadsheetml/2006/main" count="131" uniqueCount="77">
  <si>
    <t>Kentucky Power Company</t>
  </si>
  <si>
    <t>Ln</t>
  </si>
  <si>
    <t>Company</t>
  </si>
  <si>
    <t xml:space="preserve"> </t>
  </si>
  <si>
    <t>Total</t>
  </si>
  <si>
    <t>No</t>
  </si>
  <si>
    <t>Accrued</t>
  </si>
  <si>
    <t>Year</t>
  </si>
  <si>
    <t>kWh</t>
  </si>
  <si>
    <t>Analysis of</t>
  </si>
  <si>
    <t>Over/(Under) Recovery of Fuel</t>
  </si>
  <si>
    <t>Juris.</t>
  </si>
  <si>
    <t>Billed</t>
  </si>
  <si>
    <t>Base</t>
  </si>
  <si>
    <t>Over(Under)</t>
  </si>
  <si>
    <t>Month</t>
  </si>
  <si>
    <t>Olive Hill</t>
  </si>
  <si>
    <t>KWH</t>
  </si>
  <si>
    <t>Fuel</t>
  </si>
  <si>
    <t>Billed and</t>
  </si>
  <si>
    <t>F.A.C.</t>
  </si>
  <si>
    <t>Recovery</t>
  </si>
  <si>
    <t>Vanceburg</t>
  </si>
  <si>
    <t>Sales</t>
  </si>
  <si>
    <t>Cost</t>
  </si>
  <si>
    <t>Deferred</t>
  </si>
  <si>
    <t>Revenue</t>
  </si>
  <si>
    <t>of Fuel</t>
  </si>
  <si>
    <t>Per</t>
  </si>
  <si>
    <t>March</t>
  </si>
  <si>
    <t>Source:</t>
  </si>
  <si>
    <t>Page 3 of 5 Monthly FAC Filing Total Sales</t>
  </si>
  <si>
    <t>Column 4</t>
  </si>
  <si>
    <t>Column 12</t>
  </si>
  <si>
    <t>Page 1 of 5 Monthly FAC Filing Base Fuel Costs</t>
  </si>
  <si>
    <t>Column 13</t>
  </si>
  <si>
    <t>Page 1 of 5 Monthly FAC Filing Monthly Adjustment Two Months Prior</t>
  </si>
  <si>
    <t>Column 5</t>
  </si>
  <si>
    <t>Column 7</t>
  </si>
  <si>
    <t>Column 9</t>
  </si>
  <si>
    <t>Column 14</t>
  </si>
  <si>
    <t>September</t>
  </si>
  <si>
    <t>October</t>
  </si>
  <si>
    <t>November</t>
  </si>
  <si>
    <t>December</t>
  </si>
  <si>
    <t>January</t>
  </si>
  <si>
    <t>February</t>
  </si>
  <si>
    <t>April</t>
  </si>
  <si>
    <t>May</t>
  </si>
  <si>
    <t>June</t>
  </si>
  <si>
    <t>July</t>
  </si>
  <si>
    <t>August</t>
  </si>
  <si>
    <t>(C8+C9)</t>
  </si>
  <si>
    <t>(C17-C10)</t>
  </si>
  <si>
    <t>(C15+C16)</t>
  </si>
  <si>
    <t>(C12*C14)</t>
  </si>
  <si>
    <t>(C6*(C7/C4)</t>
  </si>
  <si>
    <t>(C7/C4)</t>
  </si>
  <si>
    <t>(C12*C13)</t>
  </si>
  <si>
    <t>(C4-C5)</t>
  </si>
  <si>
    <t>(C11-C13)</t>
  </si>
  <si>
    <t>FAC</t>
  </si>
  <si>
    <r>
      <t xml:space="preserve">Month kWh </t>
    </r>
    <r>
      <rPr>
        <u/>
        <sz val="10"/>
        <rFont val="Arial"/>
        <family val="2"/>
      </rPr>
      <t>Sales</t>
    </r>
  </si>
  <si>
    <t>Cost*</t>
  </si>
  <si>
    <t>* Includes purchased power costs allocated to internal load</t>
  </si>
  <si>
    <t>Sales   (kWh)</t>
  </si>
  <si>
    <t>Total monthly bills for Olive Hill and Vanceburg (FAC P. 4 of 5 Ex. June FAC Recorded in April On Chart)</t>
  </si>
  <si>
    <t>Monthly Tariff Summaries  MACCS Report MSCR0194 Final B&amp;A page 9-1B</t>
  </si>
  <si>
    <t>Column 6</t>
  </si>
  <si>
    <t>Page 4 of 5 FAC Filing KY Jurisdictional Sales</t>
  </si>
  <si>
    <t>Page 2 of 5 Monthly FAC Filing Total Fuel Costs (Line I.)</t>
  </si>
  <si>
    <t>Dollars</t>
  </si>
  <si>
    <t>1</t>
  </si>
  <si>
    <t>JAR Exhibit 1</t>
  </si>
  <si>
    <t>Mar - Feb Total</t>
  </si>
  <si>
    <t xml:space="preserve">Deferred Fuel Report </t>
  </si>
  <si>
    <t>Test Year Ended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</si>
</sst>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0000"/>
    <numFmt numFmtId="167" formatCode="#,##0.00000_);\(#,##0.00000\)"/>
    <numFmt numFmtId="168" formatCode="0.00000"/>
    <numFmt numFmtId="169" formatCode="General_)"/>
  </numFmts>
  <fonts count="1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"/>
    </font>
    <font>
      <b/>
      <sz val="10"/>
      <name val="MS Sans Serif"/>
      <family val="2"/>
    </font>
    <font>
      <sz val="10"/>
      <name val="Arial Unicode MS"/>
      <family val="2"/>
    </font>
    <font>
      <sz val="8"/>
      <name val="Roman"/>
      <family val="1"/>
      <charset val="255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6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">
    <xf numFmtId="0" fontId="0" fillId="0" borderId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1" fillId="0" borderId="0"/>
    <xf numFmtId="169" fontId="8" fillId="0" borderId="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169" fontId="9" fillId="0" borderId="0" applyProtection="0"/>
    <xf numFmtId="0" fontId="10" fillId="0" borderId="2">
      <alignment horizontal="center"/>
    </xf>
    <xf numFmtId="0" fontId="6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0" borderId="0"/>
    <xf numFmtId="0" fontId="11" fillId="0" borderId="0"/>
    <xf numFmtId="0" fontId="11" fillId="0" borderId="0"/>
    <xf numFmtId="0" fontId="6" fillId="0" borderId="0"/>
    <xf numFmtId="3" fontId="12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" fillId="3" borderId="3" applyNumberFormat="0" applyFont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2">
      <alignment horizontal="center"/>
    </xf>
    <xf numFmtId="0" fontId="10" fillId="0" borderId="2">
      <alignment horizontal="center"/>
    </xf>
    <xf numFmtId="0" fontId="10" fillId="0" borderId="2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4" fillId="0" borderId="0" applyNumberFormat="0" applyFont="0" applyFill="0" applyBorder="0" applyAlignment="0" applyProtection="0">
      <alignment horizontal="left"/>
    </xf>
    <xf numFmtId="3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5" fillId="0" borderId="2">
      <alignment horizontal="center"/>
    </xf>
    <xf numFmtId="0" fontId="14" fillId="0" borderId="0"/>
    <xf numFmtId="4" fontId="14" fillId="0" borderId="0" applyFont="0" applyFill="0" applyBorder="0" applyAlignment="0" applyProtection="0"/>
    <xf numFmtId="0" fontId="14" fillId="2" borderId="0" applyNumberFormat="0" applyFon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10" fillId="0" borderId="2">
      <alignment horizontal="center"/>
    </xf>
    <xf numFmtId="0" fontId="6" fillId="0" borderId="0"/>
    <xf numFmtId="4" fontId="6" fillId="0" borderId="0" applyFont="0" applyFill="0" applyBorder="0" applyAlignment="0" applyProtection="0"/>
    <xf numFmtId="0" fontId="6" fillId="2" borderId="0" applyNumberFormat="0" applyFon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center"/>
    </xf>
    <xf numFmtId="3" fontId="0" fillId="0" borderId="0" xfId="0" applyNumberFormat="1" applyBorder="1"/>
    <xf numFmtId="165" fontId="0" fillId="0" borderId="0" xfId="0" applyNumberFormat="1" applyBorder="1"/>
    <xf numFmtId="5" fontId="0" fillId="0" borderId="0" xfId="0" applyNumberFormat="1" applyBorder="1"/>
    <xf numFmtId="166" fontId="0" fillId="0" borderId="0" xfId="0" applyNumberFormat="1" applyBorder="1"/>
    <xf numFmtId="0" fontId="1" fillId="0" borderId="0" xfId="0" applyFont="1"/>
    <xf numFmtId="3" fontId="0" fillId="0" borderId="0" xfId="0" applyNumberFormat="1" applyFill="1" applyBorder="1"/>
    <xf numFmtId="0" fontId="0" fillId="0" borderId="0" xfId="0" applyFill="1"/>
    <xf numFmtId="37" fontId="0" fillId="0" borderId="0" xfId="0" applyNumberFormat="1" applyFill="1"/>
    <xf numFmtId="37" fontId="0" fillId="0" borderId="0" xfId="0" applyNumberFormat="1" applyFill="1" applyBorder="1"/>
    <xf numFmtId="3" fontId="0" fillId="0" borderId="0" xfId="0" applyNumberFormat="1" applyFill="1"/>
    <xf numFmtId="165" fontId="0" fillId="0" borderId="0" xfId="0" applyNumberFormat="1" applyFill="1"/>
    <xf numFmtId="5" fontId="0" fillId="0" borderId="0" xfId="0" applyNumberFormat="1" applyFill="1"/>
    <xf numFmtId="166" fontId="0" fillId="0" borderId="0" xfId="0" applyNumberFormat="1" applyFill="1"/>
    <xf numFmtId="168" fontId="0" fillId="0" borderId="0" xfId="0" applyNumberFormat="1" applyFill="1"/>
    <xf numFmtId="167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5" fontId="0" fillId="0" borderId="0" xfId="0" applyNumberFormat="1" applyFill="1" applyBorder="1"/>
    <xf numFmtId="0" fontId="3" fillId="0" borderId="0" xfId="0" applyFont="1" applyAlignment="1">
      <alignment textRotation="180"/>
    </xf>
    <xf numFmtId="166" fontId="0" fillId="0" borderId="0" xfId="0" applyNumberFormat="1" applyFill="1" applyBorder="1"/>
    <xf numFmtId="0" fontId="2" fillId="0" borderId="0" xfId="0" applyFont="1"/>
    <xf numFmtId="0" fontId="0" fillId="0" borderId="0" xfId="0"/>
    <xf numFmtId="17" fontId="5" fillId="0" borderId="0" xfId="0" applyNumberFormat="1" applyFont="1" applyBorder="1" applyAlignment="1">
      <alignment horizontal="center" wrapText="1"/>
    </xf>
    <xf numFmtId="17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67" fontId="0" fillId="0" borderId="0" xfId="0" applyNumberFormat="1" applyFill="1"/>
    <xf numFmtId="17" fontId="5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1" fillId="0" borderId="0" xfId="0" applyNumberFormat="1" applyFont="1" applyFill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quotePrefix="1" applyFont="1" applyFill="1" applyAlignment="1">
      <alignment horizontal="center"/>
    </xf>
    <xf numFmtId="17" fontId="1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/>
    <xf numFmtId="5" fontId="3" fillId="0" borderId="1" xfId="0" applyNumberFormat="1" applyFont="1" applyFill="1" applyBorder="1"/>
    <xf numFmtId="37" fontId="3" fillId="0" borderId="1" xfId="0" applyNumberFormat="1" applyFont="1" applyFill="1" applyBorder="1"/>
    <xf numFmtId="165" fontId="3" fillId="0" borderId="1" xfId="0" applyNumberFormat="1" applyFont="1" applyFill="1" applyBorder="1"/>
    <xf numFmtId="0" fontId="3" fillId="0" borderId="0" xfId="0" applyFont="1" applyFill="1"/>
    <xf numFmtId="168" fontId="3" fillId="0" borderId="0" xfId="0" applyNumberFormat="1" applyFont="1" applyFill="1"/>
    <xf numFmtId="3" fontId="3" fillId="0" borderId="0" xfId="0" applyNumberFormat="1" applyFont="1" applyFill="1"/>
    <xf numFmtId="167" fontId="3" fillId="0" borderId="0" xfId="0" applyNumberFormat="1" applyFont="1" applyFill="1" applyBorder="1"/>
    <xf numFmtId="3" fontId="3" fillId="0" borderId="1" xfId="0" applyNumberFormat="1" applyFont="1" applyFill="1" applyBorder="1"/>
    <xf numFmtId="166" fontId="3" fillId="0" borderId="0" xfId="0" applyNumberFormat="1" applyFont="1" applyFill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" fontId="1" fillId="0" borderId="0" xfId="0" applyNumberFormat="1" applyFont="1" applyFill="1" applyBorder="1" applyAlignment="1">
      <alignment horizontal="center" wrapText="1"/>
    </xf>
  </cellXfs>
  <cellStyles count="88">
    <cellStyle name="cajun" xfId="6"/>
    <cellStyle name="Comma 2" xfId="2"/>
    <cellStyle name="Comma 2 2" xfId="43"/>
    <cellStyle name="Comma 2 3" xfId="15"/>
    <cellStyle name="Comma 3" xfId="44"/>
    <cellStyle name="Comma 4" xfId="45"/>
    <cellStyle name="Comma 5" xfId="69"/>
    <cellStyle name="Currency 2" xfId="7"/>
    <cellStyle name="Currency 3" xfId="25"/>
    <cellStyle name="Currency 4" xfId="74"/>
    <cellStyle name="Currency 4 2" xfId="82"/>
    <cellStyle name="Hyperlink 2" xfId="46"/>
    <cellStyle name="Normal" xfId="0" builtinId="0"/>
    <cellStyle name="Normal 10" xfId="71"/>
    <cellStyle name="Normal 11" xfId="77"/>
    <cellStyle name="Normal 11 2" xfId="85"/>
    <cellStyle name="Normal 2" xfId="8"/>
    <cellStyle name="Normal 2 2" xfId="18"/>
    <cellStyle name="Normal 3" xfId="9"/>
    <cellStyle name="Normal 3 2" xfId="10"/>
    <cellStyle name="Normal 3 3" xfId="33"/>
    <cellStyle name="Normal 4" xfId="5"/>
    <cellStyle name="Normal 4 2" xfId="34"/>
    <cellStyle name="Normal 5" xfId="14"/>
    <cellStyle name="Normal 5 2" xfId="32"/>
    <cellStyle name="Normal 6" xfId="35"/>
    <cellStyle name="Normal 7" xfId="36"/>
    <cellStyle name="Normal 8" xfId="47"/>
    <cellStyle name="Normal 9" xfId="48"/>
    <cellStyle name="Note 2" xfId="49"/>
    <cellStyle name="ntec" xfId="11"/>
    <cellStyle name="Percent 2" xfId="70"/>
    <cellStyle name="Percent 3" xfId="3"/>
    <cellStyle name="PSChar" xfId="4"/>
    <cellStyle name="PSChar 2" xfId="19"/>
    <cellStyle name="PSChar 2 2" xfId="50"/>
    <cellStyle name="PSChar 3" xfId="26"/>
    <cellStyle name="PSChar 4" xfId="37"/>
    <cellStyle name="PSChar 5" xfId="51"/>
    <cellStyle name="PSChar 6" xfId="52"/>
    <cellStyle name="PSChar 7" xfId="72"/>
    <cellStyle name="PSChar 7 2" xfId="80"/>
    <cellStyle name="PSDate" xfId="16"/>
    <cellStyle name="PSDate 2" xfId="20"/>
    <cellStyle name="PSDate 2 2" xfId="53"/>
    <cellStyle name="PSDate 3" xfId="27"/>
    <cellStyle name="PSDate 4" xfId="38"/>
    <cellStyle name="PSDate 5" xfId="54"/>
    <cellStyle name="PSDate 6" xfId="55"/>
    <cellStyle name="PSDate 7" xfId="56"/>
    <cellStyle name="PSDate 8" xfId="75"/>
    <cellStyle name="PSDate 8 2" xfId="83"/>
    <cellStyle name="PSDec" xfId="1"/>
    <cellStyle name="PSDec 2" xfId="21"/>
    <cellStyle name="PSDec 2 2" xfId="57"/>
    <cellStyle name="PSDec 3" xfId="28"/>
    <cellStyle name="PSDec 4" xfId="39"/>
    <cellStyle name="PSDec 5" xfId="58"/>
    <cellStyle name="PSDec 6" xfId="59"/>
    <cellStyle name="PSDec 7" xfId="78"/>
    <cellStyle name="PSDec 7 2" xfId="86"/>
    <cellStyle name="PSHeading" xfId="12"/>
    <cellStyle name="PSHeading 2" xfId="22"/>
    <cellStyle name="PSHeading 2 2" xfId="60"/>
    <cellStyle name="PSHeading 3" xfId="29"/>
    <cellStyle name="PSHeading 4" xfId="40"/>
    <cellStyle name="PSHeading 5" xfId="61"/>
    <cellStyle name="PSHeading 6" xfId="62"/>
    <cellStyle name="PSHeading 7" xfId="76"/>
    <cellStyle name="PSHeading 7 2" xfId="84"/>
    <cellStyle name="PSInt" xfId="17"/>
    <cellStyle name="PSInt 2" xfId="23"/>
    <cellStyle name="PSInt 2 2" xfId="63"/>
    <cellStyle name="PSInt 3" xfId="30"/>
    <cellStyle name="PSInt 4" xfId="41"/>
    <cellStyle name="PSInt 5" xfId="64"/>
    <cellStyle name="PSInt 6" xfId="65"/>
    <cellStyle name="PSInt 7" xfId="73"/>
    <cellStyle name="PSInt 7 2" xfId="81"/>
    <cellStyle name="PSSpacer" xfId="13"/>
    <cellStyle name="PSSpacer 2" xfId="24"/>
    <cellStyle name="PSSpacer 2 2" xfId="66"/>
    <cellStyle name="PSSpacer 3" xfId="31"/>
    <cellStyle name="PSSpacer 4" xfId="42"/>
    <cellStyle name="PSSpacer 5" xfId="67"/>
    <cellStyle name="PSSpacer 6" xfId="68"/>
    <cellStyle name="PSSpacer 7" xfId="79"/>
    <cellStyle name="PSSpacer 7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Internal/Regulatory%20Services/2013%20Rate%20Case/Testimony/Section%20V%20Schedules%201%20to%2019%20Case%20No%202013-00XXX%20TYE%203-31-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"/>
      <sheetName val="2 P1"/>
      <sheetName val="2 P2"/>
      <sheetName val="2 P3"/>
      <sheetName val="Sch 3"/>
      <sheetName val="3 P1"/>
      <sheetName val="3 P2"/>
      <sheetName val="3 P3"/>
      <sheetName val="Sch 4"/>
      <sheetName val="A"/>
      <sheetName val="4 P2"/>
      <sheetName val="4 P3 to P9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W29"/>
      <sheetName val="W30"/>
      <sheetName val="W31"/>
      <sheetName val="W32"/>
      <sheetName val="W33"/>
      <sheetName val="W34"/>
      <sheetName val="W35"/>
      <sheetName val="W36"/>
      <sheetName val="W37"/>
      <sheetName val="W38"/>
      <sheetName val="W39"/>
      <sheetName val="W40"/>
      <sheetName val="W41"/>
      <sheetName val="W42"/>
      <sheetName val="W43"/>
      <sheetName val="W44"/>
      <sheetName val="W45"/>
      <sheetName val="W46"/>
      <sheetName val="W47"/>
      <sheetName val="B"/>
      <sheetName val="Sch 5"/>
      <sheetName val="Sch 6"/>
      <sheetName val="6 P1"/>
      <sheetName val="6 P2"/>
      <sheetName val="6 P2(A)"/>
      <sheetName val="6 P3"/>
      <sheetName val="6 P4"/>
      <sheetName val="Sch 7"/>
      <sheetName val="7 P1"/>
      <sheetName val="7 P1 (A)"/>
      <sheetName val="7 P2"/>
      <sheetName val="7 P3"/>
      <sheetName val="7 P4"/>
      <sheetName val="7 P4 (1)"/>
      <sheetName val="7 P5"/>
      <sheetName val="7 P5(A)"/>
      <sheetName val="Sch 8"/>
      <sheetName val="S8(A)"/>
      <sheetName val="Sch 9"/>
      <sheetName val="Sch 10"/>
      <sheetName val="C"/>
      <sheetName val="Sch 11"/>
      <sheetName val="11 P1"/>
      <sheetName val="11 P2"/>
      <sheetName val="Sch 12"/>
      <sheetName val="S12(A)"/>
      <sheetName val="12 P1"/>
      <sheetName val="Sch13"/>
      <sheetName val="Sch 14"/>
      <sheetName val="Sch 15"/>
      <sheetName val="15 P1"/>
      <sheetName val="Sch 16"/>
      <sheetName val="16 P1"/>
      <sheetName val="16 P2"/>
      <sheetName val="Sch 17"/>
      <sheetName val="Sch 18"/>
      <sheetName val="Sch 19"/>
      <sheetName val="Factors"/>
      <sheetName val="Olive Hill - Vancebu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3">
          <cell r="B13" t="str">
            <v>April</v>
          </cell>
        </row>
        <row r="20">
          <cell r="C20" t="str">
            <v xml:space="preserve"> </v>
          </cell>
        </row>
        <row r="22">
          <cell r="C22" t="str">
            <v xml:space="preserve"> </v>
          </cell>
        </row>
        <row r="24">
          <cell r="C24" t="str">
            <v xml:space="preserve"> </v>
          </cell>
        </row>
        <row r="26">
          <cell r="C26" t="str">
            <v xml:space="preserve"> </v>
          </cell>
        </row>
        <row r="28">
          <cell r="C28" t="str">
            <v xml:space="preserve"> 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J63"/>
  <sheetViews>
    <sheetView tabSelected="1" topLeftCell="D1" zoomScaleNormal="100" workbookViewId="0">
      <pane ySplit="11" topLeftCell="A15" activePane="bottomLeft" state="frozen"/>
      <selection pane="bottomLeft" activeCell="P50" sqref="P50"/>
    </sheetView>
  </sheetViews>
  <sheetFormatPr defaultRowHeight="12.75" x14ac:dyDescent="0.2"/>
  <cols>
    <col min="1" max="1" width="3.42578125" customWidth="1"/>
    <col min="2" max="2" width="0.85546875" customWidth="1"/>
    <col min="3" max="3" width="11" customWidth="1"/>
    <col min="4" max="4" width="0.85546875" customWidth="1"/>
    <col min="5" max="5" width="9.85546875" bestFit="1" customWidth="1"/>
    <col min="6" max="6" width="1.28515625" customWidth="1"/>
    <col min="7" max="7" width="12.7109375" customWidth="1"/>
    <col min="8" max="8" width="1.28515625" customWidth="1"/>
    <col min="9" max="9" width="11.85546875" customWidth="1"/>
    <col min="10" max="10" width="13.7109375" customWidth="1"/>
    <col min="11" max="11" width="1.28515625" customWidth="1"/>
    <col min="12" max="12" width="14.85546875" style="15" bestFit="1" customWidth="1"/>
    <col min="13" max="13" width="1.28515625" customWidth="1"/>
    <col min="14" max="14" width="13" bestFit="1" customWidth="1"/>
    <col min="15" max="15" width="1.28515625" customWidth="1"/>
    <col min="16" max="16" width="13.28515625" bestFit="1" customWidth="1"/>
    <col min="17" max="17" width="1.28515625" customWidth="1"/>
    <col min="18" max="18" width="12.7109375" customWidth="1"/>
    <col min="19" max="19" width="1.28515625" customWidth="1"/>
    <col min="20" max="20" width="7.5703125" customWidth="1"/>
    <col min="21" max="21" width="1.28515625" customWidth="1"/>
    <col min="22" max="22" width="13.140625" customWidth="1"/>
    <col min="23" max="23" width="1.28515625" customWidth="1"/>
    <col min="24" max="24" width="7.5703125" bestFit="1" customWidth="1"/>
    <col min="25" max="25" width="1.28515625" customWidth="1"/>
    <col min="26" max="26" width="10.140625" customWidth="1"/>
    <col min="27" max="27" width="1.28515625" customWidth="1"/>
    <col min="28" max="28" width="15.7109375" customWidth="1"/>
    <col min="29" max="29" width="1.28515625" customWidth="1"/>
    <col min="30" max="30" width="12.28515625" bestFit="1" customWidth="1"/>
    <col min="31" max="31" width="1.28515625" customWidth="1"/>
    <col min="32" max="32" width="14.42578125" customWidth="1"/>
    <col min="33" max="33" width="1.28515625" customWidth="1"/>
    <col min="34" max="34" width="15.140625" customWidth="1"/>
    <col min="35" max="35" width="3.5703125" customWidth="1"/>
    <col min="36" max="36" width="4" customWidth="1"/>
  </cols>
  <sheetData>
    <row r="1" spans="1:35" x14ac:dyDescent="0.2">
      <c r="P1" s="55" t="s">
        <v>0</v>
      </c>
      <c r="Q1" s="55"/>
      <c r="R1" s="55"/>
      <c r="S1" s="55"/>
      <c r="T1" s="55"/>
    </row>
    <row r="2" spans="1:35" x14ac:dyDescent="0.2">
      <c r="P2" s="55" t="s">
        <v>9</v>
      </c>
      <c r="Q2" s="55"/>
      <c r="R2" s="55"/>
      <c r="S2" s="55"/>
      <c r="T2" s="55"/>
    </row>
    <row r="3" spans="1:35" x14ac:dyDescent="0.2">
      <c r="P3" s="55" t="s">
        <v>10</v>
      </c>
      <c r="Q3" s="55"/>
      <c r="R3" s="55"/>
      <c r="S3" s="55"/>
      <c r="T3" s="55"/>
    </row>
    <row r="4" spans="1:35" x14ac:dyDescent="0.2">
      <c r="P4" s="55" t="s">
        <v>76</v>
      </c>
      <c r="Q4" s="55"/>
      <c r="R4" s="55"/>
      <c r="S4" s="55"/>
      <c r="T4" s="55"/>
    </row>
    <row r="5" spans="1:35" x14ac:dyDescent="0.2">
      <c r="T5" s="1"/>
    </row>
    <row r="6" spans="1:35" x14ac:dyDescent="0.2">
      <c r="R6" s="8" t="s">
        <v>11</v>
      </c>
    </row>
    <row r="7" spans="1:35" ht="26.25" customHeight="1" x14ac:dyDescent="0.2">
      <c r="A7" s="1"/>
      <c r="B7" s="1"/>
      <c r="C7" s="1"/>
      <c r="D7" s="1"/>
      <c r="E7" s="1"/>
      <c r="F7" s="1"/>
      <c r="G7" s="1" t="s">
        <v>3</v>
      </c>
      <c r="H7" s="1"/>
      <c r="I7" s="1" t="s">
        <v>12</v>
      </c>
      <c r="J7" s="1" t="s">
        <v>11</v>
      </c>
      <c r="K7" s="1"/>
      <c r="L7" s="33" t="s">
        <v>4</v>
      </c>
      <c r="M7" s="1"/>
      <c r="N7" s="1" t="s">
        <v>11</v>
      </c>
      <c r="O7" s="1"/>
      <c r="P7" s="1"/>
      <c r="Q7" s="1"/>
      <c r="R7" s="8" t="s">
        <v>4</v>
      </c>
      <c r="S7" s="1"/>
      <c r="T7" s="8" t="s">
        <v>71</v>
      </c>
      <c r="U7" s="1"/>
      <c r="V7" s="1"/>
      <c r="W7" s="1"/>
      <c r="X7" s="1"/>
      <c r="Y7" s="1"/>
      <c r="Z7" s="1"/>
      <c r="AA7" s="1"/>
      <c r="AB7" s="1" t="s">
        <v>13</v>
      </c>
      <c r="AC7" s="1"/>
      <c r="AD7" s="1"/>
      <c r="AE7" s="1"/>
      <c r="AF7" s="1" t="s">
        <v>4</v>
      </c>
      <c r="AG7" s="1"/>
      <c r="AH7" s="1" t="s">
        <v>14</v>
      </c>
      <c r="AI7" s="1"/>
    </row>
    <row r="8" spans="1:35" x14ac:dyDescent="0.2">
      <c r="A8" s="1"/>
      <c r="B8" s="1"/>
      <c r="C8" s="1"/>
      <c r="D8" s="1"/>
      <c r="E8" s="1"/>
      <c r="F8" s="1"/>
      <c r="G8" s="56" t="s">
        <v>62</v>
      </c>
      <c r="H8" s="1"/>
      <c r="I8" s="1" t="s">
        <v>16</v>
      </c>
      <c r="J8" s="1" t="s">
        <v>17</v>
      </c>
      <c r="K8" s="1"/>
      <c r="L8" s="33" t="s">
        <v>2</v>
      </c>
      <c r="M8" s="1"/>
      <c r="N8" s="1" t="s">
        <v>18</v>
      </c>
      <c r="O8" s="1"/>
      <c r="P8" s="1"/>
      <c r="Q8" s="1"/>
      <c r="R8" s="8" t="s">
        <v>18</v>
      </c>
      <c r="S8" s="1"/>
      <c r="T8" s="1" t="s">
        <v>28</v>
      </c>
      <c r="U8" s="1"/>
      <c r="V8" s="1" t="s">
        <v>19</v>
      </c>
      <c r="W8" s="1"/>
      <c r="X8" s="1"/>
      <c r="Y8" s="1"/>
      <c r="Z8" s="1"/>
      <c r="AA8" s="1"/>
      <c r="AB8" s="1" t="s">
        <v>18</v>
      </c>
      <c r="AC8" s="1"/>
      <c r="AD8" s="8" t="s">
        <v>20</v>
      </c>
      <c r="AE8" s="1"/>
      <c r="AF8" s="1" t="s">
        <v>18</v>
      </c>
      <c r="AG8" s="1"/>
      <c r="AH8" s="1" t="s">
        <v>21</v>
      </c>
      <c r="AI8" s="1"/>
    </row>
    <row r="9" spans="1:35" x14ac:dyDescent="0.2">
      <c r="A9" s="1" t="s">
        <v>1</v>
      </c>
      <c r="B9" s="1"/>
      <c r="C9" s="1"/>
      <c r="D9" s="1"/>
      <c r="E9" s="1"/>
      <c r="F9" s="1"/>
      <c r="G9" s="57"/>
      <c r="H9" s="1"/>
      <c r="I9" s="1" t="s">
        <v>22</v>
      </c>
      <c r="J9" s="1" t="s">
        <v>23</v>
      </c>
      <c r="K9" s="1"/>
      <c r="L9" s="33" t="s">
        <v>18</v>
      </c>
      <c r="M9" s="1"/>
      <c r="N9" s="1" t="s">
        <v>24</v>
      </c>
      <c r="O9" s="1"/>
      <c r="P9" s="1" t="s">
        <v>25</v>
      </c>
      <c r="Q9" s="1"/>
      <c r="R9" s="8" t="s">
        <v>24</v>
      </c>
      <c r="S9" s="1"/>
      <c r="T9" s="1" t="s">
        <v>8</v>
      </c>
      <c r="U9" s="1"/>
      <c r="V9" s="1" t="s">
        <v>6</v>
      </c>
      <c r="W9" s="1"/>
      <c r="X9" s="1" t="s">
        <v>13</v>
      </c>
      <c r="Y9" s="1"/>
      <c r="Z9" s="8" t="s">
        <v>61</v>
      </c>
      <c r="AA9" s="1"/>
      <c r="AB9" s="1" t="s">
        <v>26</v>
      </c>
      <c r="AC9" s="1"/>
      <c r="AD9" s="8" t="s">
        <v>26</v>
      </c>
      <c r="AE9" s="1"/>
      <c r="AF9" s="8" t="s">
        <v>26</v>
      </c>
      <c r="AG9" s="1"/>
      <c r="AH9" s="1" t="s">
        <v>27</v>
      </c>
      <c r="AI9" s="1"/>
    </row>
    <row r="10" spans="1:35" x14ac:dyDescent="0.2">
      <c r="A10" s="2" t="s">
        <v>5</v>
      </c>
      <c r="B10" s="2"/>
      <c r="C10" s="2" t="s">
        <v>15</v>
      </c>
      <c r="D10" s="2"/>
      <c r="E10" s="2" t="s">
        <v>7</v>
      </c>
      <c r="F10" s="2"/>
      <c r="G10" s="57"/>
      <c r="H10" s="2"/>
      <c r="I10" s="2" t="s">
        <v>65</v>
      </c>
      <c r="J10" s="2" t="s">
        <v>59</v>
      </c>
      <c r="K10" s="2"/>
      <c r="L10" s="37" t="s">
        <v>63</v>
      </c>
      <c r="M10" s="2"/>
      <c r="N10" s="2" t="s">
        <v>56</v>
      </c>
      <c r="O10" s="2"/>
      <c r="P10" s="2" t="s">
        <v>18</v>
      </c>
      <c r="Q10" s="2"/>
      <c r="R10" s="2" t="s">
        <v>52</v>
      </c>
      <c r="S10" s="2"/>
      <c r="T10" s="2" t="s">
        <v>57</v>
      </c>
      <c r="U10" s="2"/>
      <c r="V10" s="2" t="s">
        <v>17</v>
      </c>
      <c r="W10" s="2"/>
      <c r="X10" s="2" t="s">
        <v>18</v>
      </c>
      <c r="Y10" s="2"/>
      <c r="Z10" s="29" t="s">
        <v>60</v>
      </c>
      <c r="AA10" s="2"/>
      <c r="AB10" s="2" t="s">
        <v>58</v>
      </c>
      <c r="AC10" s="2"/>
      <c r="AD10" s="2" t="s">
        <v>55</v>
      </c>
      <c r="AE10" s="2"/>
      <c r="AF10" s="2" t="s">
        <v>54</v>
      </c>
      <c r="AG10" s="2"/>
      <c r="AH10" s="2" t="s">
        <v>53</v>
      </c>
      <c r="AI10" s="2"/>
    </row>
    <row r="11" spans="1:35" x14ac:dyDescent="0.2">
      <c r="A11" s="5">
        <v>-1</v>
      </c>
      <c r="B11" s="5"/>
      <c r="C11" s="5">
        <f>A11-1</f>
        <v>-2</v>
      </c>
      <c r="D11" s="5">
        <f t="shared" ref="D11:AF11" si="0">B11-1</f>
        <v>-1</v>
      </c>
      <c r="E11" s="5">
        <f t="shared" si="0"/>
        <v>-3</v>
      </c>
      <c r="F11" s="5">
        <f t="shared" si="0"/>
        <v>-2</v>
      </c>
      <c r="G11" s="5">
        <f t="shared" si="0"/>
        <v>-4</v>
      </c>
      <c r="H11" s="5">
        <f t="shared" si="0"/>
        <v>-3</v>
      </c>
      <c r="I11" s="5">
        <f t="shared" si="0"/>
        <v>-5</v>
      </c>
      <c r="J11" s="5">
        <f>I11-1</f>
        <v>-6</v>
      </c>
      <c r="K11" s="5" t="e">
        <f>#REF!-1</f>
        <v>#REF!</v>
      </c>
      <c r="L11" s="38">
        <f t="shared" si="0"/>
        <v>-7</v>
      </c>
      <c r="M11" s="5" t="e">
        <f t="shared" si="0"/>
        <v>#REF!</v>
      </c>
      <c r="N11" s="5">
        <f t="shared" si="0"/>
        <v>-8</v>
      </c>
      <c r="O11" s="5" t="e">
        <f t="shared" si="0"/>
        <v>#REF!</v>
      </c>
      <c r="P11" s="5">
        <f t="shared" si="0"/>
        <v>-9</v>
      </c>
      <c r="Q11" s="5" t="e">
        <f t="shared" si="0"/>
        <v>#REF!</v>
      </c>
      <c r="R11" s="5">
        <f t="shared" si="0"/>
        <v>-10</v>
      </c>
      <c r="S11" s="5" t="e">
        <f t="shared" si="0"/>
        <v>#REF!</v>
      </c>
      <c r="T11" s="5">
        <f t="shared" si="0"/>
        <v>-11</v>
      </c>
      <c r="U11" s="5" t="e">
        <f t="shared" si="0"/>
        <v>#REF!</v>
      </c>
      <c r="V11" s="5">
        <f t="shared" si="0"/>
        <v>-12</v>
      </c>
      <c r="W11" s="5" t="e">
        <f t="shared" si="0"/>
        <v>#REF!</v>
      </c>
      <c r="X11" s="5">
        <f t="shared" si="0"/>
        <v>-13</v>
      </c>
      <c r="Y11" s="5" t="e">
        <f t="shared" si="0"/>
        <v>#REF!</v>
      </c>
      <c r="Z11" s="5">
        <f>X11-1</f>
        <v>-14</v>
      </c>
      <c r="AA11" s="5" t="e">
        <f>Y11-1</f>
        <v>#REF!</v>
      </c>
      <c r="AB11" s="5">
        <f t="shared" si="0"/>
        <v>-15</v>
      </c>
      <c r="AC11" s="5" t="e">
        <f t="shared" si="0"/>
        <v>#REF!</v>
      </c>
      <c r="AD11" s="5">
        <f t="shared" si="0"/>
        <v>-16</v>
      </c>
      <c r="AE11" s="5" t="e">
        <f t="shared" si="0"/>
        <v>#REF!</v>
      </c>
      <c r="AF11" s="5">
        <f t="shared" si="0"/>
        <v>-17</v>
      </c>
      <c r="AG11" s="5" t="e">
        <f>AE11-1</f>
        <v>#REF!</v>
      </c>
      <c r="AH11" s="5">
        <f>AF11-1</f>
        <v>-18</v>
      </c>
      <c r="AI11" s="5"/>
    </row>
    <row r="12" spans="1:35" x14ac:dyDescent="0.2">
      <c r="C12" s="5"/>
      <c r="D12" s="5"/>
      <c r="E12" s="5"/>
      <c r="G12" s="4"/>
      <c r="I12" s="4"/>
      <c r="J12" s="18"/>
      <c r="K12" s="15"/>
      <c r="L12" s="19"/>
      <c r="M12" s="19"/>
      <c r="N12" s="19"/>
      <c r="O12" s="19"/>
      <c r="P12" s="19"/>
      <c r="Q12" s="19"/>
      <c r="R12" s="19"/>
      <c r="S12" s="15"/>
      <c r="T12" s="15"/>
      <c r="U12" s="15"/>
      <c r="V12" s="18"/>
      <c r="W12" s="15"/>
      <c r="X12" s="15"/>
      <c r="Y12" s="15"/>
      <c r="Z12" s="15"/>
      <c r="AB12" s="3"/>
    </row>
    <row r="13" spans="1:35" s="15" customFormat="1" x14ac:dyDescent="0.2">
      <c r="A13" s="33"/>
      <c r="B13" s="33"/>
      <c r="C13" s="36"/>
      <c r="D13" s="33"/>
      <c r="E13" s="34" t="str">
        <f>[1]W7!C20</f>
        <v xml:space="preserve"> </v>
      </c>
      <c r="G13" s="14"/>
      <c r="H13" s="18"/>
      <c r="I13" s="18" t="s">
        <v>3</v>
      </c>
      <c r="J13" s="18"/>
      <c r="L13" s="19"/>
      <c r="M13" s="19"/>
      <c r="N13" s="19"/>
      <c r="O13" s="19"/>
      <c r="P13" s="20"/>
      <c r="Q13" s="19"/>
      <c r="R13" s="19"/>
      <c r="T13" s="21"/>
      <c r="V13" s="16"/>
      <c r="X13" s="22" t="s">
        <v>3</v>
      </c>
      <c r="AH13" s="20"/>
      <c r="AI13" s="20"/>
    </row>
    <row r="14" spans="1:35" s="15" customFormat="1" x14ac:dyDescent="0.2">
      <c r="B14" s="33"/>
      <c r="C14" s="32" t="s">
        <v>43</v>
      </c>
      <c r="D14" s="33"/>
      <c r="E14" s="34">
        <v>2015</v>
      </c>
      <c r="G14" s="14">
        <v>481798000</v>
      </c>
      <c r="H14" s="18"/>
      <c r="I14" s="18">
        <v>6700799</v>
      </c>
      <c r="J14" s="18">
        <f>G14-I14</f>
        <v>475097201</v>
      </c>
      <c r="L14" s="19">
        <v>11655221</v>
      </c>
      <c r="M14" s="19"/>
      <c r="N14" s="19">
        <f>ROUND((L14/G14)*J14,0)</f>
        <v>11493121</v>
      </c>
      <c r="O14" s="19"/>
      <c r="P14" s="20">
        <v>-1053717</v>
      </c>
      <c r="Q14" s="19"/>
      <c r="R14" s="19">
        <f>N14+P14</f>
        <v>10439404</v>
      </c>
      <c r="T14" s="21">
        <f>ROUND(L14/G14,5)</f>
        <v>2.419E-2</v>
      </c>
      <c r="V14" s="16">
        <v>468553238</v>
      </c>
      <c r="X14" s="22">
        <v>2.725E-2</v>
      </c>
      <c r="Z14" s="35">
        <f>T14-X14</f>
        <v>-3.0600000000000002E-3</v>
      </c>
      <c r="AB14" s="19"/>
      <c r="AD14" s="20"/>
      <c r="AF14" s="19"/>
      <c r="AH14" s="20"/>
      <c r="AI14" s="20"/>
    </row>
    <row r="15" spans="1:35" s="15" customFormat="1" x14ac:dyDescent="0.2">
      <c r="B15" s="33"/>
      <c r="C15" s="36" t="s">
        <v>3</v>
      </c>
      <c r="D15" s="33"/>
      <c r="E15" s="34" t="str">
        <f>[1]W7!C22</f>
        <v xml:space="preserve"> </v>
      </c>
      <c r="G15" s="14"/>
      <c r="H15" s="18"/>
      <c r="I15" s="18"/>
      <c r="J15" s="18"/>
      <c r="L15" s="19"/>
      <c r="M15" s="19"/>
      <c r="N15" s="19"/>
      <c r="O15" s="19"/>
      <c r="P15" s="20"/>
      <c r="Q15" s="19"/>
      <c r="R15" s="19"/>
      <c r="T15" s="21"/>
      <c r="V15" s="16"/>
      <c r="X15" s="39" t="s">
        <v>3</v>
      </c>
      <c r="AH15" s="20"/>
      <c r="AI15" s="20"/>
    </row>
    <row r="16" spans="1:35" s="15" customFormat="1" x14ac:dyDescent="0.2">
      <c r="B16" s="33"/>
      <c r="C16" s="32" t="s">
        <v>44</v>
      </c>
      <c r="D16" s="33"/>
      <c r="E16" s="34">
        <v>2015</v>
      </c>
      <c r="G16" s="14">
        <v>511879000</v>
      </c>
      <c r="H16" s="18"/>
      <c r="I16" s="18">
        <v>7432620</v>
      </c>
      <c r="J16" s="18">
        <f>G16-I16</f>
        <v>504446380</v>
      </c>
      <c r="L16" s="19">
        <v>13315184</v>
      </c>
      <c r="M16" s="19"/>
      <c r="N16" s="19">
        <f>ROUND((L16/G16)*J16,0)</f>
        <v>13121844</v>
      </c>
      <c r="O16" s="19"/>
      <c r="P16" s="20">
        <v>-287309</v>
      </c>
      <c r="Q16" s="19"/>
      <c r="R16" s="19">
        <f>N16+P16</f>
        <v>12834535</v>
      </c>
      <c r="T16" s="21">
        <f>ROUND(L16/G16,5)</f>
        <v>2.6009999999999998E-2</v>
      </c>
      <c r="V16" s="16">
        <v>479312524</v>
      </c>
      <c r="X16" s="22">
        <v>2.725E-2</v>
      </c>
      <c r="Z16" s="35">
        <f>T16-X16</f>
        <v>-1.2400000000000015E-3</v>
      </c>
      <c r="AB16" s="19"/>
      <c r="AD16" s="20"/>
      <c r="AF16" s="19"/>
      <c r="AH16" s="20"/>
      <c r="AI16" s="20"/>
    </row>
    <row r="17" spans="1:35" s="15" customFormat="1" x14ac:dyDescent="0.2">
      <c r="B17" s="33"/>
      <c r="C17" s="36" t="s">
        <v>3</v>
      </c>
      <c r="D17" s="33"/>
      <c r="E17" s="34" t="str">
        <f>[1]W7!C24</f>
        <v xml:space="preserve"> </v>
      </c>
      <c r="G17" s="14"/>
      <c r="H17" s="18"/>
      <c r="I17" s="18" t="s">
        <v>3</v>
      </c>
      <c r="J17" s="18"/>
      <c r="L17" s="19"/>
      <c r="M17" s="19"/>
      <c r="N17" s="19"/>
      <c r="O17" s="19"/>
      <c r="P17" s="20"/>
      <c r="Q17" s="19"/>
      <c r="R17" s="19"/>
      <c r="T17" s="21"/>
      <c r="V17" s="16"/>
      <c r="X17" s="39" t="s">
        <v>3</v>
      </c>
      <c r="AH17" s="20"/>
      <c r="AI17" s="20"/>
    </row>
    <row r="18" spans="1:35" s="15" customFormat="1" x14ac:dyDescent="0.2">
      <c r="A18" s="42" t="s">
        <v>72</v>
      </c>
      <c r="B18" s="33"/>
      <c r="C18" s="32" t="s">
        <v>45</v>
      </c>
      <c r="D18" s="33"/>
      <c r="E18" s="34">
        <v>2016</v>
      </c>
      <c r="G18" s="14">
        <v>665788000</v>
      </c>
      <c r="H18" s="18"/>
      <c r="I18" s="18">
        <v>9473815</v>
      </c>
      <c r="J18" s="18">
        <f>G18-I18</f>
        <v>656314185</v>
      </c>
      <c r="L18" s="19">
        <v>17202768.785174582</v>
      </c>
      <c r="M18" s="19"/>
      <c r="N18" s="19">
        <f>ROUND((L18/G18)*J18,0)</f>
        <v>16957982</v>
      </c>
      <c r="O18" s="19"/>
      <c r="P18" s="20">
        <v>-626080</v>
      </c>
      <c r="Q18" s="19"/>
      <c r="R18" s="19">
        <f>N18+P18</f>
        <v>16331902</v>
      </c>
      <c r="T18" s="21">
        <f>ROUND(L18/G18,5)</f>
        <v>2.5839999999999998E-2</v>
      </c>
      <c r="V18" s="16">
        <v>650232642</v>
      </c>
      <c r="X18" s="22">
        <v>2.725E-2</v>
      </c>
      <c r="Z18" s="35">
        <f>T18-X18</f>
        <v>-1.4100000000000015E-3</v>
      </c>
      <c r="AB18" s="19">
        <f>ROUND(X18*V18,0)</f>
        <v>17718839</v>
      </c>
      <c r="AD18" s="20">
        <f>ROUND(V18*Z14,0)</f>
        <v>-1989712</v>
      </c>
      <c r="AF18" s="19">
        <f>ROUND(AB18+AD18,0)</f>
        <v>15729127</v>
      </c>
      <c r="AH18" s="20">
        <f>ROUND(AF18-R18,0)</f>
        <v>-602775</v>
      </c>
      <c r="AI18" s="20"/>
    </row>
    <row r="19" spans="1:35" s="15" customFormat="1" x14ac:dyDescent="0.2">
      <c r="A19" s="33"/>
      <c r="B19" s="33"/>
      <c r="C19" s="36" t="s">
        <v>3</v>
      </c>
      <c r="D19" s="33"/>
      <c r="E19" s="34" t="str">
        <f>[1]W7!C26</f>
        <v xml:space="preserve"> </v>
      </c>
      <c r="G19" s="14"/>
      <c r="H19" s="18"/>
      <c r="I19" s="18"/>
      <c r="J19" s="18"/>
      <c r="L19" s="19"/>
      <c r="M19" s="19"/>
      <c r="N19" s="19"/>
      <c r="O19" s="19"/>
      <c r="P19" s="20"/>
      <c r="Q19" s="19"/>
      <c r="R19" s="19"/>
      <c r="T19" s="21"/>
      <c r="V19" s="16"/>
      <c r="X19" s="39" t="s">
        <v>3</v>
      </c>
      <c r="AH19" s="20"/>
      <c r="AI19" s="20"/>
    </row>
    <row r="20" spans="1:35" s="15" customFormat="1" x14ac:dyDescent="0.2">
      <c r="A20" s="33">
        <f>A18+1</f>
        <v>2</v>
      </c>
      <c r="B20" s="33"/>
      <c r="C20" s="32" t="s">
        <v>46</v>
      </c>
      <c r="D20" s="33"/>
      <c r="E20" s="34">
        <v>2016</v>
      </c>
      <c r="G20" s="14">
        <v>564781000</v>
      </c>
      <c r="H20" s="18"/>
      <c r="I20" s="18">
        <v>8014903</v>
      </c>
      <c r="J20" s="18">
        <f>G20-I20</f>
        <v>556766097</v>
      </c>
      <c r="L20" s="19">
        <v>14448360</v>
      </c>
      <c r="M20" s="19"/>
      <c r="N20" s="19">
        <f>ROUND((L20/G20)*J20,0)</f>
        <v>14243321</v>
      </c>
      <c r="O20" s="19"/>
      <c r="P20" s="20">
        <v>1313440.6399999999</v>
      </c>
      <c r="Q20" s="19"/>
      <c r="R20" s="19">
        <f>N20+P20</f>
        <v>15556761.640000001</v>
      </c>
      <c r="T20" s="21">
        <f>ROUND(L20/G20,5)</f>
        <v>2.5579999999999999E-2</v>
      </c>
      <c r="V20" s="16">
        <v>534846513</v>
      </c>
      <c r="X20" s="22">
        <v>2.725E-2</v>
      </c>
      <c r="Z20" s="35">
        <f>T20-X20</f>
        <v>-1.6700000000000013E-3</v>
      </c>
      <c r="AB20" s="19">
        <f>ROUND(X20*V20,0)</f>
        <v>14574567</v>
      </c>
      <c r="AD20" s="20">
        <f>ROUND(V20*Z16,0)</f>
        <v>-663210</v>
      </c>
      <c r="AF20" s="19">
        <f>ROUND(AB20+AD20,0)</f>
        <v>13911357</v>
      </c>
      <c r="AH20" s="20">
        <f>ROUND(AF20-R20,0)</f>
        <v>-1645405</v>
      </c>
      <c r="AI20" s="20"/>
    </row>
    <row r="21" spans="1:35" s="15" customFormat="1" x14ac:dyDescent="0.2">
      <c r="A21" s="33"/>
      <c r="B21" s="33"/>
      <c r="C21" s="36" t="s">
        <v>3</v>
      </c>
      <c r="D21" s="33"/>
      <c r="E21" s="34" t="str">
        <f>[1]W7!C28</f>
        <v xml:space="preserve"> </v>
      </c>
      <c r="G21" s="18"/>
      <c r="H21" s="18"/>
      <c r="I21" s="18"/>
      <c r="J21" s="18"/>
      <c r="L21" s="19"/>
      <c r="M21" s="19"/>
      <c r="N21" s="19"/>
      <c r="O21" s="19"/>
      <c r="P21" s="20"/>
      <c r="Q21" s="19"/>
      <c r="R21" s="19"/>
      <c r="T21" s="21"/>
      <c r="V21" s="16"/>
      <c r="X21" s="39" t="s">
        <v>3</v>
      </c>
      <c r="AH21" s="20"/>
      <c r="AI21" s="20"/>
    </row>
    <row r="22" spans="1:35" s="15" customFormat="1" x14ac:dyDescent="0.2">
      <c r="A22" s="33">
        <f>A20+1</f>
        <v>3</v>
      </c>
      <c r="B22" s="33"/>
      <c r="C22" s="32" t="s">
        <v>29</v>
      </c>
      <c r="D22" s="33"/>
      <c r="E22" s="34">
        <v>2016</v>
      </c>
      <c r="G22" s="18">
        <v>483533000</v>
      </c>
      <c r="H22" s="18"/>
      <c r="I22" s="18">
        <v>6687102</v>
      </c>
      <c r="J22" s="18">
        <f>G22-I22</f>
        <v>476845898</v>
      </c>
      <c r="L22" s="19">
        <v>13089234</v>
      </c>
      <c r="M22" s="19"/>
      <c r="N22" s="19">
        <f>ROUND((L22/G22)*J22,0)</f>
        <v>12908214</v>
      </c>
      <c r="O22" s="19"/>
      <c r="P22" s="20">
        <v>562737</v>
      </c>
      <c r="Q22" s="19"/>
      <c r="R22" s="19">
        <f>N22+P22</f>
        <v>13470951</v>
      </c>
      <c r="T22" s="21">
        <f>ROUND(L22/G22,5)</f>
        <v>2.707E-2</v>
      </c>
      <c r="V22" s="16">
        <v>464732880</v>
      </c>
      <c r="X22" s="22">
        <v>2.725E-2</v>
      </c>
      <c r="Z22" s="35">
        <f>T22-X22</f>
        <v>-1.799999999999996E-4</v>
      </c>
      <c r="AB22" s="19">
        <f>ROUND(X22*V22,0)</f>
        <v>12663971</v>
      </c>
      <c r="AD22" s="20">
        <f>ROUND(V22*Z18,0)</f>
        <v>-655273</v>
      </c>
      <c r="AF22" s="19">
        <f>ROUND(AB22+AD22,0)</f>
        <v>12008698</v>
      </c>
      <c r="AH22" s="20">
        <f>ROUND(AF22-R22,0)</f>
        <v>-1462253</v>
      </c>
      <c r="AI22" s="20"/>
    </row>
    <row r="23" spans="1:35" s="15" customFormat="1" x14ac:dyDescent="0.2">
      <c r="A23" s="33"/>
      <c r="B23" s="33"/>
      <c r="C23" s="36" t="s">
        <v>3</v>
      </c>
      <c r="D23" s="33"/>
      <c r="E23" s="34" t="s">
        <v>3</v>
      </c>
      <c r="G23" s="18"/>
      <c r="H23" s="18"/>
      <c r="I23" s="18"/>
      <c r="J23" s="18"/>
      <c r="L23" s="19"/>
      <c r="M23" s="19"/>
      <c r="N23" s="19"/>
      <c r="O23" s="19"/>
      <c r="P23" s="20"/>
      <c r="Q23" s="19"/>
      <c r="R23" s="19"/>
      <c r="T23" s="21"/>
      <c r="V23" s="16"/>
      <c r="X23" s="39" t="s">
        <v>3</v>
      </c>
      <c r="AB23" s="19"/>
      <c r="AF23" s="19"/>
      <c r="AH23" s="20"/>
      <c r="AI23" s="20"/>
    </row>
    <row r="24" spans="1:35" s="15" customFormat="1" x14ac:dyDescent="0.2">
      <c r="A24" s="33">
        <f>A22+1</f>
        <v>4</v>
      </c>
      <c r="B24" s="33"/>
      <c r="C24" s="32" t="s">
        <v>47</v>
      </c>
      <c r="D24" s="33"/>
      <c r="E24" s="34">
        <v>2016</v>
      </c>
      <c r="G24" s="18">
        <v>438583000</v>
      </c>
      <c r="H24" s="18"/>
      <c r="I24" s="18">
        <v>5914616</v>
      </c>
      <c r="J24" s="18">
        <f>G24-I24</f>
        <v>432668384</v>
      </c>
      <c r="L24" s="19">
        <v>11047815</v>
      </c>
      <c r="M24" s="19"/>
      <c r="N24" s="19">
        <f>ROUND((L24/G24)*J24,0)</f>
        <v>10898827</v>
      </c>
      <c r="O24" s="19"/>
      <c r="P24" s="20">
        <v>-672629</v>
      </c>
      <c r="Q24" s="19"/>
      <c r="R24" s="19">
        <f>N24+P24</f>
        <v>10226198</v>
      </c>
      <c r="T24" s="21">
        <f>ROUND(L24/G24,5)</f>
        <v>2.5190000000000001E-2</v>
      </c>
      <c r="V24" s="16">
        <v>448756582</v>
      </c>
      <c r="X24" s="22">
        <v>2.725E-2</v>
      </c>
      <c r="Z24" s="35">
        <f>T24-X24</f>
        <v>-2.0599999999999993E-3</v>
      </c>
      <c r="AB24" s="19">
        <f>ROUND(X24*V24,0)</f>
        <v>12228617</v>
      </c>
      <c r="AD24" s="20">
        <f>ROUND(V24*Z20,0)</f>
        <v>-749423</v>
      </c>
      <c r="AF24" s="19">
        <f>ROUND(AB24+AD24,0)</f>
        <v>11479194</v>
      </c>
      <c r="AH24" s="20">
        <f>ROUND(AF24-R24,0)</f>
        <v>1252996</v>
      </c>
      <c r="AI24" s="20"/>
    </row>
    <row r="25" spans="1:35" s="15" customFormat="1" x14ac:dyDescent="0.2">
      <c r="A25" s="33"/>
      <c r="B25" s="33"/>
      <c r="C25" s="36" t="s">
        <v>3</v>
      </c>
      <c r="D25" s="33"/>
      <c r="E25" s="34" t="s">
        <v>3</v>
      </c>
      <c r="G25" s="18"/>
      <c r="H25" s="18"/>
      <c r="I25" s="18"/>
      <c r="J25" s="18"/>
      <c r="L25" s="19"/>
      <c r="M25" s="19"/>
      <c r="N25" s="19"/>
      <c r="O25" s="19"/>
      <c r="P25" s="20"/>
      <c r="Q25" s="19"/>
      <c r="R25" s="19"/>
      <c r="T25" s="21"/>
      <c r="V25" s="16"/>
      <c r="X25" s="39" t="s">
        <v>3</v>
      </c>
      <c r="AB25" s="19"/>
      <c r="AF25" s="19"/>
      <c r="AH25" s="20"/>
      <c r="AI25" s="20"/>
    </row>
    <row r="26" spans="1:35" s="15" customFormat="1" x14ac:dyDescent="0.2">
      <c r="A26" s="33">
        <f>A24+1</f>
        <v>5</v>
      </c>
      <c r="B26" s="33"/>
      <c r="C26" s="32" t="s">
        <v>48</v>
      </c>
      <c r="D26" s="33"/>
      <c r="E26" s="34">
        <v>2016</v>
      </c>
      <c r="G26" s="18">
        <v>441473000</v>
      </c>
      <c r="H26" s="18"/>
      <c r="I26" s="18">
        <v>5950123</v>
      </c>
      <c r="J26" s="18">
        <f>G26-I26</f>
        <v>435522877</v>
      </c>
      <c r="L26" s="19">
        <v>10622574</v>
      </c>
      <c r="M26" s="19"/>
      <c r="N26" s="19">
        <f>ROUND((L26/G26)*J26,0)</f>
        <v>10479404</v>
      </c>
      <c r="O26" s="19"/>
      <c r="P26" s="20">
        <v>851403</v>
      </c>
      <c r="Q26" s="19"/>
      <c r="R26" s="19">
        <f>N26+P26</f>
        <v>11330807</v>
      </c>
      <c r="T26" s="21">
        <f>ROUND(L26/G26,5)</f>
        <v>2.4060000000000002E-2</v>
      </c>
      <c r="V26" s="16">
        <v>440975498</v>
      </c>
      <c r="X26" s="22">
        <v>2.725E-2</v>
      </c>
      <c r="Z26" s="23">
        <f>T26-X26</f>
        <v>-3.1899999999999984E-3</v>
      </c>
      <c r="AB26" s="19">
        <f>ROUND(X26*V26,0)</f>
        <v>12016582</v>
      </c>
      <c r="AD26" s="20">
        <f>ROUND(V26*Z22,0)</f>
        <v>-79376</v>
      </c>
      <c r="AF26" s="19">
        <f>ROUND(AB26+AD26,0)</f>
        <v>11937206</v>
      </c>
      <c r="AH26" s="20">
        <f>ROUND(AF26-R26,0)</f>
        <v>606399</v>
      </c>
      <c r="AI26" s="20"/>
    </row>
    <row r="27" spans="1:35" s="15" customFormat="1" x14ac:dyDescent="0.2">
      <c r="A27" s="33"/>
      <c r="B27" s="33"/>
      <c r="C27" s="36"/>
      <c r="D27" s="33"/>
      <c r="E27" s="34" t="s">
        <v>3</v>
      </c>
      <c r="G27" s="18"/>
      <c r="H27" s="18"/>
      <c r="I27" s="18"/>
      <c r="J27" s="18"/>
      <c r="L27" s="19"/>
      <c r="M27" s="19"/>
      <c r="N27" s="19"/>
      <c r="O27" s="19"/>
      <c r="P27" s="20"/>
      <c r="Q27" s="19"/>
      <c r="R27" s="19"/>
      <c r="T27" s="21"/>
      <c r="V27" s="16"/>
      <c r="X27" s="39" t="s">
        <v>3</v>
      </c>
      <c r="AB27" s="19"/>
      <c r="AF27" s="19"/>
      <c r="AH27" s="20"/>
      <c r="AI27" s="20"/>
    </row>
    <row r="28" spans="1:35" s="15" customFormat="1" x14ac:dyDescent="0.2">
      <c r="A28" s="33">
        <f>A26+1</f>
        <v>6</v>
      </c>
      <c r="B28" s="33"/>
      <c r="C28" s="32" t="s">
        <v>49</v>
      </c>
      <c r="D28" s="33"/>
      <c r="E28" s="34">
        <v>2016</v>
      </c>
      <c r="G28" s="18">
        <v>473438000</v>
      </c>
      <c r="H28" s="18"/>
      <c r="I28" s="18">
        <v>6725770</v>
      </c>
      <c r="J28" s="18">
        <f>G28-I28</f>
        <v>466712230</v>
      </c>
      <c r="L28" s="19">
        <v>13366848</v>
      </c>
      <c r="M28" s="19"/>
      <c r="N28" s="19">
        <f>ROUND((L28/G28)*J28,0)</f>
        <v>13176955</v>
      </c>
      <c r="O28" s="19"/>
      <c r="P28" s="20">
        <v>-1965491</v>
      </c>
      <c r="Q28" s="19"/>
      <c r="R28" s="19">
        <f>N28+P28</f>
        <v>11211464</v>
      </c>
      <c r="T28" s="21">
        <f>ROUND(L28/G28,5)</f>
        <v>2.8230000000000002E-2</v>
      </c>
      <c r="V28" s="16">
        <v>440338429</v>
      </c>
      <c r="X28" s="22">
        <v>2.725E-2</v>
      </c>
      <c r="Z28" s="23">
        <f>T28-X28</f>
        <v>9.800000000000017E-4</v>
      </c>
      <c r="AB28" s="19">
        <f>ROUND(X28*V28,0)</f>
        <v>11999222</v>
      </c>
      <c r="AD28" s="20">
        <f>ROUND(V28*Z24,0)</f>
        <v>-907097</v>
      </c>
      <c r="AF28" s="19">
        <f>ROUND(AB28+AD28,0)</f>
        <v>11092125</v>
      </c>
      <c r="AH28" s="20">
        <f>ROUND(AF28-R28,0)</f>
        <v>-119339</v>
      </c>
      <c r="AI28" s="20"/>
    </row>
    <row r="29" spans="1:35" s="15" customFormat="1" x14ac:dyDescent="0.2">
      <c r="A29" s="33"/>
      <c r="B29" s="33"/>
      <c r="C29" s="32"/>
      <c r="D29" s="33"/>
      <c r="E29" s="34"/>
      <c r="G29" s="18"/>
      <c r="H29" s="18"/>
      <c r="I29" s="18"/>
      <c r="J29" s="18"/>
      <c r="L29" s="19"/>
      <c r="M29" s="19"/>
      <c r="N29" s="19"/>
      <c r="O29" s="19"/>
      <c r="P29" s="20"/>
      <c r="Q29" s="19"/>
      <c r="R29" s="19"/>
      <c r="T29" s="21"/>
      <c r="V29" s="16"/>
      <c r="X29" s="22"/>
      <c r="Z29" s="23"/>
      <c r="AB29" s="19"/>
      <c r="AD29" s="20"/>
      <c r="AF29" s="19"/>
      <c r="AH29" s="20"/>
      <c r="AI29" s="20"/>
    </row>
    <row r="30" spans="1:35" s="15" customFormat="1" x14ac:dyDescent="0.2">
      <c r="A30" s="33">
        <f>A28+1</f>
        <v>7</v>
      </c>
      <c r="B30" s="33"/>
      <c r="C30" s="32" t="s">
        <v>50</v>
      </c>
      <c r="D30" s="33"/>
      <c r="E30" s="34">
        <v>2016</v>
      </c>
      <c r="G30" s="18">
        <v>508874000</v>
      </c>
      <c r="H30" s="18"/>
      <c r="I30" s="18">
        <v>7650946</v>
      </c>
      <c r="J30" s="18">
        <f>G30-I30</f>
        <v>501223054</v>
      </c>
      <c r="L30" s="19">
        <v>15164338</v>
      </c>
      <c r="M30" s="19"/>
      <c r="N30" s="19">
        <f>ROUND((L30/G30)*J30,0)</f>
        <v>14936341</v>
      </c>
      <c r="O30" s="19"/>
      <c r="P30" s="20">
        <v>-2686682</v>
      </c>
      <c r="Q30" s="19"/>
      <c r="R30" s="19">
        <f>N30+P30</f>
        <v>12249659</v>
      </c>
      <c r="T30" s="21">
        <f>ROUND(L30/G30,5)</f>
        <v>2.98E-2</v>
      </c>
      <c r="V30" s="16">
        <v>488427142</v>
      </c>
      <c r="X30" s="22">
        <v>2.725E-2</v>
      </c>
      <c r="Z30" s="23">
        <f>T30-X30</f>
        <v>2.5500000000000002E-3</v>
      </c>
      <c r="AB30" s="19">
        <f>ROUND(X30*V30,0)</f>
        <v>13309640</v>
      </c>
      <c r="AD30" s="20">
        <f>ROUND(V30*Z26,0)</f>
        <v>-1558083</v>
      </c>
      <c r="AF30" s="19">
        <f>ROUND(AB30+AD30,0)</f>
        <v>11751557</v>
      </c>
      <c r="AH30" s="20">
        <f>ROUND(AF30-R30,0)</f>
        <v>-498102</v>
      </c>
      <c r="AI30" s="20"/>
    </row>
    <row r="31" spans="1:35" s="15" customFormat="1" x14ac:dyDescent="0.2">
      <c r="A31" s="33"/>
      <c r="B31" s="33"/>
      <c r="C31" s="36" t="s">
        <v>3</v>
      </c>
      <c r="D31" s="33"/>
      <c r="E31" s="34" t="s">
        <v>3</v>
      </c>
      <c r="G31" s="18"/>
      <c r="H31" s="18"/>
      <c r="I31" s="18"/>
      <c r="J31" s="18"/>
      <c r="L31" s="19"/>
      <c r="M31" s="19"/>
      <c r="N31" s="19"/>
      <c r="O31" s="19"/>
      <c r="P31" s="20"/>
      <c r="Q31" s="19"/>
      <c r="R31" s="19"/>
      <c r="T31" s="21"/>
      <c r="V31" s="16"/>
      <c r="X31" s="22" t="s">
        <v>3</v>
      </c>
      <c r="Z31" s="23"/>
      <c r="AB31" s="19"/>
      <c r="AD31" s="20"/>
      <c r="AF31" s="19"/>
      <c r="AH31" s="20"/>
      <c r="AI31" s="20"/>
    </row>
    <row r="32" spans="1:35" s="15" customFormat="1" x14ac:dyDescent="0.2">
      <c r="A32" s="33">
        <f>A30+1</f>
        <v>8</v>
      </c>
      <c r="B32" s="33"/>
      <c r="C32" s="32" t="s">
        <v>51</v>
      </c>
      <c r="D32" s="33"/>
      <c r="E32" s="34">
        <v>2016</v>
      </c>
      <c r="G32" s="18">
        <v>540609000</v>
      </c>
      <c r="H32" s="18"/>
      <c r="I32" s="18">
        <v>7994472</v>
      </c>
      <c r="J32" s="18">
        <f>G32-I32</f>
        <v>532614528</v>
      </c>
      <c r="L32" s="19">
        <v>16631325</v>
      </c>
      <c r="M32" s="19"/>
      <c r="N32" s="19">
        <f>ROUND((L32/G32)*J32,0)</f>
        <v>16385383</v>
      </c>
      <c r="O32" s="19"/>
      <c r="P32" s="20">
        <v>-608770.64</v>
      </c>
      <c r="Q32" s="19"/>
      <c r="R32" s="19">
        <f>N32+P32</f>
        <v>15776612.359999999</v>
      </c>
      <c r="T32" s="21">
        <f>ROUND(L32/G32,5)</f>
        <v>3.0759999999999999E-2</v>
      </c>
      <c r="V32" s="16">
        <v>529582781</v>
      </c>
      <c r="X32" s="22">
        <v>2.725E-2</v>
      </c>
      <c r="Z32" s="23">
        <f>T32-X32</f>
        <v>3.5099999999999992E-3</v>
      </c>
      <c r="AB32" s="19">
        <f>ROUND(X32*V32,0)</f>
        <v>14431131</v>
      </c>
      <c r="AD32" s="20">
        <f>ROUND(V32*Z28,0)</f>
        <v>518991</v>
      </c>
      <c r="AF32" s="19">
        <f>ROUND(AB32+AD32,0)</f>
        <v>14950122</v>
      </c>
      <c r="AH32" s="20">
        <f>ROUND(AF32-R32,0)</f>
        <v>-826490</v>
      </c>
      <c r="AI32" s="20"/>
    </row>
    <row r="33" spans="1:35" s="15" customFormat="1" x14ac:dyDescent="0.2">
      <c r="A33" s="33"/>
      <c r="B33" s="33"/>
      <c r="C33" s="36" t="s">
        <v>3</v>
      </c>
      <c r="D33" s="33"/>
      <c r="E33" s="34" t="s">
        <v>3</v>
      </c>
      <c r="G33" s="18"/>
      <c r="H33" s="18"/>
      <c r="I33" s="18"/>
      <c r="J33" s="18"/>
      <c r="L33" s="19"/>
      <c r="M33" s="19"/>
      <c r="N33" s="19"/>
      <c r="O33" s="19"/>
      <c r="P33" s="20"/>
      <c r="Q33" s="19"/>
      <c r="R33" s="19"/>
      <c r="T33" s="21"/>
      <c r="V33" s="16"/>
      <c r="X33" s="22" t="s">
        <v>3</v>
      </c>
      <c r="Z33" s="23"/>
      <c r="AB33" s="19"/>
      <c r="AD33" s="20"/>
      <c r="AF33" s="19"/>
      <c r="AH33" s="20"/>
      <c r="AI33" s="20"/>
    </row>
    <row r="34" spans="1:35" s="15" customFormat="1" x14ac:dyDescent="0.2">
      <c r="A34" s="33">
        <f>A32+1</f>
        <v>9</v>
      </c>
      <c r="B34" s="33"/>
      <c r="C34" s="32" t="s">
        <v>41</v>
      </c>
      <c r="D34" s="33"/>
      <c r="E34" s="34">
        <v>2016</v>
      </c>
      <c r="G34" s="18">
        <v>456943000</v>
      </c>
      <c r="H34" s="18"/>
      <c r="I34" s="18">
        <v>6481497</v>
      </c>
      <c r="J34" s="18">
        <f>G34-I34</f>
        <v>450461503</v>
      </c>
      <c r="L34" s="19">
        <v>14140732</v>
      </c>
      <c r="M34" s="19"/>
      <c r="N34" s="19">
        <f>ROUND((L34/G34)*J34,0)</f>
        <v>13940153</v>
      </c>
      <c r="O34" s="19"/>
      <c r="P34" s="20">
        <v>-316329</v>
      </c>
      <c r="Q34" s="19"/>
      <c r="R34" s="19">
        <f>N34+P34</f>
        <v>13623824</v>
      </c>
      <c r="T34" s="21">
        <f>ROUND(L34/G34,5)</f>
        <v>3.0949999999999998E-2</v>
      </c>
      <c r="V34" s="16">
        <v>427433933</v>
      </c>
      <c r="X34" s="22">
        <v>2.725E-2</v>
      </c>
      <c r="Z34" s="23">
        <f>T34-X34</f>
        <v>3.6999999999999984E-3</v>
      </c>
      <c r="AB34" s="19">
        <f>ROUND(X34*V34,0)</f>
        <v>11647575</v>
      </c>
      <c r="AD34" s="20">
        <f>ROUND(V34*Z30,0)</f>
        <v>1089957</v>
      </c>
      <c r="AF34" s="19">
        <f>ROUND(AB34+AD34,0)</f>
        <v>12737532</v>
      </c>
      <c r="AH34" s="20">
        <f>ROUND(AF34-R34,0)</f>
        <v>-886292</v>
      </c>
      <c r="AI34" s="20"/>
    </row>
    <row r="35" spans="1:35" s="15" customFormat="1" x14ac:dyDescent="0.2">
      <c r="A35" s="33"/>
      <c r="B35" s="33"/>
      <c r="C35" s="36" t="s">
        <v>3</v>
      </c>
      <c r="D35" s="33"/>
      <c r="E35" s="34" t="s">
        <v>3</v>
      </c>
      <c r="G35" s="18"/>
      <c r="H35" s="18"/>
      <c r="I35" s="18"/>
      <c r="J35" s="18"/>
      <c r="L35" s="19"/>
      <c r="M35" s="19"/>
      <c r="N35" s="19"/>
      <c r="O35" s="19"/>
      <c r="P35" s="20"/>
      <c r="Q35" s="19"/>
      <c r="R35" s="19"/>
      <c r="T35" s="21"/>
      <c r="V35" s="16"/>
      <c r="X35" s="22" t="s">
        <v>3</v>
      </c>
      <c r="Z35" s="23"/>
      <c r="AB35" s="19"/>
      <c r="AD35" s="20"/>
      <c r="AF35" s="19"/>
      <c r="AH35" s="20"/>
      <c r="AI35" s="20"/>
    </row>
    <row r="36" spans="1:35" s="15" customFormat="1" x14ac:dyDescent="0.2">
      <c r="A36" s="33">
        <f>A34+1</f>
        <v>10</v>
      </c>
      <c r="B36" s="33"/>
      <c r="C36" s="32" t="s">
        <v>42</v>
      </c>
      <c r="D36" s="33"/>
      <c r="E36" s="34">
        <v>2016</v>
      </c>
      <c r="G36" s="18">
        <v>415353000</v>
      </c>
      <c r="H36" s="18"/>
      <c r="I36" s="18">
        <v>5491982</v>
      </c>
      <c r="J36" s="18">
        <f>G36-I36</f>
        <v>409861018</v>
      </c>
      <c r="L36" s="19">
        <v>12751558</v>
      </c>
      <c r="M36" s="19"/>
      <c r="N36" s="19">
        <f>ROUND((L36/G36)*J36,0)</f>
        <v>12582951</v>
      </c>
      <c r="O36" s="19"/>
      <c r="P36" s="20">
        <v>519533</v>
      </c>
      <c r="Q36" s="19"/>
      <c r="R36" s="19">
        <f>N36+P36</f>
        <v>13102484</v>
      </c>
      <c r="T36" s="21">
        <f>ROUND(L36/G36,5)</f>
        <v>3.0700000000000002E-2</v>
      </c>
      <c r="V36" s="16">
        <v>431422751</v>
      </c>
      <c r="X36" s="22">
        <v>2.725E-2</v>
      </c>
      <c r="Z36" s="23">
        <f>T36-X36</f>
        <v>3.4500000000000017E-3</v>
      </c>
      <c r="AB36" s="19">
        <f>ROUND(X36*V36,0)</f>
        <v>11756270</v>
      </c>
      <c r="AD36" s="20">
        <f>ROUND(V36*Z32,0)</f>
        <v>1514294</v>
      </c>
      <c r="AF36" s="19">
        <f>ROUND(AB36+AD36,0)</f>
        <v>13270564</v>
      </c>
      <c r="AH36" s="20">
        <f>ROUND(AF36-R36,0)</f>
        <v>168080</v>
      </c>
      <c r="AI36" s="20"/>
    </row>
    <row r="37" spans="1:35" s="15" customFormat="1" x14ac:dyDescent="0.2">
      <c r="A37" s="33"/>
      <c r="B37" s="33"/>
      <c r="C37" s="36"/>
      <c r="D37" s="33"/>
      <c r="E37" s="34" t="s">
        <v>3</v>
      </c>
      <c r="G37" s="18"/>
      <c r="H37" s="18"/>
      <c r="I37" s="18"/>
      <c r="J37" s="18"/>
      <c r="L37" s="19"/>
      <c r="M37" s="19"/>
      <c r="N37" s="19"/>
      <c r="O37" s="19"/>
      <c r="P37" s="20"/>
      <c r="Q37" s="19"/>
      <c r="R37" s="19"/>
      <c r="T37" s="21"/>
      <c r="V37" s="16"/>
      <c r="X37" s="22" t="s">
        <v>3</v>
      </c>
      <c r="Z37" s="23"/>
      <c r="AB37" s="19"/>
      <c r="AD37" s="20"/>
      <c r="AF37" s="19"/>
      <c r="AH37" s="20"/>
      <c r="AI37" s="20"/>
    </row>
    <row r="38" spans="1:35" s="15" customFormat="1" x14ac:dyDescent="0.2">
      <c r="A38" s="33">
        <f>A36+1</f>
        <v>11</v>
      </c>
      <c r="B38" s="33"/>
      <c r="C38" s="32" t="s">
        <v>43</v>
      </c>
      <c r="D38" s="33"/>
      <c r="E38" s="34">
        <v>2016</v>
      </c>
      <c r="G38" s="18">
        <v>465829000</v>
      </c>
      <c r="H38" s="18"/>
      <c r="I38" s="18">
        <v>6382412</v>
      </c>
      <c r="J38" s="18">
        <f>G38-I38</f>
        <v>459446588</v>
      </c>
      <c r="L38" s="19">
        <v>13793354</v>
      </c>
      <c r="M38" s="19"/>
      <c r="N38" s="19">
        <f>ROUND((L38/G38)*J38,0)</f>
        <v>13604369</v>
      </c>
      <c r="O38" s="19"/>
      <c r="P38" s="20">
        <v>903225</v>
      </c>
      <c r="Q38" s="19"/>
      <c r="R38" s="19">
        <f>N38+P38</f>
        <v>14507594</v>
      </c>
      <c r="T38" s="21">
        <f>ROUND(L38/G38,5)</f>
        <v>2.9610000000000001E-2</v>
      </c>
      <c r="V38" s="16">
        <v>465575442</v>
      </c>
      <c r="X38" s="22">
        <v>2.725E-2</v>
      </c>
      <c r="Z38" s="23">
        <f>T38-X38</f>
        <v>2.360000000000001E-3</v>
      </c>
      <c r="AB38" s="19">
        <f>ROUND(X38*V38,0)</f>
        <v>12686931</v>
      </c>
      <c r="AD38" s="20">
        <f>ROUND(V38*Z34,0)</f>
        <v>1722629</v>
      </c>
      <c r="AF38" s="19">
        <f>ROUND(AB38+AD38,0)</f>
        <v>14409560</v>
      </c>
      <c r="AH38" s="20">
        <f>ROUND(AF38-R38,0)</f>
        <v>-98034</v>
      </c>
      <c r="AI38" s="20"/>
    </row>
    <row r="39" spans="1:35" s="15" customFormat="1" x14ac:dyDescent="0.2">
      <c r="A39" s="33"/>
      <c r="B39" s="33"/>
      <c r="C39" s="36" t="s">
        <v>3</v>
      </c>
      <c r="D39" s="33"/>
      <c r="E39" s="34" t="s">
        <v>3</v>
      </c>
      <c r="G39" s="18"/>
      <c r="H39" s="18"/>
      <c r="I39" s="18"/>
      <c r="J39" s="18"/>
      <c r="L39" s="19"/>
      <c r="M39" s="19"/>
      <c r="N39" s="19"/>
      <c r="O39" s="19"/>
      <c r="P39" s="20"/>
      <c r="Q39" s="19"/>
      <c r="R39" s="19"/>
      <c r="T39" s="21"/>
      <c r="V39" s="16"/>
      <c r="X39" s="22" t="s">
        <v>3</v>
      </c>
      <c r="Z39" s="23"/>
      <c r="AB39" s="19"/>
      <c r="AD39" s="20"/>
      <c r="AF39" s="19"/>
      <c r="AH39" s="20"/>
      <c r="AI39" s="20"/>
    </row>
    <row r="40" spans="1:35" s="15" customFormat="1" x14ac:dyDescent="0.2">
      <c r="A40" s="33">
        <f>A38+1</f>
        <v>12</v>
      </c>
      <c r="B40" s="33"/>
      <c r="C40" s="32" t="s">
        <v>44</v>
      </c>
      <c r="D40" s="33"/>
      <c r="E40" s="34">
        <v>2016</v>
      </c>
      <c r="G40" s="18">
        <v>571200000</v>
      </c>
      <c r="H40" s="18"/>
      <c r="I40" s="18">
        <v>8098782</v>
      </c>
      <c r="J40" s="18">
        <f>G40-I40</f>
        <v>563101218</v>
      </c>
      <c r="L40" s="19">
        <v>16154152</v>
      </c>
      <c r="M40" s="19"/>
      <c r="N40" s="19">
        <f>ROUND((L40/G40)*J40,0)</f>
        <v>15925110</v>
      </c>
      <c r="O40" s="19"/>
      <c r="P40" s="20">
        <v>386333</v>
      </c>
      <c r="Q40" s="19"/>
      <c r="R40" s="19">
        <f>N40+P40</f>
        <v>16311443</v>
      </c>
      <c r="T40" s="21">
        <f>ROUND(L40/G40,5)</f>
        <v>2.828E-2</v>
      </c>
      <c r="V40" s="16">
        <v>540372222</v>
      </c>
      <c r="X40" s="22">
        <v>2.725E-2</v>
      </c>
      <c r="Z40" s="23">
        <f>T40-X40</f>
        <v>1.0299999999999997E-3</v>
      </c>
      <c r="AB40" s="19">
        <f>ROUND(X40*V40,0)</f>
        <v>14725143</v>
      </c>
      <c r="AD40" s="20">
        <f>ROUND(V40*Z36,0)</f>
        <v>1864284</v>
      </c>
      <c r="AF40" s="19">
        <f>ROUND(AB40+AD40,0)</f>
        <v>16589427</v>
      </c>
      <c r="AH40" s="20">
        <f>ROUND(AF40-R40,0)</f>
        <v>277984</v>
      </c>
      <c r="AI40" s="20"/>
    </row>
    <row r="41" spans="1:35" s="15" customFormat="1" x14ac:dyDescent="0.2">
      <c r="A41" s="33"/>
      <c r="B41" s="33"/>
      <c r="C41" s="32"/>
      <c r="D41" s="33"/>
      <c r="E41" s="34"/>
      <c r="G41" s="18"/>
      <c r="H41" s="18"/>
      <c r="I41" s="18"/>
      <c r="J41" s="18"/>
      <c r="L41" s="19"/>
      <c r="M41" s="19"/>
      <c r="N41" s="19"/>
      <c r="O41" s="19"/>
      <c r="P41" s="20"/>
      <c r="Q41" s="19"/>
      <c r="R41" s="19"/>
      <c r="T41" s="21"/>
      <c r="V41" s="16"/>
      <c r="X41" s="22"/>
      <c r="Z41" s="23"/>
      <c r="AB41" s="19"/>
      <c r="AD41" s="20"/>
      <c r="AF41" s="19"/>
      <c r="AH41" s="20"/>
      <c r="AI41" s="20"/>
    </row>
    <row r="42" spans="1:35" s="15" customFormat="1" x14ac:dyDescent="0.2">
      <c r="A42" s="33">
        <f>A40+1</f>
        <v>13</v>
      </c>
      <c r="B42" s="33"/>
      <c r="C42" s="32" t="s">
        <v>45</v>
      </c>
      <c r="D42" s="33"/>
      <c r="E42" s="34">
        <v>2017</v>
      </c>
      <c r="G42" s="18">
        <v>548930000</v>
      </c>
      <c r="H42" s="18"/>
      <c r="I42" s="18">
        <f>G42-J42</f>
        <v>7869911</v>
      </c>
      <c r="J42" s="18">
        <v>541060089</v>
      </c>
      <c r="L42" s="19">
        <v>15471284</v>
      </c>
      <c r="M42" s="19"/>
      <c r="N42" s="19">
        <f>ROUND((L42/G42)*J42,0)</f>
        <v>15249475</v>
      </c>
      <c r="O42" s="19"/>
      <c r="P42" s="20">
        <v>403017</v>
      </c>
      <c r="Q42" s="19"/>
      <c r="R42" s="19">
        <f>N42+P42</f>
        <v>15652492</v>
      </c>
      <c r="T42" s="21">
        <f>ROUND(L42/G42,5)</f>
        <v>2.818E-2</v>
      </c>
      <c r="V42" s="16">
        <v>517639342</v>
      </c>
      <c r="X42" s="22">
        <v>2.725E-2</v>
      </c>
      <c r="Z42" s="23">
        <f>T42-X42</f>
        <v>9.3000000000000027E-4</v>
      </c>
      <c r="AB42" s="19">
        <f>ROUND(X42*V42,0)</f>
        <v>14105672</v>
      </c>
      <c r="AD42" s="20">
        <f>ROUND(V42*Z38,0)</f>
        <v>1221629</v>
      </c>
      <c r="AF42" s="19">
        <f>ROUND(AB42+AD42,0)</f>
        <v>15327301</v>
      </c>
      <c r="AH42" s="20">
        <f>ROUND(AF42-R42,0)</f>
        <v>-325191</v>
      </c>
      <c r="AI42" s="20"/>
    </row>
    <row r="43" spans="1:35" s="15" customFormat="1" x14ac:dyDescent="0.2">
      <c r="A43" s="33"/>
      <c r="B43" s="33"/>
      <c r="C43" s="32" t="s">
        <v>3</v>
      </c>
      <c r="D43" s="33"/>
      <c r="E43" s="34" t="s">
        <v>3</v>
      </c>
      <c r="G43" s="18"/>
      <c r="H43" s="18"/>
      <c r="I43" s="18"/>
      <c r="J43" s="18"/>
      <c r="L43" s="19"/>
      <c r="M43" s="19"/>
      <c r="N43" s="19"/>
      <c r="O43" s="19"/>
      <c r="P43" s="20"/>
      <c r="Q43" s="19"/>
      <c r="R43" s="19"/>
      <c r="T43" s="21"/>
      <c r="V43" s="16"/>
      <c r="X43" s="22"/>
      <c r="Z43" s="23"/>
      <c r="AB43" s="19"/>
      <c r="AD43" s="20"/>
      <c r="AF43" s="19"/>
      <c r="AH43" s="20"/>
      <c r="AI43" s="20"/>
    </row>
    <row r="44" spans="1:35" s="15" customFormat="1" x14ac:dyDescent="0.2">
      <c r="A44" s="33">
        <f>A42+1</f>
        <v>14</v>
      </c>
      <c r="B44" s="33"/>
      <c r="C44" s="32" t="s">
        <v>46</v>
      </c>
      <c r="D44" s="33"/>
      <c r="E44" s="34">
        <v>2017</v>
      </c>
      <c r="G44" s="18">
        <v>461262000</v>
      </c>
      <c r="H44" s="18"/>
      <c r="I44" s="18">
        <f>G44-J44</f>
        <v>6435030</v>
      </c>
      <c r="J44" s="18">
        <v>454826970</v>
      </c>
      <c r="L44" s="19">
        <v>12771984</v>
      </c>
      <c r="M44" s="19"/>
      <c r="N44" s="19">
        <f>ROUND((L44/G44)*J44,0)</f>
        <v>12593803</v>
      </c>
      <c r="O44" s="19"/>
      <c r="P44" s="20">
        <v>411712</v>
      </c>
      <c r="Q44" s="19"/>
      <c r="R44" s="19">
        <f>N44+P44</f>
        <v>13005515</v>
      </c>
      <c r="T44" s="21">
        <f>ROUND(L44/G44,5)</f>
        <v>2.7689999999999999E-2</v>
      </c>
      <c r="V44" s="16">
        <v>443890642</v>
      </c>
      <c r="X44" s="22">
        <v>2.725E-2</v>
      </c>
      <c r="Z44" s="23">
        <f>T44-X44</f>
        <v>4.3999999999999942E-4</v>
      </c>
      <c r="AB44" s="19">
        <f>ROUND(X44*V44,0)</f>
        <v>12096020</v>
      </c>
      <c r="AD44" s="20">
        <f>ROUND(V44*Z40,0)</f>
        <v>457207</v>
      </c>
      <c r="AF44" s="19">
        <f>ROUND(AB44+AD44,0)</f>
        <v>12553227</v>
      </c>
      <c r="AH44" s="20">
        <f>ROUND(AF44-R44,0)</f>
        <v>-452288</v>
      </c>
      <c r="AI44" s="20"/>
    </row>
    <row r="45" spans="1:35" s="15" customFormat="1" x14ac:dyDescent="0.2">
      <c r="A45" s="33"/>
      <c r="B45" s="33"/>
      <c r="C45" s="32"/>
      <c r="D45" s="33"/>
      <c r="E45" s="34"/>
      <c r="G45" s="18"/>
      <c r="H45" s="18"/>
      <c r="I45" s="18"/>
      <c r="J45" s="18"/>
      <c r="L45" s="19"/>
      <c r="M45" s="19"/>
      <c r="N45" s="19"/>
      <c r="O45" s="19"/>
      <c r="P45" s="20"/>
      <c r="Q45" s="19"/>
      <c r="R45" s="19"/>
      <c r="T45" s="21"/>
      <c r="V45" s="16"/>
      <c r="X45" s="22"/>
      <c r="Z45" s="23"/>
      <c r="AB45" s="19"/>
      <c r="AD45" s="20"/>
      <c r="AF45" s="19"/>
      <c r="AH45" s="20"/>
      <c r="AI45" s="20"/>
    </row>
    <row r="46" spans="1:35" s="15" customFormat="1" x14ac:dyDescent="0.2">
      <c r="A46" s="33">
        <v>15</v>
      </c>
      <c r="B46" s="33"/>
      <c r="C46" s="58" t="s">
        <v>74</v>
      </c>
      <c r="D46" s="33"/>
      <c r="E46" s="34"/>
      <c r="G46" s="18"/>
      <c r="H46" s="18"/>
      <c r="I46" s="18"/>
      <c r="J46" s="18"/>
      <c r="L46" s="19"/>
      <c r="M46" s="19"/>
      <c r="N46" s="19"/>
      <c r="O46" s="19"/>
      <c r="P46" s="20"/>
      <c r="Q46" s="19"/>
      <c r="R46" s="19"/>
      <c r="T46" s="21"/>
      <c r="V46" s="16"/>
      <c r="X46" s="22"/>
      <c r="Z46" s="23"/>
      <c r="AB46" s="19"/>
      <c r="AD46" s="20"/>
      <c r="AF46" s="19"/>
      <c r="AH46" s="20"/>
      <c r="AI46" s="20"/>
    </row>
    <row r="47" spans="1:35" s="15" customFormat="1" ht="13.5" thickBot="1" x14ac:dyDescent="0.25">
      <c r="A47" s="33"/>
      <c r="B47" s="33"/>
      <c r="C47" s="58"/>
      <c r="D47" s="33"/>
      <c r="E47" s="34"/>
      <c r="G47" s="52">
        <f>SUM(G22:G44)</f>
        <v>5806027000</v>
      </c>
      <c r="H47" s="50"/>
      <c r="I47" s="52">
        <f>SUM(I22:I44)</f>
        <v>81682643</v>
      </c>
      <c r="J47" s="52">
        <f>SUM(J22:J44)</f>
        <v>5724344357</v>
      </c>
      <c r="K47" s="48"/>
      <c r="L47" s="47">
        <f>SUM(L22:L44)</f>
        <v>165005198</v>
      </c>
      <c r="M47" s="44"/>
      <c r="N47" s="47">
        <f>SUM(N22:N44)</f>
        <v>162680985</v>
      </c>
      <c r="O47" s="44"/>
      <c r="P47" s="45">
        <f>SUM(P22:P44)</f>
        <v>-2211941.6399999997</v>
      </c>
      <c r="Q47" s="44"/>
      <c r="R47" s="47">
        <f>SUM(R22:R44)</f>
        <v>160469043.36000001</v>
      </c>
      <c r="S47" s="48"/>
      <c r="T47" s="53"/>
      <c r="U47" s="48"/>
      <c r="V47" s="46">
        <f>SUM(V22:V44)</f>
        <v>5639147644</v>
      </c>
      <c r="W47" s="48"/>
      <c r="X47" s="49"/>
      <c r="Y47" s="48"/>
      <c r="Z47" s="51"/>
      <c r="AA47" s="48"/>
      <c r="AB47" s="47">
        <f>SUM(AB22:AB44)</f>
        <v>153666774</v>
      </c>
      <c r="AC47" s="48"/>
      <c r="AD47" s="45">
        <f>SUM(AD22:AD44)</f>
        <v>4439739</v>
      </c>
      <c r="AE47" s="48"/>
      <c r="AF47" s="47">
        <f>SUM(AF22:AF44)</f>
        <v>158106513</v>
      </c>
      <c r="AG47" s="48"/>
      <c r="AH47" s="45">
        <f>SUM(AH22:AH44)</f>
        <v>-2362530</v>
      </c>
      <c r="AI47" s="20"/>
    </row>
    <row r="48" spans="1:35" s="15" customFormat="1" ht="13.5" thickTop="1" x14ac:dyDescent="0.2">
      <c r="A48" s="33"/>
      <c r="B48" s="33"/>
      <c r="C48" s="43"/>
      <c r="D48" s="33"/>
      <c r="E48" s="34"/>
      <c r="G48" s="18"/>
      <c r="H48" s="18"/>
      <c r="I48" s="18"/>
      <c r="J48" s="18"/>
      <c r="L48" s="19"/>
      <c r="M48" s="19"/>
      <c r="N48" s="19"/>
      <c r="O48" s="19"/>
      <c r="P48" s="20"/>
      <c r="Q48" s="19"/>
      <c r="R48" s="19"/>
      <c r="T48" s="21"/>
      <c r="V48" s="16"/>
      <c r="X48" s="22"/>
      <c r="Z48" s="23"/>
      <c r="AB48" s="19"/>
      <c r="AD48" s="20"/>
      <c r="AF48" s="19"/>
      <c r="AH48" s="20"/>
      <c r="AI48" s="20"/>
    </row>
    <row r="49" spans="1:36" s="30" customFormat="1" x14ac:dyDescent="0.2">
      <c r="L49" s="15"/>
      <c r="R49" s="3"/>
      <c r="AH49" s="3"/>
    </row>
    <row r="50" spans="1:36" s="30" customFormat="1" x14ac:dyDescent="0.2">
      <c r="L50" s="15"/>
    </row>
    <row r="51" spans="1:36" s="30" customFormat="1" x14ac:dyDescent="0.2">
      <c r="L51" s="15"/>
    </row>
    <row r="52" spans="1:36" ht="12.75" customHeight="1" x14ac:dyDescent="0.2">
      <c r="A52" s="41"/>
      <c r="B52" s="41"/>
      <c r="C52" s="31"/>
      <c r="D52" s="41"/>
      <c r="E52" s="30"/>
      <c r="F52" s="30"/>
      <c r="G52" s="14"/>
      <c r="H52" s="14"/>
      <c r="I52" s="14"/>
      <c r="J52" s="17"/>
      <c r="K52" s="24"/>
      <c r="L52" s="26"/>
      <c r="M52" s="25"/>
      <c r="N52" s="26"/>
      <c r="O52" s="25"/>
      <c r="P52" s="26"/>
      <c r="Q52" s="25"/>
      <c r="R52" s="26"/>
      <c r="S52" s="24"/>
      <c r="T52" s="28"/>
      <c r="U52" s="24"/>
      <c r="V52" s="17"/>
      <c r="W52" s="24"/>
      <c r="X52" s="24"/>
      <c r="Y52" s="24"/>
      <c r="Z52" s="26"/>
      <c r="AA52" s="24"/>
      <c r="AB52" s="26"/>
      <c r="AC52" s="24"/>
      <c r="AD52" s="26"/>
      <c r="AE52" s="24"/>
      <c r="AF52" s="26"/>
      <c r="AG52" s="24"/>
      <c r="AH52" s="26"/>
      <c r="AI52" s="26"/>
      <c r="AJ52" s="30"/>
    </row>
    <row r="53" spans="1:36" ht="13.5" customHeight="1" x14ac:dyDescent="0.2">
      <c r="A53" s="54" t="s">
        <v>64</v>
      </c>
      <c r="B53" s="54"/>
      <c r="C53" s="54"/>
      <c r="D53" s="54"/>
      <c r="E53" s="54"/>
      <c r="F53" s="54"/>
      <c r="G53" s="54"/>
      <c r="H53" s="54"/>
      <c r="I53" s="54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11"/>
      <c r="AJ53" s="27" t="s">
        <v>73</v>
      </c>
    </row>
    <row r="54" spans="1:36" x14ac:dyDescent="0.2">
      <c r="A54" s="41"/>
      <c r="B54" s="30"/>
      <c r="C54" s="30"/>
      <c r="D54" s="30"/>
      <c r="E54" s="30"/>
      <c r="F54" s="30"/>
      <c r="G54" s="9"/>
      <c r="H54" s="9"/>
      <c r="I54" s="9"/>
      <c r="J54" s="6"/>
      <c r="K54" s="7"/>
      <c r="L54" s="26"/>
      <c r="M54" s="10"/>
      <c r="N54" s="11"/>
      <c r="O54" s="10"/>
      <c r="P54" s="11"/>
      <c r="Q54" s="10"/>
      <c r="R54" s="11"/>
      <c r="S54" s="7"/>
      <c r="T54" s="12"/>
      <c r="U54" s="7"/>
      <c r="V54" s="6"/>
      <c r="W54" s="7"/>
      <c r="X54" s="7"/>
      <c r="Y54" s="7"/>
      <c r="Z54" s="11"/>
      <c r="AA54" s="7"/>
      <c r="AB54" s="11"/>
      <c r="AC54" s="7"/>
      <c r="AD54" s="11"/>
      <c r="AE54" s="7"/>
      <c r="AF54" s="11"/>
      <c r="AG54" s="7"/>
      <c r="AH54" s="11"/>
      <c r="AI54" s="11"/>
      <c r="AJ54" s="30"/>
    </row>
    <row r="55" spans="1:36" ht="12.75" customHeight="1" x14ac:dyDescent="0.2">
      <c r="A55" s="30"/>
      <c r="B55" s="30"/>
      <c r="C55" s="30"/>
      <c r="D55" s="30"/>
      <c r="E55" s="30"/>
      <c r="F55" s="30"/>
      <c r="G55" s="9"/>
      <c r="H55" s="9"/>
      <c r="I55" s="9"/>
      <c r="J55" s="6"/>
      <c r="K55" s="7"/>
      <c r="L55" s="26"/>
      <c r="M55" s="10"/>
      <c r="N55" s="11"/>
      <c r="O55" s="10"/>
      <c r="P55" s="11"/>
      <c r="Q55" s="10"/>
      <c r="R55" s="11"/>
      <c r="S55" s="7"/>
      <c r="T55" s="12"/>
      <c r="U55" s="7"/>
      <c r="V55" s="6"/>
      <c r="W55" s="7"/>
      <c r="X55" s="7"/>
      <c r="Y55" s="7"/>
      <c r="Z55" s="11"/>
      <c r="AA55" s="7"/>
      <c r="AB55" s="11"/>
      <c r="AC55" s="7"/>
      <c r="AD55" s="11"/>
      <c r="AE55" s="7"/>
      <c r="AF55" s="11"/>
      <c r="AG55" s="7"/>
      <c r="AH55" s="11"/>
      <c r="AI55" s="11"/>
      <c r="AJ55" s="30"/>
    </row>
    <row r="56" spans="1:36" x14ac:dyDescent="0.2">
      <c r="A56" s="30"/>
      <c r="B56" s="30"/>
      <c r="C56" s="30" t="s">
        <v>30</v>
      </c>
      <c r="D56" s="30"/>
      <c r="E56" s="30" t="s">
        <v>32</v>
      </c>
      <c r="F56" s="30"/>
      <c r="G56" s="30" t="s">
        <v>31</v>
      </c>
      <c r="H56" s="30"/>
      <c r="I56" s="30"/>
      <c r="J56" s="30"/>
      <c r="K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x14ac:dyDescent="0.2">
      <c r="A57" s="30"/>
      <c r="B57" s="30"/>
      <c r="C57" s="30"/>
      <c r="D57" s="30"/>
      <c r="E57" s="30" t="s">
        <v>37</v>
      </c>
      <c r="F57" s="30"/>
      <c r="G57" s="30" t="s">
        <v>66</v>
      </c>
      <c r="H57" s="30"/>
      <c r="I57" s="30"/>
      <c r="J57" s="30"/>
      <c r="K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s="30" customFormat="1" x14ac:dyDescent="0.2">
      <c r="E58" s="30" t="s">
        <v>68</v>
      </c>
      <c r="G58" s="30" t="s">
        <v>69</v>
      </c>
      <c r="L58" s="15"/>
    </row>
    <row r="59" spans="1:36" x14ac:dyDescent="0.2">
      <c r="A59" s="30"/>
      <c r="B59" s="30"/>
      <c r="C59" s="30"/>
      <c r="D59" s="30"/>
      <c r="E59" s="30" t="s">
        <v>38</v>
      </c>
      <c r="F59" s="30"/>
      <c r="G59" s="30" t="s">
        <v>70</v>
      </c>
      <c r="H59" s="30"/>
      <c r="I59" s="30"/>
      <c r="J59" s="30"/>
      <c r="K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x14ac:dyDescent="0.2">
      <c r="A60" s="30"/>
      <c r="B60" s="30"/>
      <c r="C60" s="30"/>
      <c r="D60" s="30"/>
      <c r="E60" s="30" t="s">
        <v>39</v>
      </c>
      <c r="F60" s="30"/>
      <c r="G60" s="13" t="s">
        <v>75</v>
      </c>
      <c r="H60" s="30"/>
      <c r="I60" s="30"/>
      <c r="J60" s="30"/>
      <c r="K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x14ac:dyDescent="0.2">
      <c r="A61" s="30"/>
      <c r="B61" s="30"/>
      <c r="C61" s="30"/>
      <c r="D61" s="30"/>
      <c r="E61" s="30" t="s">
        <v>33</v>
      </c>
      <c r="F61" s="30"/>
      <c r="G61" s="30" t="s">
        <v>67</v>
      </c>
      <c r="H61" s="30"/>
      <c r="I61" s="30"/>
      <c r="J61" s="30"/>
      <c r="K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x14ac:dyDescent="0.2">
      <c r="E62" t="s">
        <v>35</v>
      </c>
      <c r="G62" t="s">
        <v>34</v>
      </c>
    </row>
    <row r="63" spans="1:36" x14ac:dyDescent="0.2">
      <c r="E63" t="s">
        <v>40</v>
      </c>
      <c r="G63" t="s">
        <v>36</v>
      </c>
    </row>
  </sheetData>
  <mergeCells count="7">
    <mergeCell ref="A53:I53"/>
    <mergeCell ref="P4:T4"/>
    <mergeCell ref="P1:T1"/>
    <mergeCell ref="P3:T3"/>
    <mergeCell ref="P2:T2"/>
    <mergeCell ref="G8:G10"/>
    <mergeCell ref="C46:C47"/>
  </mergeCells>
  <phoneticPr fontId="4" type="noConversion"/>
  <pageMargins left="0.5" right="0" top="1.25" bottom="1" header="0.5" footer="0.5"/>
  <pageSetup scale="43" orientation="landscape" r:id="rId1"/>
  <headerFooter alignWithMargins="0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A308A-456A-459D-8BB0-D9E7741EB3AA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5B1DD3-CDA6-44C6-8159-76089ECC8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DABC95-5FA4-4393-8A97-D895CADA31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Over Under Workpaper 2017</vt:lpstr>
    </vt:vector>
  </TitlesOfParts>
  <Company>AEP-IT-CPS-6/18/2-(Audinet-835-3050)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Betsy Sekula</cp:lastModifiedBy>
  <cp:lastPrinted>2016-12-28T14:39:38Z</cp:lastPrinted>
  <dcterms:created xsi:type="dcterms:W3CDTF">2004-07-27T12:20:53Z</dcterms:created>
  <dcterms:modified xsi:type="dcterms:W3CDTF">2017-07-07T15:09:52Z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