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8610" tabRatio="402" activeTab="0"/>
  </bookViews>
  <sheets>
    <sheet name="Staff 1-16" sheetId="1" r:id="rId1"/>
    <sheet name="Item No 16n" sheetId="2" r:id="rId2"/>
  </sheets>
  <definedNames>
    <definedName name="_xlnm.Print_Area" localSheetId="1">'Item No 16n'!$A$1:$E$28</definedName>
    <definedName name="_xlnm.Print_Area" localSheetId="0">'Staff 1-16'!$A$1:$R$57</definedName>
    <definedName name="_xlnm.Print_Titles" localSheetId="0">'Staff 1-16'!$1:$6</definedName>
  </definedNames>
  <calcPr fullCalcOnLoad="1"/>
</workbook>
</file>

<file path=xl/comments2.xml><?xml version="1.0" encoding="utf-8"?>
<comments xmlns="http://schemas.openxmlformats.org/spreadsheetml/2006/main">
  <authors>
    <author>Michele L Pollock</author>
  </authors>
  <commentList>
    <comment ref="E27" authorId="0">
      <text>
        <r>
          <rPr>
            <b/>
            <sz val="9"/>
            <rFont val="Tahoma"/>
            <family val="2"/>
          </rPr>
          <t>Revenue Accounting:</t>
        </r>
        <r>
          <rPr>
            <sz val="9"/>
            <rFont val="Tahoma"/>
            <family val="2"/>
          </rPr>
          <t xml:space="preserve">
CAD621, CAD623 and APACC in 2370007 acct
</t>
        </r>
      </text>
    </comment>
  </commentList>
</comments>
</file>

<file path=xl/sharedStrings.xml><?xml version="1.0" encoding="utf-8"?>
<sst xmlns="http://schemas.openxmlformats.org/spreadsheetml/2006/main" count="84" uniqueCount="75">
  <si>
    <t>13 Month</t>
  </si>
  <si>
    <t>Description</t>
  </si>
  <si>
    <t>Average</t>
  </si>
  <si>
    <t>a.  Plant in service (101)</t>
  </si>
  <si>
    <t>b.  Plant purchased or sold (102)</t>
  </si>
  <si>
    <t>c.  Property held for future use (105)</t>
  </si>
  <si>
    <t>d.  Construction work in progress (107)</t>
  </si>
  <si>
    <t>e.  Completed construction not classified (106)</t>
  </si>
  <si>
    <t>f.  Depreciation reserve (108)</t>
  </si>
  <si>
    <t>g.  Plant acquisition adjustment (114)</t>
  </si>
  <si>
    <t>h.  Amortization of utility plant acquisition adjustment (115)</t>
  </si>
  <si>
    <t>I.  Materials and supplies</t>
  </si>
  <si>
    <t xml:space="preserve">     M&amp;S - Exempt Materials (1540004)</t>
  </si>
  <si>
    <t>j.  Accounts Payable related to Materials and Supplies (154) *</t>
  </si>
  <si>
    <t>k.  Unamortized investment credit - Pre Revenue Act of 1971</t>
  </si>
  <si>
    <t>l.  Unamortized investment credit - Revenue Act of 1971</t>
  </si>
  <si>
    <t>n.  See Item # 16N</t>
  </si>
  <si>
    <t xml:space="preserve">o.  Kentucky Power, as part of the AEP System, is a borrower under the corporate borrowing program, which is used to meet the short-term borrowing needs of its subsidiaries.  As such, it relies on the liquidity available to the AEP System and does not have a minimum cash requirement.
</t>
  </si>
  <si>
    <t>p.  Accounts Payable applicable to Utility Plant in Service (101)</t>
  </si>
  <si>
    <t>q.  Accounts Payable applicable to Prepayments (165) *</t>
  </si>
  <si>
    <t>r.  Accounts Payable applicable to Plant under Constuction (107) *</t>
  </si>
  <si>
    <t>Balance</t>
  </si>
  <si>
    <t xml:space="preserve">     M&amp;S - Lime and Limestone (1540006)</t>
  </si>
  <si>
    <t xml:space="preserve">     M&amp;S - Urea (1540012)</t>
  </si>
  <si>
    <t xml:space="preserve">     M&amp;S - Regular (1540001)</t>
  </si>
  <si>
    <t xml:space="preserve">     M&amp;S - Transportation Inventory (1540013)</t>
  </si>
  <si>
    <t xml:space="preserve">     M&amp;S - Urea Intransit (1540023)</t>
  </si>
  <si>
    <t xml:space="preserve">     M&amp;S - Lime and Limestone Intransit (1540022)</t>
  </si>
  <si>
    <t>Kentucky Power Company</t>
  </si>
  <si>
    <t>Line                                             No.</t>
  </si>
  <si>
    <t>Month</t>
  </si>
  <si>
    <t>Receipts</t>
  </si>
  <si>
    <t>Refunds</t>
  </si>
  <si>
    <t>(a)</t>
  </si>
  <si>
    <t>(b)</t>
  </si>
  <si>
    <t>(d)</t>
  </si>
  <si>
    <t>Total L1 through L13</t>
  </si>
  <si>
    <t>Average balance L14/13</t>
  </si>
  <si>
    <t>Amount of deposits received during test year</t>
  </si>
  <si>
    <t>-------</t>
  </si>
  <si>
    <t>--------</t>
  </si>
  <si>
    <t>Amount of deposits refunded during test year</t>
  </si>
  <si>
    <t>Number of deposits on hand end of test year</t>
  </si>
  <si>
    <t>Interest paid during test year</t>
  </si>
  <si>
    <t xml:space="preserve"> </t>
  </si>
  <si>
    <t xml:space="preserve">     Taxes (1650002)</t>
  </si>
  <si>
    <t xml:space="preserve">     Sales Taxes (1650011)</t>
  </si>
  <si>
    <t xml:space="preserve">     Use Taxes (1650012)</t>
  </si>
  <si>
    <t>m.  Accumulated Deferred Income Taxes - Federal</t>
  </si>
  <si>
    <t>m.  Accumulated Deferred Income Taxes - State (Mitchell Plant)</t>
  </si>
  <si>
    <t xml:space="preserve">     Other Prepaid (1650006)</t>
  </si>
  <si>
    <t>(c)</t>
  </si>
  <si>
    <t>Balance Beginning of Test Year February 29, 2016</t>
  </si>
  <si>
    <t>1st Month-March</t>
  </si>
  <si>
    <t>2nd Month-April</t>
  </si>
  <si>
    <t>3rd Month-May</t>
  </si>
  <si>
    <t>4th Month-June</t>
  </si>
  <si>
    <t>5th Month-July</t>
  </si>
  <si>
    <t>6th Month-August</t>
  </si>
  <si>
    <t>7th Month-September</t>
  </si>
  <si>
    <t>8th Month-October</t>
  </si>
  <si>
    <t>9th Month-November</t>
  </si>
  <si>
    <t>10th Month-December</t>
  </si>
  <si>
    <t>11th Month-January</t>
  </si>
  <si>
    <t>12th Month-February</t>
  </si>
  <si>
    <t xml:space="preserve">Summary of Customer Deposits </t>
  </si>
  <si>
    <t>Thirteen Months Ended Feburary 28, 2017</t>
  </si>
  <si>
    <t xml:space="preserve">Total </t>
  </si>
  <si>
    <t>Company</t>
  </si>
  <si>
    <t>Average amount of deposit (L15,Col.(d)/L18</t>
  </si>
  <si>
    <t xml:space="preserve">13 Month </t>
  </si>
  <si>
    <t xml:space="preserve">Kentucky </t>
  </si>
  <si>
    <t xml:space="preserve">Jurisdictional </t>
  </si>
  <si>
    <t>Amount</t>
  </si>
  <si>
    <t>*Note:  Items j, q and r are based on vouchered invoices paid.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</si>
</sst>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.0_);_(* \(#,##0.0\);_(* &quot;-&quot;??_);_(@_)"/>
    <numFmt numFmtId="166" formatCode="_(* #,##0_);_(* \(#,##0\);_(* &quot;-&quot;??_);_(@_)"/>
    <numFmt numFmtId="167" formatCode="0.00_);\(0.00\)"/>
    <numFmt numFmtId="168" formatCode="0_);\(0\)"/>
    <numFmt numFmtId="169" formatCode="_(* #,##0.0000_);_(* \(#,##0.0000\);_(* &quot;-&quot;????_);_(@_)"/>
    <numFmt numFmtId="170" formatCode="_(* #,##0.000_);_(* \(#,##0.000\);_(* &quot;-&quot;?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69" applyAlignment="1">
      <alignment horizontal="center"/>
      <protection/>
    </xf>
    <xf numFmtId="0" fontId="2" fillId="0" borderId="0" xfId="69">
      <alignment/>
      <protection/>
    </xf>
    <xf numFmtId="4" fontId="2" fillId="0" borderId="0" xfId="69" applyNumberFormat="1">
      <alignment/>
      <protection/>
    </xf>
    <xf numFmtId="0" fontId="4" fillId="0" borderId="0" xfId="63" applyFont="1" applyFill="1">
      <alignment/>
      <protection/>
    </xf>
    <xf numFmtId="0" fontId="4" fillId="0" borderId="0" xfId="63" applyFont="1" applyFill="1" applyAlignment="1">
      <alignment vertical="top" wrapText="1"/>
      <protection/>
    </xf>
    <xf numFmtId="38" fontId="4" fillId="0" borderId="0" xfId="63" applyNumberFormat="1" applyFont="1" applyFill="1" applyBorder="1">
      <alignment/>
      <protection/>
    </xf>
    <xf numFmtId="0" fontId="47" fillId="0" borderId="0" xfId="0" applyFont="1" applyFill="1" applyAlignment="1">
      <alignment/>
    </xf>
    <xf numFmtId="0" fontId="2" fillId="0" borderId="0" xfId="63" applyFill="1">
      <alignment/>
      <protection/>
    </xf>
    <xf numFmtId="0" fontId="5" fillId="0" borderId="0" xfId="63" applyFont="1" applyFill="1" applyAlignment="1">
      <alignment horizontal="center"/>
      <protection/>
    </xf>
    <xf numFmtId="0" fontId="4" fillId="0" borderId="0" xfId="63" applyFont="1" applyFill="1" applyBorder="1">
      <alignment/>
      <protection/>
    </xf>
    <xf numFmtId="0" fontId="47" fillId="0" borderId="0" xfId="0" applyFont="1" applyFill="1" applyAlignment="1">
      <alignment horizontal="center"/>
    </xf>
    <xf numFmtId="0" fontId="5" fillId="0" borderId="11" xfId="63" applyFont="1" applyFill="1" applyBorder="1" applyAlignment="1">
      <alignment horizontal="center"/>
      <protection/>
    </xf>
    <xf numFmtId="17" fontId="5" fillId="0" borderId="11" xfId="63" applyNumberFormat="1" applyFont="1" applyFill="1" applyBorder="1" applyAlignment="1">
      <alignment horizontal="center"/>
      <protection/>
    </xf>
    <xf numFmtId="0" fontId="4" fillId="0" borderId="11" xfId="63" applyFont="1" applyFill="1" applyBorder="1">
      <alignment/>
      <protection/>
    </xf>
    <xf numFmtId="0" fontId="47" fillId="0" borderId="11" xfId="0" applyFont="1" applyFill="1" applyBorder="1" applyAlignment="1">
      <alignment/>
    </xf>
    <xf numFmtId="38" fontId="4" fillId="0" borderId="0" xfId="44" applyNumberFormat="1" applyFont="1" applyFill="1" applyBorder="1" applyAlignment="1">
      <alignment/>
    </xf>
    <xf numFmtId="37" fontId="4" fillId="0" borderId="0" xfId="63" applyNumberFormat="1" applyFont="1" applyFill="1">
      <alignment/>
      <protection/>
    </xf>
    <xf numFmtId="38" fontId="47" fillId="0" borderId="0" xfId="0" applyNumberFormat="1" applyFont="1" applyFill="1" applyAlignment="1">
      <alignment/>
    </xf>
    <xf numFmtId="37" fontId="4" fillId="0" borderId="0" xfId="63" applyNumberFormat="1" applyFont="1" applyFill="1" applyBorder="1">
      <alignment/>
      <protection/>
    </xf>
    <xf numFmtId="39" fontId="4" fillId="0" borderId="0" xfId="63" applyNumberFormat="1" applyFont="1" applyFill="1" applyBorder="1">
      <alignment/>
      <protection/>
    </xf>
    <xf numFmtId="37" fontId="47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/>
    </xf>
    <xf numFmtId="0" fontId="5" fillId="0" borderId="0" xfId="63" applyFont="1" applyFill="1">
      <alignment/>
      <protection/>
    </xf>
    <xf numFmtId="39" fontId="2" fillId="0" borderId="0" xfId="69" applyNumberFormat="1">
      <alignment/>
      <protection/>
    </xf>
    <xf numFmtId="0" fontId="0" fillId="0" borderId="0" xfId="0" applyFill="1" applyAlignment="1">
      <alignment/>
    </xf>
    <xf numFmtId="166" fontId="4" fillId="0" borderId="0" xfId="42" applyNumberFormat="1" applyFont="1" applyFill="1" applyBorder="1" applyAlignment="1">
      <alignment/>
    </xf>
    <xf numFmtId="166" fontId="4" fillId="0" borderId="0" xfId="42" applyNumberFormat="1" applyFont="1" applyFill="1" applyAlignment="1">
      <alignment/>
    </xf>
    <xf numFmtId="39" fontId="2" fillId="0" borderId="0" xfId="63" applyNumberFormat="1" applyFill="1">
      <alignment/>
      <protection/>
    </xf>
    <xf numFmtId="167" fontId="4" fillId="0" borderId="0" xfId="44" applyNumberFormat="1" applyFont="1" applyFill="1" applyAlignment="1">
      <alignment/>
    </xf>
    <xf numFmtId="167" fontId="4" fillId="0" borderId="0" xfId="63" applyNumberFormat="1" applyFont="1" applyFill="1">
      <alignment/>
      <protection/>
    </xf>
    <xf numFmtId="166" fontId="47" fillId="0" borderId="0" xfId="42" applyNumberFormat="1" applyFont="1" applyFill="1" applyAlignment="1">
      <alignment/>
    </xf>
    <xf numFmtId="166" fontId="4" fillId="0" borderId="0" xfId="42" applyNumberFormat="1" applyFont="1" applyFill="1" applyAlignment="1">
      <alignment vertical="top" wrapText="1"/>
    </xf>
    <xf numFmtId="0" fontId="2" fillId="0" borderId="0" xfId="69" applyBorder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69" applyFont="1" applyBorder="1">
      <alignment/>
      <protection/>
    </xf>
    <xf numFmtId="4" fontId="0" fillId="0" borderId="0" xfId="0" applyNumberFormat="1" applyFill="1" applyBorder="1" applyAlignment="1" quotePrefix="1">
      <alignment horizontal="right"/>
    </xf>
    <xf numFmtId="37" fontId="0" fillId="0" borderId="0" xfId="0" applyNumberFormat="1" applyFill="1" applyBorder="1" applyAlignment="1">
      <alignment/>
    </xf>
    <xf numFmtId="4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69" applyBorder="1" applyAlignment="1">
      <alignment horizontal="center"/>
      <protection/>
    </xf>
    <xf numFmtId="4" fontId="2" fillId="0" borderId="0" xfId="69" applyNumberFormat="1" applyBorder="1">
      <alignment/>
      <protection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Currency 2" xfId="50"/>
    <cellStyle name="Currency 2 2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te" xfId="71"/>
    <cellStyle name="Output" xfId="72"/>
    <cellStyle name="Percent" xfId="73"/>
    <cellStyle name="PSChar" xfId="74"/>
    <cellStyle name="PSChar 2" xfId="75"/>
    <cellStyle name="PSChar 2 2" xfId="76"/>
    <cellStyle name="PSChar 2 3" xfId="77"/>
    <cellStyle name="PSDate" xfId="78"/>
    <cellStyle name="PSDate 2" xfId="79"/>
    <cellStyle name="PSDate 3" xfId="80"/>
    <cellStyle name="PSDec" xfId="81"/>
    <cellStyle name="PSDec 2" xfId="82"/>
    <cellStyle name="PSDec 3" xfId="83"/>
    <cellStyle name="PSHeading" xfId="84"/>
    <cellStyle name="PSHeading 2" xfId="85"/>
    <cellStyle name="PSHeading 2 2" xfId="86"/>
    <cellStyle name="PSHeading 3" xfId="87"/>
    <cellStyle name="PSInt" xfId="88"/>
    <cellStyle name="PSInt 2" xfId="89"/>
    <cellStyle name="PSInt 2 2" xfId="90"/>
    <cellStyle name="PSInt 2 3" xfId="91"/>
    <cellStyle name="PSSpacer" xfId="92"/>
    <cellStyle name="PSSpacer 2" xfId="93"/>
    <cellStyle name="PSSpacer 3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1" sqref="B61"/>
    </sheetView>
  </sheetViews>
  <sheetFormatPr defaultColWidth="8.8515625" defaultRowHeight="15"/>
  <cols>
    <col min="1" max="1" width="55.421875" style="7" customWidth="1"/>
    <col min="2" max="12" width="16.57421875" style="7" customWidth="1"/>
    <col min="13" max="14" width="15.57421875" style="7" customWidth="1"/>
    <col min="15" max="15" width="16.57421875" style="7" customWidth="1"/>
    <col min="16" max="16" width="1.1484375" style="22" customWidth="1"/>
    <col min="17" max="17" width="16.00390625" style="7" bestFit="1" customWidth="1"/>
    <col min="18" max="18" width="1.8515625" style="7" customWidth="1"/>
    <col min="19" max="16384" width="8.8515625" style="7" customWidth="1"/>
  </cols>
  <sheetData>
    <row r="1" spans="1:18" ht="14.25">
      <c r="A1" s="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0"/>
      <c r="Q1" s="4"/>
      <c r="R1" s="4"/>
    </row>
    <row r="2" spans="1:18" ht="14.25">
      <c r="A2" s="1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0"/>
      <c r="Q2" s="4"/>
      <c r="R2" s="4"/>
    </row>
    <row r="3" spans="1:18" ht="14.2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" t="s">
        <v>67</v>
      </c>
      <c r="P3" s="10"/>
      <c r="Q3" s="9" t="s">
        <v>70</v>
      </c>
      <c r="R3" s="4"/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9" t="s">
        <v>68</v>
      </c>
      <c r="P4" s="10"/>
      <c r="Q4" s="9" t="s">
        <v>71</v>
      </c>
      <c r="R4" s="4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9" t="s">
        <v>0</v>
      </c>
      <c r="P5" s="10"/>
      <c r="Q5" s="9" t="s">
        <v>72</v>
      </c>
      <c r="R5" s="4"/>
    </row>
    <row r="6" spans="1:18" ht="14.25">
      <c r="A6" s="12" t="s">
        <v>1</v>
      </c>
      <c r="B6" s="13">
        <v>42401</v>
      </c>
      <c r="C6" s="13">
        <v>42430</v>
      </c>
      <c r="D6" s="13">
        <v>42461</v>
      </c>
      <c r="E6" s="13">
        <v>42491</v>
      </c>
      <c r="F6" s="13">
        <v>42522</v>
      </c>
      <c r="G6" s="13">
        <v>42552</v>
      </c>
      <c r="H6" s="13">
        <v>42583</v>
      </c>
      <c r="I6" s="13">
        <v>42614</v>
      </c>
      <c r="J6" s="13">
        <v>42644</v>
      </c>
      <c r="K6" s="13">
        <v>42675</v>
      </c>
      <c r="L6" s="13">
        <v>42705</v>
      </c>
      <c r="M6" s="13">
        <v>42736</v>
      </c>
      <c r="N6" s="13">
        <v>42767</v>
      </c>
      <c r="O6" s="12" t="s">
        <v>2</v>
      </c>
      <c r="P6" s="10"/>
      <c r="Q6" s="12" t="s">
        <v>73</v>
      </c>
      <c r="R6" s="4"/>
    </row>
    <row r="7" spans="1:18" s="15" customFormat="1" ht="14.2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/>
      <c r="P7" s="10"/>
      <c r="Q7" s="14"/>
      <c r="R7" s="14"/>
    </row>
    <row r="8" spans="1:18" ht="14.25">
      <c r="A8" s="4" t="s">
        <v>3</v>
      </c>
      <c r="B8" s="26">
        <v>2428536946.6200004</v>
      </c>
      <c r="C8" s="26">
        <v>2432853120.6699996</v>
      </c>
      <c r="D8" s="26">
        <v>2438160862.1499996</v>
      </c>
      <c r="E8" s="26">
        <v>2446943386.84</v>
      </c>
      <c r="F8" s="26">
        <v>2467175857.42</v>
      </c>
      <c r="G8" s="26">
        <v>2477551355.89</v>
      </c>
      <c r="H8" s="26">
        <v>2487611607.81</v>
      </c>
      <c r="I8" s="26">
        <v>2492446802.9900002</v>
      </c>
      <c r="J8" s="26">
        <v>2495472657.36</v>
      </c>
      <c r="K8" s="26">
        <v>2497883549.89</v>
      </c>
      <c r="L8" s="26">
        <v>2503369928.1</v>
      </c>
      <c r="M8" s="26">
        <v>2566514360.9800005</v>
      </c>
      <c r="N8" s="26">
        <v>2570351952.2699995</v>
      </c>
      <c r="O8" s="27">
        <f>ROUND(SUM(B8:N8)/13,2)</f>
        <v>2484990183.77</v>
      </c>
      <c r="P8" s="16"/>
      <c r="Q8" s="27">
        <f>O8*0.9846</f>
        <v>2446721334.939942</v>
      </c>
      <c r="R8" s="4"/>
    </row>
    <row r="9" spans="1:18" ht="14.25">
      <c r="A9" s="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6"/>
      <c r="Q9" s="4"/>
      <c r="R9" s="4"/>
    </row>
    <row r="10" spans="1:18" ht="14.25">
      <c r="A10" s="4" t="s">
        <v>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f>ROUND(SUM(B10:N10)/13,2)</f>
        <v>0</v>
      </c>
      <c r="P10" s="6"/>
      <c r="Q10" s="4">
        <v>0</v>
      </c>
      <c r="R10" s="4"/>
    </row>
    <row r="11" spans="1:18" ht="14.25">
      <c r="A11" s="4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6"/>
      <c r="Q11" s="4"/>
      <c r="R11" s="4"/>
    </row>
    <row r="12" spans="1:18" ht="14.25">
      <c r="A12" s="4" t="s">
        <v>5</v>
      </c>
      <c r="B12" s="26">
        <v>7750600.96</v>
      </c>
      <c r="C12" s="26">
        <v>7750600.96</v>
      </c>
      <c r="D12" s="26">
        <v>7750600.96</v>
      </c>
      <c r="E12" s="26">
        <v>7750600.96</v>
      </c>
      <c r="F12" s="26">
        <v>7750600.96</v>
      </c>
      <c r="G12" s="26">
        <v>7750600.96</v>
      </c>
      <c r="H12" s="26">
        <v>7750600.96</v>
      </c>
      <c r="I12" s="26">
        <v>7750600.96</v>
      </c>
      <c r="J12" s="26">
        <v>7750600.96</v>
      </c>
      <c r="K12" s="26">
        <v>7750600.96</v>
      </c>
      <c r="L12" s="26">
        <v>6303503.75</v>
      </c>
      <c r="M12" s="27">
        <v>6303503.75</v>
      </c>
      <c r="N12" s="27">
        <v>6303503.75</v>
      </c>
      <c r="O12" s="27">
        <f>ROUND(SUM(B12:N12)/13,2)</f>
        <v>7416655.45</v>
      </c>
      <c r="P12" s="6"/>
      <c r="Q12" s="27">
        <f>O12*0.0995</f>
        <v>737957.2172750001</v>
      </c>
      <c r="R12" s="4"/>
    </row>
    <row r="13" spans="1:18" ht="14.25">
      <c r="A13" s="4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6"/>
      <c r="Q13" s="4"/>
      <c r="R13" s="4"/>
    </row>
    <row r="14" spans="1:18" ht="14.25">
      <c r="A14" s="4" t="s">
        <v>6</v>
      </c>
      <c r="B14" s="26">
        <v>67287275.587</v>
      </c>
      <c r="C14" s="26">
        <v>70277733.677</v>
      </c>
      <c r="D14" s="26">
        <v>72807254.607</v>
      </c>
      <c r="E14" s="26">
        <v>20864050.251</v>
      </c>
      <c r="F14" s="26">
        <v>19251738.471</v>
      </c>
      <c r="G14" s="26">
        <v>18894001.321</v>
      </c>
      <c r="H14" s="26">
        <v>18709420.071</v>
      </c>
      <c r="I14" s="26">
        <v>19167761.901</v>
      </c>
      <c r="J14" s="26">
        <v>20915729.821</v>
      </c>
      <c r="K14" s="26">
        <v>21825610.631</v>
      </c>
      <c r="L14" s="26">
        <v>27379768.691</v>
      </c>
      <c r="M14" s="26">
        <v>24901399.531</v>
      </c>
      <c r="N14" s="26">
        <v>27165803.201</v>
      </c>
      <c r="O14" s="26">
        <f>ROUND(SUM(B14:N14)/13,2)</f>
        <v>33034426.75</v>
      </c>
      <c r="P14" s="26"/>
      <c r="Q14" s="27">
        <f>O14*0.9561</f>
        <v>31584215.415675</v>
      </c>
      <c r="R14" s="17"/>
    </row>
    <row r="15" spans="1:18" ht="14.25">
      <c r="A15" s="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"/>
      <c r="Q15" s="4"/>
      <c r="R15" s="4"/>
    </row>
    <row r="16" spans="1:18" ht="14.25">
      <c r="A16" s="4" t="s">
        <v>7</v>
      </c>
      <c r="B16" s="26">
        <v>70290735.76</v>
      </c>
      <c r="C16" s="26">
        <v>72453908.24</v>
      </c>
      <c r="D16" s="26">
        <v>73871828.21</v>
      </c>
      <c r="E16" s="26">
        <v>122906491.17</v>
      </c>
      <c r="F16" s="26">
        <v>109731593.07</v>
      </c>
      <c r="G16" s="26">
        <v>103190123.58</v>
      </c>
      <c r="H16" s="26">
        <v>91182923.92</v>
      </c>
      <c r="I16" s="26">
        <v>90091025.33</v>
      </c>
      <c r="J16" s="26">
        <v>90228076.42</v>
      </c>
      <c r="K16" s="26">
        <v>90485376.84</v>
      </c>
      <c r="L16" s="26">
        <v>92092165.05</v>
      </c>
      <c r="M16" s="27">
        <v>34408584.01</v>
      </c>
      <c r="N16" s="27">
        <v>32586267.99</v>
      </c>
      <c r="O16" s="27">
        <f>ROUND(SUM(B16:N16)/13,2)</f>
        <v>82578392.28</v>
      </c>
      <c r="P16" s="6"/>
      <c r="Q16" s="27">
        <f>O16*0.9928</f>
        <v>81983827.855584</v>
      </c>
      <c r="R16" s="4"/>
    </row>
    <row r="17" spans="1:18" ht="14.25">
      <c r="A17" s="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6"/>
      <c r="Q17" s="4"/>
      <c r="R17" s="4"/>
    </row>
    <row r="18" spans="1:18" ht="14.25">
      <c r="A18" s="4" t="s">
        <v>8</v>
      </c>
      <c r="B18" s="27">
        <v>-805718429.166</v>
      </c>
      <c r="C18" s="27">
        <v>-809428334.366</v>
      </c>
      <c r="D18" s="27">
        <v>-813999365.696</v>
      </c>
      <c r="E18" s="27">
        <v>-817006565.439</v>
      </c>
      <c r="F18" s="27">
        <v>-821504206.769</v>
      </c>
      <c r="G18" s="27">
        <v>-827148713.139</v>
      </c>
      <c r="H18" s="27">
        <v>-826065454.969</v>
      </c>
      <c r="I18" s="27">
        <v>-831331849.799</v>
      </c>
      <c r="J18" s="27">
        <v>-836374237.539</v>
      </c>
      <c r="K18" s="27">
        <v>-840055393.239</v>
      </c>
      <c r="L18" s="27">
        <v>-843932104.199</v>
      </c>
      <c r="M18" s="27">
        <v>-851003175.479</v>
      </c>
      <c r="N18" s="27">
        <v>-856198186.259</v>
      </c>
      <c r="O18" s="27">
        <f>ROUND(SUM(B18:N18)/13,2)</f>
        <v>-829212770.47</v>
      </c>
      <c r="P18" s="27"/>
      <c r="Q18" s="27">
        <f>O18*0.999</f>
        <v>-828383557.69953</v>
      </c>
      <c r="R18" s="17"/>
    </row>
    <row r="19" spans="1:18" ht="14.25">
      <c r="A19" s="4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6"/>
      <c r="Q19" s="4"/>
      <c r="R19" s="4"/>
    </row>
    <row r="20" spans="1:18" ht="13.5" customHeight="1">
      <c r="A20" s="4" t="s">
        <v>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/>
      <c r="N20" s="27"/>
      <c r="O20" s="27">
        <f>ROUND(SUM(B20:N20)/13,2)</f>
        <v>0</v>
      </c>
      <c r="P20" s="6"/>
      <c r="Q20" s="4">
        <v>0</v>
      </c>
      <c r="R20" s="4"/>
    </row>
    <row r="21" spans="1:18" ht="14.25">
      <c r="A21" s="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  <c r="Q21" s="4"/>
      <c r="R21" s="4"/>
    </row>
    <row r="22" spans="1:18" ht="14.25">
      <c r="A22" s="4" t="s">
        <v>10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/>
      <c r="N22" s="27"/>
      <c r="O22" s="27">
        <f>ROUND(SUM(B22:N22)/13,2)</f>
        <v>0</v>
      </c>
      <c r="P22" s="6"/>
      <c r="Q22" s="4">
        <v>0</v>
      </c>
      <c r="R22" s="4"/>
    </row>
    <row r="23" spans="1:18" ht="14.25">
      <c r="A23" s="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6"/>
      <c r="Q23" s="4"/>
      <c r="R23" s="4"/>
    </row>
    <row r="24" spans="1:18" ht="14.25">
      <c r="A24" s="4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6"/>
      <c r="Q24" s="4"/>
      <c r="R24" s="4"/>
    </row>
    <row r="25" spans="1:18" ht="14.25">
      <c r="A25" s="4" t="s">
        <v>24</v>
      </c>
      <c r="B25" s="27">
        <v>13899392.97</v>
      </c>
      <c r="C25" s="27">
        <v>13750310.56</v>
      </c>
      <c r="D25" s="27">
        <v>13681958.58</v>
      </c>
      <c r="E25" s="27">
        <v>13331594.14</v>
      </c>
      <c r="F25" s="27">
        <v>13305697.51</v>
      </c>
      <c r="G25" s="27">
        <v>13379441.31</v>
      </c>
      <c r="H25" s="27">
        <v>13511336.89</v>
      </c>
      <c r="I25" s="27">
        <v>13485441.81</v>
      </c>
      <c r="J25" s="27">
        <v>13420111.38</v>
      </c>
      <c r="K25" s="27">
        <v>13555013.96</v>
      </c>
      <c r="L25" s="27">
        <v>13516524.89</v>
      </c>
      <c r="M25" s="27">
        <v>13568821.4</v>
      </c>
      <c r="N25" s="27">
        <v>13788135.26</v>
      </c>
      <c r="O25" s="27">
        <f>ROUND(SUM(B25:N25)/13,2)</f>
        <v>13553367.74</v>
      </c>
      <c r="P25" s="6"/>
      <c r="Q25" s="27">
        <f>O25*0.985</f>
        <v>13350067.2239</v>
      </c>
      <c r="R25" s="4"/>
    </row>
    <row r="26" spans="1:18" ht="14.25">
      <c r="A26" s="4" t="s">
        <v>12</v>
      </c>
      <c r="B26" s="27">
        <v>99293.497</v>
      </c>
      <c r="C26" s="27">
        <v>105057.107</v>
      </c>
      <c r="D26" s="27">
        <v>104897.657</v>
      </c>
      <c r="E26" s="27">
        <v>109014.937</v>
      </c>
      <c r="F26" s="27">
        <v>106012.217</v>
      </c>
      <c r="G26" s="27">
        <v>106123.287</v>
      </c>
      <c r="H26" s="27">
        <v>107002.307</v>
      </c>
      <c r="I26" s="27">
        <v>100167.317</v>
      </c>
      <c r="J26" s="27">
        <v>97629.047</v>
      </c>
      <c r="K26" s="27">
        <v>97314.587</v>
      </c>
      <c r="L26" s="27">
        <v>92935.007</v>
      </c>
      <c r="M26" s="27">
        <v>91913.447</v>
      </c>
      <c r="N26" s="27">
        <v>84103.537</v>
      </c>
      <c r="O26" s="27">
        <f aca="true" t="shared" si="0" ref="O26:O33">ROUND(SUM(B26:N26)/13,2)</f>
        <v>100112.61</v>
      </c>
      <c r="P26" s="6"/>
      <c r="Q26" s="27">
        <f>O26*0.985</f>
        <v>98610.92085</v>
      </c>
      <c r="R26" s="4"/>
    </row>
    <row r="27" spans="1:18" ht="14.25">
      <c r="A27" s="4" t="s">
        <v>22</v>
      </c>
      <c r="B27" s="27">
        <v>1753431.9</v>
      </c>
      <c r="C27" s="27">
        <v>1507543.92</v>
      </c>
      <c r="D27" s="27">
        <v>1289109.42</v>
      </c>
      <c r="E27" s="27">
        <v>1746130.6800000002</v>
      </c>
      <c r="F27" s="27">
        <v>1638384.81</v>
      </c>
      <c r="G27" s="27">
        <v>1526467.25</v>
      </c>
      <c r="H27" s="27">
        <v>1418152.38</v>
      </c>
      <c r="I27" s="27">
        <v>1720193.23</v>
      </c>
      <c r="J27" s="27">
        <v>2109445.45</v>
      </c>
      <c r="K27" s="27">
        <v>1988785.78</v>
      </c>
      <c r="L27" s="27">
        <v>1917122.4</v>
      </c>
      <c r="M27" s="27">
        <v>1722931.92</v>
      </c>
      <c r="N27" s="27">
        <v>1633054.28</v>
      </c>
      <c r="O27" s="27">
        <f t="shared" si="0"/>
        <v>1690057.96</v>
      </c>
      <c r="P27" s="6"/>
      <c r="Q27" s="27">
        <f>O27*0.986</f>
        <v>1666397.14856</v>
      </c>
      <c r="R27" s="4"/>
    </row>
    <row r="28" spans="1:18" ht="14.25">
      <c r="A28" s="4" t="s">
        <v>23</v>
      </c>
      <c r="B28" s="27">
        <v>101605.55</v>
      </c>
      <c r="C28" s="27">
        <v>214494.76</v>
      </c>
      <c r="D28" s="27">
        <v>158270.51</v>
      </c>
      <c r="E28" s="27">
        <v>86607.05</v>
      </c>
      <c r="F28" s="27">
        <v>152042.55000000002</v>
      </c>
      <c r="G28" s="27">
        <v>41561.41</v>
      </c>
      <c r="H28" s="27">
        <v>112195.74</v>
      </c>
      <c r="I28" s="27">
        <v>217438.52000000002</v>
      </c>
      <c r="J28" s="27">
        <v>200550.16</v>
      </c>
      <c r="K28" s="27">
        <v>110001.8</v>
      </c>
      <c r="L28" s="27">
        <v>-0.15</v>
      </c>
      <c r="M28" s="27">
        <v>67991.14</v>
      </c>
      <c r="N28" s="27">
        <v>181206.62</v>
      </c>
      <c r="O28" s="27">
        <f t="shared" si="0"/>
        <v>126458.9</v>
      </c>
      <c r="P28" s="6"/>
      <c r="Q28" s="27">
        <f>O28*0.986</f>
        <v>124688.4754</v>
      </c>
      <c r="R28" s="4"/>
    </row>
    <row r="29" spans="1:18" ht="14.25">
      <c r="A29" s="4" t="s">
        <v>25</v>
      </c>
      <c r="B29" s="27">
        <v>183178.39</v>
      </c>
      <c r="C29" s="27">
        <v>183178.39</v>
      </c>
      <c r="D29" s="27">
        <v>183178.39</v>
      </c>
      <c r="E29" s="27">
        <v>183178.39</v>
      </c>
      <c r="F29" s="27">
        <v>183178.39</v>
      </c>
      <c r="G29" s="27">
        <v>183178.39</v>
      </c>
      <c r="H29" s="27">
        <v>183178.39</v>
      </c>
      <c r="I29" s="27">
        <v>183178.39</v>
      </c>
      <c r="J29" s="27">
        <v>183178.39</v>
      </c>
      <c r="K29" s="27">
        <v>183178.39</v>
      </c>
      <c r="L29" s="27">
        <v>178561.29</v>
      </c>
      <c r="M29" s="27">
        <v>178561.29</v>
      </c>
      <c r="N29" s="27">
        <v>178561.29</v>
      </c>
      <c r="O29" s="27">
        <f t="shared" si="0"/>
        <v>182112.91</v>
      </c>
      <c r="P29" s="6"/>
      <c r="Q29" s="27">
        <f>O29*0.999</f>
        <v>181930.79709</v>
      </c>
      <c r="R29" s="4"/>
    </row>
    <row r="30" spans="1:18" ht="14.25">
      <c r="A30" s="4" t="s">
        <v>27</v>
      </c>
      <c r="B30" s="27">
        <v>0</v>
      </c>
      <c r="C30" s="27">
        <v>0</v>
      </c>
      <c r="D30" s="27">
        <v>246620.37</v>
      </c>
      <c r="E30" s="27">
        <v>147840.03</v>
      </c>
      <c r="F30" s="27">
        <v>201162.78</v>
      </c>
      <c r="G30" s="27">
        <v>145404.76</v>
      </c>
      <c r="H30" s="27">
        <v>200898.06</v>
      </c>
      <c r="I30" s="27">
        <v>313896.96</v>
      </c>
      <c r="J30" s="27">
        <v>219328.06</v>
      </c>
      <c r="K30" s="27">
        <v>38971.64</v>
      </c>
      <c r="L30" s="27">
        <v>0</v>
      </c>
      <c r="M30" s="27"/>
      <c r="N30" s="27"/>
      <c r="O30" s="27">
        <f t="shared" si="0"/>
        <v>116470.97</v>
      </c>
      <c r="P30" s="6"/>
      <c r="Q30" s="27">
        <f>O30*0.985</f>
        <v>114723.90545</v>
      </c>
      <c r="R30" s="4"/>
    </row>
    <row r="31" spans="1:18" ht="14.25">
      <c r="A31" s="4" t="s">
        <v>26</v>
      </c>
      <c r="B31" s="27">
        <v>337943.63</v>
      </c>
      <c r="C31" s="27">
        <v>139758.58000000002</v>
      </c>
      <c r="D31" s="27">
        <v>295202.52</v>
      </c>
      <c r="E31" s="27">
        <v>295202.51</v>
      </c>
      <c r="F31" s="27">
        <v>294215.39</v>
      </c>
      <c r="G31" s="27">
        <v>294215.39</v>
      </c>
      <c r="H31" s="27">
        <v>269431.71</v>
      </c>
      <c r="I31" s="27">
        <v>130660.26000000001</v>
      </c>
      <c r="J31" s="27">
        <v>264767.91000000003</v>
      </c>
      <c r="K31" s="27">
        <v>419650.10000000003</v>
      </c>
      <c r="L31" s="27">
        <v>419650.10000000003</v>
      </c>
      <c r="M31" s="27">
        <v>288989.84</v>
      </c>
      <c r="N31" s="27">
        <v>154882.19</v>
      </c>
      <c r="O31" s="27">
        <f t="shared" si="0"/>
        <v>277274.63</v>
      </c>
      <c r="P31" s="6"/>
      <c r="Q31" s="27">
        <f>O31*0.986</f>
        <v>273392.78518</v>
      </c>
      <c r="R31" s="4"/>
    </row>
    <row r="32" spans="1:18" ht="14.25">
      <c r="A32" s="4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6"/>
      <c r="Q32" s="27"/>
      <c r="R32" s="4"/>
    </row>
    <row r="33" spans="1:18" ht="14.25">
      <c r="A33" s="4" t="s">
        <v>13</v>
      </c>
      <c r="B33" s="27">
        <v>1508706</v>
      </c>
      <c r="C33" s="27">
        <v>719201</v>
      </c>
      <c r="D33" s="27">
        <v>645956</v>
      </c>
      <c r="E33" s="27">
        <v>1083662</v>
      </c>
      <c r="F33" s="27">
        <v>2035247</v>
      </c>
      <c r="G33" s="27">
        <v>1206400</v>
      </c>
      <c r="H33" s="27">
        <v>1675322</v>
      </c>
      <c r="I33" s="27">
        <v>1345555</v>
      </c>
      <c r="J33" s="27">
        <v>1435883</v>
      </c>
      <c r="K33" s="27">
        <v>1970157</v>
      </c>
      <c r="L33" s="27">
        <v>1627062</v>
      </c>
      <c r="M33" s="27">
        <v>976974</v>
      </c>
      <c r="N33" s="27">
        <v>860284</v>
      </c>
      <c r="O33" s="27">
        <f t="shared" si="0"/>
        <v>1314646.85</v>
      </c>
      <c r="P33" s="6"/>
      <c r="Q33" s="27">
        <f>O33*0.985</f>
        <v>1294927.1472500002</v>
      </c>
      <c r="R33" s="4"/>
    </row>
    <row r="34" spans="1:18" ht="14.25">
      <c r="A34" s="4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6"/>
      <c r="Q34" s="27"/>
      <c r="R34" s="4"/>
    </row>
    <row r="35" spans="1:18" ht="14.25">
      <c r="A35" s="4" t="s">
        <v>14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f>SUM(B35:N35)/13</f>
        <v>0</v>
      </c>
      <c r="P35" s="28"/>
      <c r="Q35" s="27">
        <v>0</v>
      </c>
      <c r="R35" s="4"/>
    </row>
    <row r="36" spans="1:18" ht="14.25">
      <c r="A36" s="4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7"/>
      <c r="R36" s="4"/>
    </row>
    <row r="37" spans="1:18" ht="14.25">
      <c r="A37" s="4" t="s">
        <v>15</v>
      </c>
      <c r="B37" s="27">
        <v>-3612</v>
      </c>
      <c r="C37" s="27">
        <v>-3393</v>
      </c>
      <c r="D37" s="27">
        <v>-3174</v>
      </c>
      <c r="E37" s="27">
        <v>-2955</v>
      </c>
      <c r="F37" s="27">
        <v>-2736</v>
      </c>
      <c r="G37" s="27">
        <v>-2517</v>
      </c>
      <c r="H37" s="27">
        <v>-2298</v>
      </c>
      <c r="I37" s="27">
        <v>-2079</v>
      </c>
      <c r="J37" s="27">
        <v>-1860</v>
      </c>
      <c r="K37" s="27">
        <v>-1641</v>
      </c>
      <c r="L37" s="27">
        <v>-1420</v>
      </c>
      <c r="M37" s="27">
        <v>-1335</v>
      </c>
      <c r="N37" s="27">
        <v>-1250</v>
      </c>
      <c r="O37" s="27">
        <f>SUM(B37:N37)/13</f>
        <v>-2328.4615384615386</v>
      </c>
      <c r="P37" s="28"/>
      <c r="Q37" s="27">
        <f>O37*0.999</f>
        <v>-2326.133076923077</v>
      </c>
      <c r="R37" s="17"/>
    </row>
    <row r="38" spans="1:18" ht="14.25">
      <c r="A38" s="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7"/>
      <c r="R38" s="4"/>
    </row>
    <row r="39" spans="1:18" ht="14.25">
      <c r="A39" s="4" t="s">
        <v>48</v>
      </c>
      <c r="B39" s="27">
        <v>-478491273</v>
      </c>
      <c r="C39" s="27">
        <v>-483726535</v>
      </c>
      <c r="D39" s="27">
        <v>-484984928</v>
      </c>
      <c r="E39" s="27">
        <v>-487060609</v>
      </c>
      <c r="F39" s="27">
        <v>-488098442</v>
      </c>
      <c r="G39" s="27">
        <v>-489616746</v>
      </c>
      <c r="H39" s="27">
        <v>-493679544</v>
      </c>
      <c r="I39" s="27">
        <v>-496306283</v>
      </c>
      <c r="J39" s="27">
        <v>-496393552</v>
      </c>
      <c r="K39" s="27">
        <v>-496780270</v>
      </c>
      <c r="L39" s="27">
        <v>-495142860</v>
      </c>
      <c r="M39" s="27">
        <v>-495809787</v>
      </c>
      <c r="N39" s="27">
        <v>-495882015</v>
      </c>
      <c r="O39" s="27">
        <f>SUM(B39:N39)/13</f>
        <v>-490920988</v>
      </c>
      <c r="P39" s="28"/>
      <c r="Q39" s="27">
        <f>O39*0.999</f>
        <v>-490430067.012</v>
      </c>
      <c r="R39" s="17"/>
    </row>
    <row r="40" spans="1:18" ht="14.25">
      <c r="A40" s="4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8"/>
      <c r="Q40" s="27"/>
      <c r="R40" s="17"/>
    </row>
    <row r="41" spans="1:18" ht="14.25">
      <c r="A41" s="4" t="s">
        <v>49</v>
      </c>
      <c r="B41" s="27">
        <v>-8903376</v>
      </c>
      <c r="C41" s="27">
        <v>-8734305</v>
      </c>
      <c r="D41" s="27">
        <v>-8565233</v>
      </c>
      <c r="E41" s="27">
        <v>-8396162</v>
      </c>
      <c r="F41" s="27">
        <v>-8227090</v>
      </c>
      <c r="G41" s="27">
        <v>-8058019</v>
      </c>
      <c r="H41" s="27">
        <v>-7888947</v>
      </c>
      <c r="I41" s="27">
        <v>-7719876</v>
      </c>
      <c r="J41" s="27">
        <v>-7550804</v>
      </c>
      <c r="K41" s="27">
        <v>-7381733</v>
      </c>
      <c r="L41" s="27">
        <v>-7212662</v>
      </c>
      <c r="M41" s="27">
        <v>-7043717</v>
      </c>
      <c r="N41" s="27">
        <v>-6874773</v>
      </c>
      <c r="O41" s="27">
        <f>SUM(B41:N41)/13</f>
        <v>-7888976.692307692</v>
      </c>
      <c r="P41" s="28"/>
      <c r="Q41" s="27">
        <f>O41*0.999</f>
        <v>-7881087.715615384</v>
      </c>
      <c r="R41" s="17"/>
    </row>
    <row r="42" spans="1:18" ht="14.25">
      <c r="A42" s="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6"/>
      <c r="Q42" s="27"/>
      <c r="R42" s="4"/>
    </row>
    <row r="43" spans="1:18" ht="14.25">
      <c r="A43" s="4" t="s">
        <v>16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6"/>
      <c r="Q43" s="27"/>
      <c r="R43" s="4"/>
    </row>
    <row r="44" spans="1:18" ht="14.25">
      <c r="A44" s="4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6"/>
      <c r="Q44" s="4"/>
      <c r="R44" s="4"/>
    </row>
    <row r="45" spans="1:18" ht="14.25">
      <c r="A45" s="4" t="s">
        <v>17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10"/>
      <c r="Q45" s="4"/>
      <c r="R45" s="4"/>
    </row>
    <row r="46" spans="1:18" ht="14.25">
      <c r="A46" s="5"/>
      <c r="B46" s="32"/>
      <c r="C46" s="32"/>
      <c r="D46" s="32"/>
      <c r="E46" s="32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10"/>
      <c r="Q46" s="4"/>
      <c r="R46" s="4"/>
    </row>
    <row r="47" spans="1:18" ht="14.25">
      <c r="A47" s="4" t="s">
        <v>18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/>
      <c r="N47" s="27"/>
      <c r="O47" s="27">
        <f>ROUND(SUM(B47:N47)/13,2)</f>
        <v>0</v>
      </c>
      <c r="P47" s="19"/>
      <c r="Q47" s="4">
        <v>0</v>
      </c>
      <c r="R47" s="4"/>
    </row>
    <row r="48" spans="1:18" ht="14.25">
      <c r="A48" s="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9"/>
      <c r="Q48" s="4"/>
      <c r="R48" s="4"/>
    </row>
    <row r="49" spans="1:18" ht="14.25">
      <c r="A49" s="4" t="s">
        <v>19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31"/>
      <c r="P49" s="19"/>
      <c r="Q49" s="4"/>
      <c r="R49" s="4"/>
    </row>
    <row r="50" spans="1:18" ht="14.25">
      <c r="A50" s="4" t="s">
        <v>45</v>
      </c>
      <c r="B50" s="27">
        <v>0</v>
      </c>
      <c r="C50" s="27">
        <v>0</v>
      </c>
      <c r="D50" s="27">
        <v>0</v>
      </c>
      <c r="E50" s="27">
        <v>0</v>
      </c>
      <c r="F50" s="27">
        <v>1126799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/>
      <c r="N50" s="27"/>
      <c r="O50" s="27">
        <f>ROUND(SUM(B50:N50)/13,2)</f>
        <v>86676.85</v>
      </c>
      <c r="P50" s="19"/>
      <c r="Q50" s="27">
        <f>O50*0.999</f>
        <v>86590.17315</v>
      </c>
      <c r="R50" s="4"/>
    </row>
    <row r="51" spans="1:18" ht="14.25">
      <c r="A51" s="4" t="s">
        <v>50</v>
      </c>
      <c r="B51" s="27"/>
      <c r="C51" s="27"/>
      <c r="D51" s="27"/>
      <c r="E51" s="27"/>
      <c r="F51" s="27">
        <v>3225</v>
      </c>
      <c r="G51" s="27"/>
      <c r="H51" s="27"/>
      <c r="I51" s="27"/>
      <c r="J51" s="27"/>
      <c r="K51" s="27"/>
      <c r="L51" s="27">
        <v>53265</v>
      </c>
      <c r="M51" s="27"/>
      <c r="N51" s="27"/>
      <c r="O51" s="27">
        <f>ROUND(SUM(B51:N51)/13,2)</f>
        <v>4345.38</v>
      </c>
      <c r="P51" s="19"/>
      <c r="Q51" s="27">
        <f>O51*0.999</f>
        <v>4341.03462</v>
      </c>
      <c r="R51" s="4"/>
    </row>
    <row r="52" spans="1:18" ht="14.25">
      <c r="A52" s="4" t="s">
        <v>46</v>
      </c>
      <c r="B52" s="27">
        <v>18561</v>
      </c>
      <c r="C52" s="27">
        <v>23593</v>
      </c>
      <c r="D52" s="27">
        <v>-26103</v>
      </c>
      <c r="E52" s="27">
        <v>-33266</v>
      </c>
      <c r="F52" s="27">
        <v>-6769</v>
      </c>
      <c r="G52" s="27">
        <v>34861</v>
      </c>
      <c r="H52" s="27">
        <v>4522</v>
      </c>
      <c r="I52" s="27">
        <v>-615</v>
      </c>
      <c r="J52" s="27">
        <v>-7056</v>
      </c>
      <c r="K52" s="27">
        <v>-24089</v>
      </c>
      <c r="L52" s="27">
        <v>-7001</v>
      </c>
      <c r="M52" s="27">
        <f>-319787+373892</f>
        <v>54105</v>
      </c>
      <c r="N52" s="27">
        <v>8258</v>
      </c>
      <c r="O52" s="27">
        <f>ROUND(SUM(B52:N52)/13,2)</f>
        <v>3000.08</v>
      </c>
      <c r="P52" s="19"/>
      <c r="Q52" s="27">
        <f>O52*0.999</f>
        <v>2997.07992</v>
      </c>
      <c r="R52" s="4"/>
    </row>
    <row r="53" spans="1:18" ht="14.25">
      <c r="A53" s="4" t="s">
        <v>47</v>
      </c>
      <c r="B53" s="27">
        <v>-3907</v>
      </c>
      <c r="C53" s="27">
        <v>-31977</v>
      </c>
      <c r="D53" s="27">
        <v>23528</v>
      </c>
      <c r="E53" s="27">
        <v>-9608</v>
      </c>
      <c r="F53" s="27">
        <v>-10861</v>
      </c>
      <c r="G53" s="27">
        <v>-5980</v>
      </c>
      <c r="H53" s="27">
        <v>-3681</v>
      </c>
      <c r="I53" s="27">
        <v>-4493</v>
      </c>
      <c r="J53" s="27">
        <v>13794</v>
      </c>
      <c r="K53" s="27">
        <v>-4321</v>
      </c>
      <c r="L53" s="27">
        <v>1324</v>
      </c>
      <c r="M53" s="27">
        <f>-46292+58806</f>
        <v>12514</v>
      </c>
      <c r="N53" s="27">
        <v>-16790</v>
      </c>
      <c r="O53" s="27">
        <f>ROUND(SUM(B53:N53)/13,2)</f>
        <v>-3112.15</v>
      </c>
      <c r="P53" s="19"/>
      <c r="Q53" s="27">
        <f>O53*0.999</f>
        <v>-3109.03785</v>
      </c>
      <c r="R53" s="4"/>
    </row>
    <row r="54" spans="1:18" ht="14.25">
      <c r="A54" s="4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19"/>
      <c r="Q54" s="27"/>
      <c r="R54" s="4"/>
    </row>
    <row r="55" spans="1:18" ht="14.25">
      <c r="A55" s="4" t="s">
        <v>20</v>
      </c>
      <c r="B55" s="27">
        <v>5456667</v>
      </c>
      <c r="C55" s="27">
        <v>5996979</v>
      </c>
      <c r="D55" s="27">
        <v>8663345</v>
      </c>
      <c r="E55" s="27">
        <v>4507556</v>
      </c>
      <c r="F55" s="27">
        <v>4266748</v>
      </c>
      <c r="G55" s="27">
        <v>1819904</v>
      </c>
      <c r="H55" s="27">
        <v>2495231</v>
      </c>
      <c r="I55" s="27">
        <v>2930920</v>
      </c>
      <c r="J55" s="27">
        <v>3618109</v>
      </c>
      <c r="K55" s="27">
        <v>3174160</v>
      </c>
      <c r="L55" s="27">
        <v>7782842</v>
      </c>
      <c r="M55" s="27">
        <v>3015068</v>
      </c>
      <c r="N55" s="27">
        <v>2097129</v>
      </c>
      <c r="O55" s="27">
        <f>ROUND(SUM(B55:N55)/13,2)</f>
        <v>4294204.46</v>
      </c>
      <c r="P55" s="19"/>
      <c r="Q55" s="27">
        <f>O55*0.999</f>
        <v>4289910.25554</v>
      </c>
      <c r="R55" s="17"/>
    </row>
    <row r="56" spans="1:18" ht="14.25">
      <c r="A56" s="4"/>
      <c r="B56" s="30"/>
      <c r="C56" s="30"/>
      <c r="D56" s="30"/>
      <c r="E56" s="30"/>
      <c r="F56" s="30"/>
      <c r="G56" s="29"/>
      <c r="H56" s="30"/>
      <c r="I56" s="30"/>
      <c r="J56" s="30"/>
      <c r="K56" s="30"/>
      <c r="L56" s="30"/>
      <c r="M56" s="30"/>
      <c r="N56" s="30"/>
      <c r="O56" s="30"/>
      <c r="P56" s="20"/>
      <c r="Q56" s="4"/>
      <c r="R56" s="4"/>
    </row>
    <row r="57" spans="1:15" ht="14.25">
      <c r="A57" s="4" t="s">
        <v>74</v>
      </c>
      <c r="L57" s="21"/>
      <c r="M57" s="21"/>
      <c r="N57" s="21"/>
      <c r="O57" s="21"/>
    </row>
    <row r="58" spans="1:18" ht="14.25">
      <c r="A58" s="8"/>
      <c r="L58" s="18"/>
      <c r="M58" s="18"/>
      <c r="N58" s="18"/>
      <c r="O58" s="21"/>
      <c r="P58" s="10"/>
      <c r="Q58" s="4"/>
      <c r="R58" s="4"/>
    </row>
    <row r="59" spans="1:18" ht="14.25">
      <c r="A59" s="23"/>
      <c r="P59" s="10"/>
      <c r="Q59" s="4"/>
      <c r="R59" s="4"/>
    </row>
    <row r="60" spans="1:18" ht="14.25">
      <c r="A60" s="8"/>
      <c r="L60" s="21"/>
      <c r="M60" s="21"/>
      <c r="N60" s="21"/>
      <c r="P60" s="10"/>
      <c r="Q60" s="4"/>
      <c r="R60" s="4"/>
    </row>
    <row r="61" spans="1:18" ht="14.25">
      <c r="A61" s="8"/>
      <c r="P61" s="10"/>
      <c r="Q61" s="4"/>
      <c r="R61" s="4"/>
    </row>
    <row r="62" spans="1:18" ht="14.25">
      <c r="A62" s="8"/>
      <c r="P62" s="10"/>
      <c r="Q62" s="4"/>
      <c r="R62" s="4"/>
    </row>
    <row r="63" spans="1:18" ht="14.25">
      <c r="A63" s="8"/>
      <c r="P63" s="10"/>
      <c r="Q63" s="4"/>
      <c r="R63" s="4"/>
    </row>
    <row r="64" spans="1:18" ht="14.25">
      <c r="A64" s="4"/>
      <c r="P64" s="10"/>
      <c r="Q64" s="4"/>
      <c r="R64" s="4"/>
    </row>
    <row r="65" spans="1:18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0"/>
      <c r="Q65" s="4"/>
      <c r="R65" s="4"/>
    </row>
    <row r="66" spans="1:18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0"/>
      <c r="Q66" s="4"/>
      <c r="R66" s="4"/>
    </row>
    <row r="67" spans="1:18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4"/>
      <c r="R67" s="4"/>
    </row>
  </sheetData>
  <sheetProtection/>
  <printOptions/>
  <pageMargins left="0.3" right="0.3" top="0.5" bottom="0.3" header="0.3" footer="0.3"/>
  <pageSetup fitToHeight="1" fitToWidth="1" horizontalDpi="600" verticalDpi="600" orientation="landscape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ySplit="1" topLeftCell="A2" activePane="bottomLeft" state="frozen"/>
      <selection pane="topLeft" activeCell="A4" sqref="A4"/>
      <selection pane="bottomLeft" activeCell="G27" sqref="G27"/>
    </sheetView>
  </sheetViews>
  <sheetFormatPr defaultColWidth="8.8515625" defaultRowHeight="15"/>
  <cols>
    <col min="1" max="1" width="5.00390625" style="1" customWidth="1"/>
    <col min="2" max="2" width="46.57421875" style="1" customWidth="1"/>
    <col min="3" max="3" width="13.28125" style="3" customWidth="1"/>
    <col min="4" max="4" width="12.28125" style="3" customWidth="1"/>
    <col min="5" max="5" width="17.00390625" style="3" customWidth="1"/>
    <col min="6" max="6" width="2.28125" style="2" customWidth="1"/>
    <col min="7" max="7" width="15.00390625" style="2" bestFit="1" customWidth="1"/>
    <col min="8" max="8" width="8.8515625" style="2" customWidth="1"/>
    <col min="9" max="9" width="12.421875" style="2" customWidth="1"/>
    <col min="10" max="10" width="11.8515625" style="2" customWidth="1"/>
    <col min="11" max="11" width="14.57421875" style="2" customWidth="1"/>
    <col min="12" max="16384" width="8.8515625" style="2" customWidth="1"/>
  </cols>
  <sheetData>
    <row r="1" spans="1:7" ht="12.75">
      <c r="A1" s="53" t="s">
        <v>28</v>
      </c>
      <c r="B1" s="54"/>
      <c r="C1" s="54"/>
      <c r="D1" s="54"/>
      <c r="E1" s="54"/>
      <c r="F1" s="33"/>
      <c r="G1" s="33"/>
    </row>
    <row r="2" spans="1:7" ht="12.75">
      <c r="A2" s="53" t="s">
        <v>65</v>
      </c>
      <c r="B2" s="54"/>
      <c r="C2" s="54"/>
      <c r="D2" s="54"/>
      <c r="E2" s="54"/>
      <c r="F2" s="33"/>
      <c r="G2" s="33"/>
    </row>
    <row r="3" spans="1:7" ht="12.75">
      <c r="A3" s="53" t="s">
        <v>66</v>
      </c>
      <c r="B3" s="54"/>
      <c r="C3" s="54"/>
      <c r="D3" s="54"/>
      <c r="E3" s="54"/>
      <c r="F3" s="33"/>
      <c r="G3" s="33"/>
    </row>
    <row r="4" spans="1:7" ht="12.75">
      <c r="A4" s="34"/>
      <c r="B4" s="35"/>
      <c r="C4" s="36"/>
      <c r="D4" s="36"/>
      <c r="E4" s="36"/>
      <c r="F4" s="33"/>
      <c r="G4" s="33"/>
    </row>
    <row r="5" spans="1:7" ht="102">
      <c r="A5" s="37" t="s">
        <v>29</v>
      </c>
      <c r="B5" s="34" t="s">
        <v>30</v>
      </c>
      <c r="C5" s="38" t="s">
        <v>31</v>
      </c>
      <c r="D5" s="38" t="s">
        <v>32</v>
      </c>
      <c r="E5" s="38" t="s">
        <v>21</v>
      </c>
      <c r="F5" s="33"/>
      <c r="G5" s="33"/>
    </row>
    <row r="6" spans="1:7" ht="15">
      <c r="A6" s="39"/>
      <c r="B6" s="39" t="s">
        <v>33</v>
      </c>
      <c r="C6" s="40" t="s">
        <v>34</v>
      </c>
      <c r="D6" s="41" t="s">
        <v>51</v>
      </c>
      <c r="E6" s="40" t="s">
        <v>35</v>
      </c>
      <c r="F6" s="33"/>
      <c r="G6" s="33"/>
    </row>
    <row r="7" spans="1:7" ht="15">
      <c r="A7" s="39"/>
      <c r="B7" s="39"/>
      <c r="C7" s="40"/>
      <c r="D7" s="40"/>
      <c r="E7" s="40"/>
      <c r="F7" s="33"/>
      <c r="G7" s="33"/>
    </row>
    <row r="8" spans="1:11" ht="15">
      <c r="A8" s="39">
        <v>1</v>
      </c>
      <c r="B8" s="42" t="s">
        <v>52</v>
      </c>
      <c r="C8" s="43"/>
      <c r="D8" s="43"/>
      <c r="E8" s="44">
        <f>-26392240.4-288932.49</f>
        <v>-26681172.889999997</v>
      </c>
      <c r="F8" s="33"/>
      <c r="G8" s="33"/>
      <c r="K8" s="24"/>
    </row>
    <row r="9" spans="1:11" ht="15">
      <c r="A9" s="39">
        <v>2</v>
      </c>
      <c r="B9" s="45" t="s">
        <v>53</v>
      </c>
      <c r="C9" s="43">
        <v>-690781.03</v>
      </c>
      <c r="D9" s="43">
        <v>607889.72</v>
      </c>
      <c r="E9" s="43">
        <f>+E8+C9+D9</f>
        <v>-26764064.2</v>
      </c>
      <c r="F9" s="33"/>
      <c r="G9" s="33"/>
      <c r="I9" s="24"/>
      <c r="J9" s="24"/>
      <c r="K9" s="24"/>
    </row>
    <row r="10" spans="1:11" ht="15">
      <c r="A10" s="39">
        <v>3</v>
      </c>
      <c r="B10" s="45" t="s">
        <v>54</v>
      </c>
      <c r="C10" s="43">
        <v>-465519.36</v>
      </c>
      <c r="D10" s="43">
        <v>448349.56</v>
      </c>
      <c r="E10" s="43">
        <f aca="true" t="shared" si="0" ref="E10:E20">+E9+C10+D10</f>
        <v>-26781234</v>
      </c>
      <c r="F10" s="33"/>
      <c r="G10" s="33"/>
      <c r="I10" s="24"/>
      <c r="J10" s="24"/>
      <c r="K10" s="24"/>
    </row>
    <row r="11" spans="1:11" ht="15">
      <c r="A11" s="39">
        <v>4</v>
      </c>
      <c r="B11" s="45" t="s">
        <v>55</v>
      </c>
      <c r="C11" s="43">
        <v>-408824.44</v>
      </c>
      <c r="D11" s="43">
        <v>604891.35</v>
      </c>
      <c r="E11" s="43">
        <f>+E10+C11+D11</f>
        <v>-26585167.09</v>
      </c>
      <c r="F11" s="33"/>
      <c r="G11" s="33"/>
      <c r="I11" s="24"/>
      <c r="J11" s="24"/>
      <c r="K11" s="24"/>
    </row>
    <row r="12" spans="1:11" ht="15">
      <c r="A12" s="39">
        <v>5</v>
      </c>
      <c r="B12" s="45" t="s">
        <v>56</v>
      </c>
      <c r="C12" s="43">
        <v>-432816.69</v>
      </c>
      <c r="D12" s="43">
        <v>383973.71</v>
      </c>
      <c r="E12" s="43">
        <f t="shared" si="0"/>
        <v>-26634010.07</v>
      </c>
      <c r="F12" s="33"/>
      <c r="G12" s="33"/>
      <c r="I12" s="24"/>
      <c r="J12" s="24"/>
      <c r="K12" s="24"/>
    </row>
    <row r="13" spans="1:11" ht="15">
      <c r="A13" s="39">
        <v>6</v>
      </c>
      <c r="B13" s="45" t="s">
        <v>57</v>
      </c>
      <c r="C13" s="43">
        <v>-353690.09</v>
      </c>
      <c r="D13" s="43">
        <v>342447.92</v>
      </c>
      <c r="E13" s="43">
        <f t="shared" si="0"/>
        <v>-26645252.24</v>
      </c>
      <c r="F13" s="33"/>
      <c r="G13" s="33"/>
      <c r="I13" s="24"/>
      <c r="J13" s="24"/>
      <c r="K13" s="24"/>
    </row>
    <row r="14" spans="1:11" ht="15">
      <c r="A14" s="39">
        <v>7</v>
      </c>
      <c r="B14" s="45" t="s">
        <v>58</v>
      </c>
      <c r="C14" s="43">
        <v>-471797.84</v>
      </c>
      <c r="D14" s="43">
        <v>521279.9199999999</v>
      </c>
      <c r="E14" s="43">
        <f t="shared" si="0"/>
        <v>-26595770.159999996</v>
      </c>
      <c r="F14" s="33"/>
      <c r="G14" s="33"/>
      <c r="I14" s="24"/>
      <c r="J14" s="24"/>
      <c r="K14" s="24"/>
    </row>
    <row r="15" spans="1:11" ht="15">
      <c r="A15" s="39">
        <v>8</v>
      </c>
      <c r="B15" s="45" t="s">
        <v>59</v>
      </c>
      <c r="C15" s="43">
        <v>-396767.22</v>
      </c>
      <c r="D15" s="43">
        <v>312542.81</v>
      </c>
      <c r="E15" s="43">
        <f t="shared" si="0"/>
        <v>-26679994.569999997</v>
      </c>
      <c r="F15" s="33"/>
      <c r="G15" s="33"/>
      <c r="I15" s="24"/>
      <c r="J15" s="24"/>
      <c r="K15" s="24"/>
    </row>
    <row r="16" spans="1:11" ht="15">
      <c r="A16" s="39">
        <v>9</v>
      </c>
      <c r="B16" s="45" t="s">
        <v>60</v>
      </c>
      <c r="C16" s="43">
        <v>-452487.15</v>
      </c>
      <c r="D16" s="43">
        <v>373760.17</v>
      </c>
      <c r="E16" s="43">
        <f t="shared" si="0"/>
        <v>-26758721.549999993</v>
      </c>
      <c r="F16" s="33"/>
      <c r="G16" s="33"/>
      <c r="I16" s="24"/>
      <c r="J16" s="24"/>
      <c r="K16" s="24"/>
    </row>
    <row r="17" spans="1:11" ht="15">
      <c r="A17" s="39">
        <v>10</v>
      </c>
      <c r="B17" s="45" t="s">
        <v>61</v>
      </c>
      <c r="C17" s="43">
        <v>-446496.19</v>
      </c>
      <c r="D17" s="43">
        <v>716136.11</v>
      </c>
      <c r="E17" s="43">
        <f t="shared" si="0"/>
        <v>-26489081.629999995</v>
      </c>
      <c r="F17" s="33"/>
      <c r="G17" s="33"/>
      <c r="I17" s="24"/>
      <c r="J17" s="24"/>
      <c r="K17" s="24"/>
    </row>
    <row r="18" spans="1:11" ht="15">
      <c r="A18" s="39">
        <v>11</v>
      </c>
      <c r="B18" s="45" t="s">
        <v>62</v>
      </c>
      <c r="C18" s="43">
        <v>-434758.87</v>
      </c>
      <c r="D18" s="43">
        <v>396934.21</v>
      </c>
      <c r="E18" s="43">
        <f t="shared" si="0"/>
        <v>-26526906.289999995</v>
      </c>
      <c r="F18" s="46" t="s">
        <v>44</v>
      </c>
      <c r="G18" s="46" t="s">
        <v>44</v>
      </c>
      <c r="I18" s="24"/>
      <c r="J18" s="24"/>
      <c r="K18" s="24"/>
    </row>
    <row r="19" spans="1:11" ht="15">
      <c r="A19" s="39">
        <v>12</v>
      </c>
      <c r="B19" s="45" t="s">
        <v>63</v>
      </c>
      <c r="C19" s="43">
        <v>-570891.12</v>
      </c>
      <c r="D19" s="43">
        <v>354036.25</v>
      </c>
      <c r="E19" s="43">
        <f t="shared" si="0"/>
        <v>-26743761.159999996</v>
      </c>
      <c r="F19" s="33"/>
      <c r="G19" s="33"/>
      <c r="I19" s="24"/>
      <c r="J19" s="24"/>
      <c r="K19" s="24"/>
    </row>
    <row r="20" spans="1:11" ht="15">
      <c r="A20" s="39">
        <v>13</v>
      </c>
      <c r="B20" s="45" t="s">
        <v>64</v>
      </c>
      <c r="C20" s="43">
        <v>-451782.54</v>
      </c>
      <c r="D20" s="43">
        <v>278193.26</v>
      </c>
      <c r="E20" s="43">
        <f t="shared" si="0"/>
        <v>-26917350.439999994</v>
      </c>
      <c r="F20" s="33"/>
      <c r="G20" s="33"/>
      <c r="I20" s="24"/>
      <c r="J20" s="24"/>
      <c r="K20" s="24"/>
    </row>
    <row r="21" spans="1:11" ht="15">
      <c r="A21" s="39">
        <v>14</v>
      </c>
      <c r="B21" s="45" t="s">
        <v>36</v>
      </c>
      <c r="C21" s="43">
        <f>SUM(C9:C20)</f>
        <v>-5576612.54</v>
      </c>
      <c r="D21" s="43">
        <f>SUM(D9:D20)</f>
        <v>5340434.989999999</v>
      </c>
      <c r="E21" s="43">
        <f>SUM(E8:E20)</f>
        <v>-346802486.29</v>
      </c>
      <c r="F21" s="33"/>
      <c r="G21" s="33"/>
      <c r="I21" s="24"/>
      <c r="J21" s="24"/>
      <c r="K21" s="24"/>
    </row>
    <row r="22" spans="1:11" ht="15">
      <c r="A22" s="39">
        <v>15</v>
      </c>
      <c r="B22" s="45" t="s">
        <v>37</v>
      </c>
      <c r="C22" s="43">
        <f>+C21/12</f>
        <v>-464717.71166666667</v>
      </c>
      <c r="D22" s="43">
        <f>+D21/12</f>
        <v>445036.2491666666</v>
      </c>
      <c r="E22" s="43">
        <f>+E21/13</f>
        <v>-26677114.330000002</v>
      </c>
      <c r="F22" s="33"/>
      <c r="G22" s="33"/>
      <c r="I22" s="24"/>
      <c r="J22" s="24"/>
      <c r="K22" s="24"/>
    </row>
    <row r="23" spans="1:7" ht="15">
      <c r="A23" s="39">
        <v>16</v>
      </c>
      <c r="B23" s="45" t="s">
        <v>38</v>
      </c>
      <c r="C23" s="43">
        <f>+C21</f>
        <v>-5576612.54</v>
      </c>
      <c r="D23" s="47" t="s">
        <v>39</v>
      </c>
      <c r="E23" s="47" t="s">
        <v>40</v>
      </c>
      <c r="F23" s="33"/>
      <c r="G23" s="33"/>
    </row>
    <row r="24" spans="1:7" ht="15">
      <c r="A24" s="39">
        <v>17</v>
      </c>
      <c r="B24" s="45" t="s">
        <v>41</v>
      </c>
      <c r="C24" s="47" t="s">
        <v>40</v>
      </c>
      <c r="D24" s="43">
        <f>+D21</f>
        <v>5340434.989999999</v>
      </c>
      <c r="E24" s="47" t="s">
        <v>39</v>
      </c>
      <c r="F24" s="33"/>
      <c r="G24" s="33"/>
    </row>
    <row r="25" spans="1:7" ht="15">
      <c r="A25" s="39">
        <v>18</v>
      </c>
      <c r="B25" s="45" t="s">
        <v>42</v>
      </c>
      <c r="C25" s="47" t="s">
        <v>40</v>
      </c>
      <c r="D25" s="47" t="s">
        <v>40</v>
      </c>
      <c r="E25" s="48">
        <v>349771</v>
      </c>
      <c r="F25" s="33"/>
      <c r="G25" s="33"/>
    </row>
    <row r="26" spans="1:7" ht="15">
      <c r="A26" s="39">
        <v>19</v>
      </c>
      <c r="B26" s="45" t="s">
        <v>69</v>
      </c>
      <c r="C26" s="47" t="s">
        <v>40</v>
      </c>
      <c r="D26" s="47" t="s">
        <v>40</v>
      </c>
      <c r="E26" s="43">
        <f>+E22/E25</f>
        <v>-76.27022917851967</v>
      </c>
      <c r="F26" s="33"/>
      <c r="G26" s="33"/>
    </row>
    <row r="27" spans="1:7" ht="15">
      <c r="A27" s="39">
        <v>20</v>
      </c>
      <c r="B27" s="45" t="s">
        <v>43</v>
      </c>
      <c r="C27" s="47" t="s">
        <v>40</v>
      </c>
      <c r="D27" s="47" t="s">
        <v>40</v>
      </c>
      <c r="E27" s="49">
        <v>98883.87</v>
      </c>
      <c r="F27" s="33"/>
      <c r="G27" s="33"/>
    </row>
    <row r="28" spans="1:7" ht="15">
      <c r="A28" s="39"/>
      <c r="B28" s="45"/>
      <c r="C28" s="50"/>
      <c r="D28" s="50"/>
      <c r="E28" s="50"/>
      <c r="F28" s="33"/>
      <c r="G28" s="33"/>
    </row>
    <row r="29" spans="1:9" ht="15">
      <c r="A29" s="51"/>
      <c r="B29" s="51"/>
      <c r="C29" s="52"/>
      <c r="D29" s="52"/>
      <c r="E29" s="52"/>
      <c r="F29" s="45"/>
      <c r="G29" s="45"/>
      <c r="H29" s="25"/>
      <c r="I29" s="25"/>
    </row>
    <row r="30" spans="1:7" ht="12.75">
      <c r="A30" s="51"/>
      <c r="B30" s="51"/>
      <c r="C30" s="52"/>
      <c r="D30" s="52"/>
      <c r="E30" s="52"/>
      <c r="F30" s="33"/>
      <c r="G30" s="33"/>
    </row>
  </sheetData>
  <sheetProtection/>
  <mergeCells count="3">
    <mergeCell ref="A1:E1"/>
    <mergeCell ref="A3:E3"/>
    <mergeCell ref="A2:E2"/>
  </mergeCells>
  <printOptions horizontalCentered="1"/>
  <pageMargins left="0.5" right="0" top="1.75" bottom="0.5" header="0.25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pennino</cp:lastModifiedBy>
  <cp:lastPrinted>2017-06-30T16:25:59Z</cp:lastPrinted>
  <dcterms:created xsi:type="dcterms:W3CDTF">2014-12-03T13:58:28Z</dcterms:created>
  <dcterms:modified xsi:type="dcterms:W3CDTF">2017-07-10T17:33:03Z</dcterms:modified>
  <cp:category/>
  <cp:version/>
  <cp:contentType/>
  <cp:contentStatus/>
</cp:coreProperties>
</file>